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4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tables/table9.xml" ContentType="application/vnd.openxmlformats-officedocument.spreadsheetml.table+xml"/>
  <Override PartName="/xl/pivotTables/pivotTable33.xml" ContentType="application/vnd.openxmlformats-officedocument.spreadsheetml.pivot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.dinoto.ctr\Documents\Intrepid Analysis\indicators and warnings\raw data\"/>
    </mc:Choice>
  </mc:AlternateContent>
  <bookViews>
    <workbookView xWindow="0" yWindow="2580" windowWidth="20490" windowHeight="7665" tabRatio="881" activeTab="5"/>
  </bookViews>
  <sheets>
    <sheet name="criteria_table" sheetId="19" r:id="rId1"/>
    <sheet name="CHP_table" sheetId="20" r:id="rId2"/>
    <sheet name="which IW combos most common " sheetId="22" r:id="rId3"/>
    <sheet name="Ind Dom Criteria" sheetId="25" r:id="rId4"/>
    <sheet name="all data" sheetId="1" r:id="rId5"/>
    <sheet name="3e" sheetId="24" r:id="rId6"/>
    <sheet name="resident to 1 2 or 3 domains" sheetId="18" r:id="rId7"/>
    <sheet name="resident to 1 domain" sheetId="9" r:id="rId8"/>
    <sheet name="1 domain" sheetId="12" r:id="rId9"/>
    <sheet name="resident to 2 domains" sheetId="10" r:id="rId10"/>
    <sheet name="2 domains" sheetId="13" r:id="rId11"/>
    <sheet name="resident to 3 domains" sheetId="11" r:id="rId12"/>
    <sheet name="3 domains" sheetId="14" r:id="rId13"/>
    <sheet name="how many cases" sheetId="5" r:id="rId14"/>
    <sheet name="how many cases sum of criteria" sheetId="4" r:id="rId15"/>
    <sheet name="how many cases showed IW" sheetId="7" r:id="rId16"/>
    <sheet name="most common indicator or warnin" sheetId="3" r:id="rId17"/>
    <sheet name="resident to a single domain" sheetId="8" r:id="rId18"/>
    <sheet name="IW and Domain by case profile" sheetId="2" r:id="rId19"/>
  </sheets>
  <definedNames>
    <definedName name="_xlcn.WorksheetConnection_20200907Questions.xlsxdata1" hidden="1">data[]</definedName>
    <definedName name="_xlcn.WorksheetConnection_20200907Questions.xlsxdomain_11" hidden="1">domain_1[]</definedName>
    <definedName name="_xlcn.WorksheetConnection_20200907Questions.xlsxdomain_21" hidden="1">domain_2[]</definedName>
    <definedName name="_xlcn.WorksheetConnection_20200907Questions.xlsxdomain_31" hidden="1">domain_3[]</definedName>
  </definedNames>
  <calcPr calcId="152511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6" r:id="rId26"/>
    <pivotCache cacheId="7" r:id="rId27"/>
    <pivotCache cacheId="8" r:id="rId28"/>
    <pivotCache cacheId="9" r:id="rId29"/>
    <pivotCache cacheId="10" r:id="rId30"/>
    <pivotCache cacheId="11" r:id="rId31"/>
    <pivotCache cacheId="12" r:id="rId32"/>
    <pivotCache cacheId="13" r:id="rId33"/>
    <pivotCache cacheId="14" r:id="rId34"/>
    <pivotCache cacheId="15" r:id="rId35"/>
    <pivotCache cacheId="16" r:id="rId36"/>
    <pivotCache cacheId="17" r:id="rId37"/>
    <pivotCache cacheId="19" r:id="rId3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main_3-4efe1bd8-107a-4b3f-a024-250cdee6b781" name="domain_3" connection="WorksheetConnection_2020 09 07 Questions.xlsx!domain_3"/>
          <x15:modelTable id="domain_2-369c66ea-7b33-48b7-8534-2daca48125e6" name="domain_2" connection="WorksheetConnection_2020 09 07 Questions.xlsx!domain_2"/>
          <x15:modelTable id="domain_1-efc631f4-a490-4b50-afa9-2ebf3162af00" name="domain_1" connection="WorksheetConnection_2020 09 07 Questions.xlsx!domain_1"/>
          <x15:modelTable id="data-93d861fd-7274-4a2d-9692-3a9e5c3a16bb" name="data" connection="WorksheetConnection_2020 09 07 Questions.xlsx!data"/>
        </x15:modelTables>
      </x15:dataModel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AQ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3" i="14"/>
  <c r="AQ44" i="14"/>
  <c r="AQ45" i="14"/>
  <c r="AQ46" i="14"/>
  <c r="AQ47" i="14"/>
  <c r="AQ48" i="14"/>
  <c r="AQ49" i="14"/>
  <c r="AQ50" i="14"/>
  <c r="AQ51" i="14"/>
  <c r="AQ52" i="14"/>
  <c r="AQ53" i="14"/>
  <c r="AQ54" i="14"/>
  <c r="AP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4" i="14"/>
  <c r="AO45" i="14"/>
  <c r="AO46" i="14"/>
  <c r="AO47" i="14"/>
  <c r="AO48" i="14"/>
  <c r="AO49" i="14"/>
  <c r="AO50" i="14"/>
  <c r="AO51" i="14"/>
  <c r="AO52" i="14"/>
  <c r="AO53" i="14"/>
  <c r="AO54" i="14"/>
  <c r="AN5" i="14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BA5" i="13"/>
  <c r="BA6" i="13"/>
  <c r="BA7" i="13"/>
  <c r="BA8" i="13"/>
  <c r="BA9" i="13"/>
  <c r="BA10" i="13"/>
  <c r="BA11" i="13"/>
  <c r="BA12" i="13"/>
  <c r="BA13" i="13"/>
  <c r="BA14" i="13"/>
  <c r="BA15" i="13"/>
  <c r="BA16" i="13"/>
  <c r="BA17" i="13"/>
  <c r="BA18" i="13"/>
  <c r="BA19" i="13"/>
  <c r="BA20" i="13"/>
  <c r="BA21" i="13"/>
  <c r="BA22" i="13"/>
  <c r="BA23" i="13"/>
  <c r="BA24" i="13"/>
  <c r="BA25" i="13"/>
  <c r="BA26" i="13"/>
  <c r="BA27" i="13"/>
  <c r="BA28" i="13"/>
  <c r="BA29" i="13"/>
  <c r="BA30" i="13"/>
  <c r="BA31" i="13"/>
  <c r="BA32" i="13"/>
  <c r="BA33" i="13"/>
  <c r="BA34" i="13"/>
  <c r="BA35" i="13"/>
  <c r="BA36" i="13"/>
  <c r="BA37" i="13"/>
  <c r="BA38" i="13"/>
  <c r="BA39" i="13"/>
  <c r="BA40" i="13"/>
  <c r="BA41" i="13"/>
  <c r="BA42" i="13"/>
  <c r="BA43" i="13"/>
  <c r="BA44" i="13"/>
  <c r="BA45" i="13"/>
  <c r="BA46" i="13"/>
  <c r="BA47" i="13"/>
  <c r="BA48" i="13"/>
  <c r="BA49" i="13"/>
  <c r="BA50" i="13"/>
  <c r="BA51" i="13"/>
  <c r="BA52" i="13"/>
  <c r="BA53" i="13"/>
  <c r="BA54" i="13"/>
  <c r="BA55" i="13"/>
  <c r="BA56" i="13"/>
  <c r="BA57" i="13"/>
  <c r="BA58" i="13"/>
  <c r="BA59" i="13"/>
  <c r="BA60" i="13"/>
  <c r="BA61" i="13"/>
  <c r="BA62" i="13"/>
  <c r="BA63" i="13"/>
  <c r="BA64" i="13"/>
  <c r="BA65" i="13"/>
  <c r="BA66" i="13"/>
  <c r="BA67" i="13"/>
  <c r="BA68" i="13"/>
  <c r="BA69" i="13"/>
  <c r="BA70" i="13"/>
  <c r="BA71" i="13"/>
  <c r="BA72" i="13"/>
  <c r="BA73" i="13"/>
  <c r="BA74" i="13"/>
  <c r="BA75" i="13"/>
  <c r="BA76" i="13"/>
  <c r="BA77" i="13"/>
  <c r="BA78" i="13"/>
  <c r="BA79" i="13"/>
  <c r="BA80" i="13"/>
  <c r="BA81" i="13"/>
  <c r="BA82" i="13"/>
  <c r="BA83" i="13"/>
  <c r="BA84" i="13"/>
  <c r="BA85" i="13"/>
  <c r="BA86" i="13"/>
  <c r="BA87" i="13"/>
  <c r="BA88" i="13"/>
  <c r="BA89" i="13"/>
  <c r="BA90" i="13"/>
  <c r="BA91" i="13"/>
  <c r="BA92" i="13"/>
  <c r="BA93" i="13"/>
  <c r="BA94" i="13"/>
  <c r="BA95" i="13"/>
  <c r="BA96" i="13"/>
  <c r="BA97" i="13"/>
  <c r="BA98" i="13"/>
  <c r="BA99" i="13"/>
  <c r="BA100" i="13"/>
  <c r="BA101" i="13"/>
  <c r="BA102" i="13"/>
  <c r="BA103" i="13"/>
  <c r="BA104" i="13"/>
  <c r="BA105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Z26" i="13"/>
  <c r="AZ27" i="13"/>
  <c r="AZ28" i="13"/>
  <c r="AZ29" i="13"/>
  <c r="AZ30" i="13"/>
  <c r="AZ31" i="13"/>
  <c r="AZ32" i="13"/>
  <c r="AZ33" i="13"/>
  <c r="AZ34" i="13"/>
  <c r="AZ35" i="13"/>
  <c r="AZ36" i="13"/>
  <c r="AZ37" i="13"/>
  <c r="AZ38" i="13"/>
  <c r="AZ39" i="13"/>
  <c r="AZ40" i="13"/>
  <c r="AZ41" i="13"/>
  <c r="AZ42" i="13"/>
  <c r="AZ43" i="13"/>
  <c r="AZ44" i="13"/>
  <c r="AZ45" i="13"/>
  <c r="AZ46" i="13"/>
  <c r="AZ47" i="13"/>
  <c r="AZ48" i="13"/>
  <c r="AZ49" i="13"/>
  <c r="AZ50" i="13"/>
  <c r="AZ51" i="13"/>
  <c r="AZ52" i="13"/>
  <c r="AZ53" i="13"/>
  <c r="AZ54" i="13"/>
  <c r="AZ55" i="13"/>
  <c r="AZ56" i="13"/>
  <c r="AZ57" i="13"/>
  <c r="AZ58" i="13"/>
  <c r="AZ59" i="13"/>
  <c r="AZ60" i="13"/>
  <c r="AZ61" i="13"/>
  <c r="AZ62" i="13"/>
  <c r="AZ63" i="13"/>
  <c r="AZ64" i="13"/>
  <c r="AZ65" i="13"/>
  <c r="AZ66" i="13"/>
  <c r="AZ67" i="13"/>
  <c r="AZ68" i="13"/>
  <c r="AZ69" i="13"/>
  <c r="AZ70" i="13"/>
  <c r="AZ71" i="13"/>
  <c r="AZ72" i="13"/>
  <c r="AZ73" i="13"/>
  <c r="AZ74" i="13"/>
  <c r="AZ75" i="13"/>
  <c r="AZ76" i="13"/>
  <c r="AZ77" i="13"/>
  <c r="AZ78" i="13"/>
  <c r="AZ79" i="13"/>
  <c r="AZ80" i="13"/>
  <c r="AZ81" i="13"/>
  <c r="AZ82" i="13"/>
  <c r="AZ83" i="13"/>
  <c r="AZ84" i="13"/>
  <c r="AZ85" i="13"/>
  <c r="AZ86" i="13"/>
  <c r="AZ87" i="13"/>
  <c r="AZ88" i="13"/>
  <c r="AZ89" i="13"/>
  <c r="AZ90" i="13"/>
  <c r="AZ91" i="13"/>
  <c r="AZ92" i="13"/>
  <c r="AZ93" i="13"/>
  <c r="AZ94" i="13"/>
  <c r="AZ95" i="13"/>
  <c r="AZ96" i="13"/>
  <c r="AZ97" i="13"/>
  <c r="AZ98" i="13"/>
  <c r="AZ99" i="13"/>
  <c r="AZ100" i="13"/>
  <c r="AZ101" i="13"/>
  <c r="AZ102" i="13"/>
  <c r="AZ103" i="13"/>
  <c r="AZ104" i="13"/>
  <c r="AZ105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19" i="13"/>
  <c r="AY20" i="13"/>
  <c r="AY21" i="13"/>
  <c r="AY22" i="13"/>
  <c r="AY23" i="13"/>
  <c r="AY24" i="13"/>
  <c r="AY25" i="13"/>
  <c r="AY26" i="13"/>
  <c r="AY27" i="13"/>
  <c r="AY28" i="13"/>
  <c r="AY29" i="13"/>
  <c r="AY30" i="13"/>
  <c r="AY31" i="13"/>
  <c r="AY32" i="13"/>
  <c r="AY33" i="13"/>
  <c r="AY34" i="13"/>
  <c r="AY35" i="13"/>
  <c r="AY36" i="13"/>
  <c r="AY37" i="13"/>
  <c r="AY38" i="13"/>
  <c r="AY39" i="13"/>
  <c r="AY40" i="13"/>
  <c r="AY41" i="13"/>
  <c r="AY42" i="13"/>
  <c r="AY43" i="13"/>
  <c r="AY44" i="13"/>
  <c r="AY45" i="13"/>
  <c r="AY46" i="13"/>
  <c r="AY47" i="13"/>
  <c r="AY48" i="13"/>
  <c r="AY49" i="13"/>
  <c r="AY50" i="13"/>
  <c r="AY51" i="13"/>
  <c r="AY52" i="13"/>
  <c r="AY53" i="13"/>
  <c r="AY54" i="13"/>
  <c r="AY55" i="13"/>
  <c r="AY56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98" i="13"/>
  <c r="AY99" i="13"/>
  <c r="AY100" i="13"/>
  <c r="AY101" i="13"/>
  <c r="AY102" i="13"/>
  <c r="AY103" i="13"/>
  <c r="AY104" i="13"/>
  <c r="AY105" i="13"/>
  <c r="AX5" i="13"/>
  <c r="AX6" i="13"/>
  <c r="AX7" i="13"/>
  <c r="AX8" i="13"/>
  <c r="AX9" i="13"/>
  <c r="AX10" i="13"/>
  <c r="AX11" i="13"/>
  <c r="AX12" i="13"/>
  <c r="AX13" i="13"/>
  <c r="AX14" i="13"/>
  <c r="AX15" i="13"/>
  <c r="AX16" i="13"/>
  <c r="AX17" i="13"/>
  <c r="AX18" i="13"/>
  <c r="AX19" i="13"/>
  <c r="AX20" i="13"/>
  <c r="AX21" i="13"/>
  <c r="AX22" i="13"/>
  <c r="AX23" i="13"/>
  <c r="AX24" i="13"/>
  <c r="AX25" i="13"/>
  <c r="AX26" i="13"/>
  <c r="AX27" i="13"/>
  <c r="AX28" i="13"/>
  <c r="AX29" i="13"/>
  <c r="AX30" i="13"/>
  <c r="AX31" i="13"/>
  <c r="AX32" i="13"/>
  <c r="AX33" i="13"/>
  <c r="AX34" i="13"/>
  <c r="AX35" i="13"/>
  <c r="AX36" i="13"/>
  <c r="AX37" i="13"/>
  <c r="AX38" i="13"/>
  <c r="AX39" i="13"/>
  <c r="AX40" i="13"/>
  <c r="AX41" i="13"/>
  <c r="AX42" i="13"/>
  <c r="AX43" i="13"/>
  <c r="AX44" i="13"/>
  <c r="AX45" i="13"/>
  <c r="AX46" i="13"/>
  <c r="AX47" i="13"/>
  <c r="AX48" i="13"/>
  <c r="AX49" i="13"/>
  <c r="AX50" i="13"/>
  <c r="AX51" i="13"/>
  <c r="AX52" i="13"/>
  <c r="AX53" i="13"/>
  <c r="AX54" i="13"/>
  <c r="AX55" i="13"/>
  <c r="AX56" i="13"/>
  <c r="AX57" i="13"/>
  <c r="AX58" i="13"/>
  <c r="AX59" i="13"/>
  <c r="AX60" i="13"/>
  <c r="AX61" i="13"/>
  <c r="AX62" i="13"/>
  <c r="AX63" i="13"/>
  <c r="AX64" i="13"/>
  <c r="AX65" i="13"/>
  <c r="AX66" i="13"/>
  <c r="AX67" i="13"/>
  <c r="AX68" i="13"/>
  <c r="AX69" i="13"/>
  <c r="AX70" i="13"/>
  <c r="AX71" i="13"/>
  <c r="AX72" i="13"/>
  <c r="AX73" i="13"/>
  <c r="AX74" i="13"/>
  <c r="AX75" i="13"/>
  <c r="AX76" i="13"/>
  <c r="AX77" i="13"/>
  <c r="AX78" i="13"/>
  <c r="AX79" i="13"/>
  <c r="AX80" i="13"/>
  <c r="AX81" i="13"/>
  <c r="AX82" i="13"/>
  <c r="AX83" i="13"/>
  <c r="AX84" i="13"/>
  <c r="AX85" i="13"/>
  <c r="AX86" i="13"/>
  <c r="AX87" i="13"/>
  <c r="AX88" i="13"/>
  <c r="AX89" i="13"/>
  <c r="AX90" i="13"/>
  <c r="AX91" i="13"/>
  <c r="AX92" i="13"/>
  <c r="AX93" i="13"/>
  <c r="AX94" i="13"/>
  <c r="AX95" i="13"/>
  <c r="AX96" i="13"/>
  <c r="AX97" i="13"/>
  <c r="AX98" i="13"/>
  <c r="AX99" i="13"/>
  <c r="AX100" i="13"/>
  <c r="AX101" i="13"/>
  <c r="AX102" i="13"/>
  <c r="AX103" i="13"/>
  <c r="AX104" i="13"/>
  <c r="AX105" i="13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G2" i="1" l="1"/>
  <c r="L2" i="1" s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114" i="1"/>
  <c r="L114" i="1" s="1"/>
  <c r="G115" i="1"/>
  <c r="L115" i="1" s="1"/>
  <c r="G116" i="1"/>
  <c r="L116" i="1" s="1"/>
  <c r="G117" i="1"/>
  <c r="L117" i="1" s="1"/>
  <c r="G118" i="1"/>
  <c r="L118" i="1" s="1"/>
  <c r="G119" i="1"/>
  <c r="L119" i="1" s="1"/>
  <c r="G120" i="1"/>
  <c r="L120" i="1" s="1"/>
  <c r="G121" i="1"/>
  <c r="L121" i="1" s="1"/>
  <c r="G122" i="1"/>
  <c r="L122" i="1" s="1"/>
  <c r="G123" i="1"/>
  <c r="L123" i="1" s="1"/>
  <c r="G124" i="1"/>
  <c r="L124" i="1" s="1"/>
  <c r="G125" i="1"/>
  <c r="L125" i="1" s="1"/>
  <c r="G126" i="1"/>
  <c r="L126" i="1" s="1"/>
  <c r="G127" i="1"/>
  <c r="L127" i="1" s="1"/>
  <c r="G128" i="1"/>
  <c r="L128" i="1" s="1"/>
  <c r="G129" i="1"/>
  <c r="L129" i="1" s="1"/>
  <c r="G130" i="1"/>
  <c r="L130" i="1" s="1"/>
  <c r="G131" i="1"/>
  <c r="L131" i="1" s="1"/>
  <c r="G132" i="1"/>
  <c r="L132" i="1" s="1"/>
  <c r="G133" i="1"/>
  <c r="L133" i="1" s="1"/>
  <c r="G134" i="1"/>
  <c r="L134" i="1" s="1"/>
  <c r="G135" i="1"/>
  <c r="L135" i="1" s="1"/>
  <c r="G136" i="1"/>
  <c r="L136" i="1" s="1"/>
  <c r="G137" i="1"/>
  <c r="L137" i="1" s="1"/>
  <c r="G138" i="1"/>
  <c r="L138" i="1" s="1"/>
  <c r="G139" i="1"/>
  <c r="L139" i="1" s="1"/>
  <c r="G140" i="1"/>
  <c r="L140" i="1" s="1"/>
  <c r="G141" i="1"/>
  <c r="L141" i="1" s="1"/>
  <c r="G142" i="1"/>
  <c r="L142" i="1" s="1"/>
  <c r="G143" i="1"/>
  <c r="L143" i="1" s="1"/>
  <c r="G144" i="1"/>
  <c r="L144" i="1" s="1"/>
  <c r="G145" i="1"/>
  <c r="L145" i="1" s="1"/>
  <c r="G146" i="1"/>
  <c r="L146" i="1" s="1"/>
  <c r="G147" i="1"/>
  <c r="L147" i="1" s="1"/>
  <c r="G148" i="1"/>
  <c r="L148" i="1" s="1"/>
  <c r="G149" i="1"/>
  <c r="L149" i="1" s="1"/>
  <c r="G150" i="1"/>
  <c r="L150" i="1" s="1"/>
  <c r="G151" i="1"/>
  <c r="L151" i="1" s="1"/>
  <c r="G152" i="1"/>
  <c r="L152" i="1" s="1"/>
  <c r="G153" i="1"/>
  <c r="L153" i="1" s="1"/>
  <c r="G154" i="1"/>
  <c r="L154" i="1" s="1"/>
  <c r="G155" i="1"/>
  <c r="L155" i="1" s="1"/>
  <c r="G156" i="1"/>
  <c r="L156" i="1" s="1"/>
  <c r="G157" i="1"/>
  <c r="L157" i="1" s="1"/>
  <c r="G158" i="1"/>
  <c r="L158" i="1" s="1"/>
  <c r="G159" i="1"/>
  <c r="L159" i="1" s="1"/>
  <c r="G160" i="1"/>
  <c r="L160" i="1" s="1"/>
  <c r="G161" i="1"/>
  <c r="L161" i="1" s="1"/>
  <c r="G162" i="1"/>
  <c r="L162" i="1" s="1"/>
  <c r="G163" i="1"/>
  <c r="L163" i="1" s="1"/>
  <c r="G164" i="1"/>
  <c r="L164" i="1" s="1"/>
  <c r="G165" i="1"/>
  <c r="L165" i="1" s="1"/>
  <c r="G166" i="1"/>
  <c r="L166" i="1" s="1"/>
  <c r="G167" i="1"/>
  <c r="L167" i="1" s="1"/>
  <c r="G168" i="1"/>
  <c r="L168" i="1" s="1"/>
  <c r="G169" i="1"/>
  <c r="L169" i="1" s="1"/>
  <c r="G170" i="1"/>
  <c r="L170" i="1" s="1"/>
  <c r="G171" i="1"/>
  <c r="L171" i="1" s="1"/>
  <c r="G172" i="1"/>
  <c r="L172" i="1" s="1"/>
  <c r="G173" i="1"/>
  <c r="L173" i="1" s="1"/>
  <c r="G174" i="1"/>
  <c r="L174" i="1" s="1"/>
  <c r="G175" i="1"/>
  <c r="L175" i="1" s="1"/>
  <c r="G176" i="1"/>
  <c r="L176" i="1" s="1"/>
  <c r="G177" i="1"/>
  <c r="L177" i="1" s="1"/>
  <c r="G178" i="1"/>
  <c r="L178" i="1" s="1"/>
  <c r="G179" i="1"/>
  <c r="L179" i="1" s="1"/>
  <c r="G180" i="1"/>
  <c r="L180" i="1" s="1"/>
  <c r="G181" i="1"/>
  <c r="L181" i="1" s="1"/>
  <c r="G182" i="1"/>
  <c r="L182" i="1" s="1"/>
  <c r="G183" i="1"/>
  <c r="L183" i="1" s="1"/>
  <c r="G184" i="1"/>
  <c r="L184" i="1" s="1"/>
  <c r="G185" i="1"/>
  <c r="L185" i="1" s="1"/>
  <c r="G186" i="1"/>
  <c r="L186" i="1" s="1"/>
  <c r="G187" i="1"/>
  <c r="L187" i="1" s="1"/>
  <c r="G188" i="1"/>
  <c r="L188" i="1" s="1"/>
  <c r="G189" i="1"/>
  <c r="L189" i="1" s="1"/>
  <c r="G190" i="1"/>
  <c r="L190" i="1" s="1"/>
  <c r="G191" i="1"/>
  <c r="L191" i="1" s="1"/>
  <c r="G192" i="1"/>
  <c r="L192" i="1" s="1"/>
  <c r="G193" i="1"/>
  <c r="L193" i="1" s="1"/>
  <c r="G194" i="1"/>
  <c r="L194" i="1" s="1"/>
  <c r="G195" i="1"/>
  <c r="L195" i="1" s="1"/>
  <c r="G196" i="1"/>
  <c r="L196" i="1" s="1"/>
  <c r="G197" i="1"/>
  <c r="L197" i="1" s="1"/>
  <c r="G198" i="1"/>
  <c r="L198" i="1" s="1"/>
  <c r="G199" i="1"/>
  <c r="L199" i="1" s="1"/>
  <c r="G200" i="1"/>
  <c r="L200" i="1" s="1"/>
  <c r="G201" i="1"/>
  <c r="L201" i="1" s="1"/>
  <c r="G202" i="1"/>
  <c r="L202" i="1" s="1"/>
  <c r="G203" i="1"/>
  <c r="L203" i="1" s="1"/>
  <c r="G204" i="1"/>
  <c r="L204" i="1" s="1"/>
  <c r="G205" i="1"/>
  <c r="L205" i="1" s="1"/>
  <c r="G206" i="1"/>
  <c r="L206" i="1" s="1"/>
  <c r="G207" i="1"/>
  <c r="L207" i="1" s="1"/>
  <c r="G208" i="1"/>
  <c r="L208" i="1" s="1"/>
  <c r="G209" i="1"/>
  <c r="L209" i="1" s="1"/>
  <c r="G210" i="1"/>
  <c r="L210" i="1" s="1"/>
  <c r="G211" i="1"/>
  <c r="L211" i="1" s="1"/>
  <c r="G212" i="1"/>
  <c r="L212" i="1" s="1"/>
  <c r="G213" i="1"/>
  <c r="L213" i="1" s="1"/>
  <c r="G214" i="1"/>
  <c r="L214" i="1" s="1"/>
  <c r="G215" i="1"/>
  <c r="L215" i="1" s="1"/>
  <c r="G216" i="1"/>
  <c r="L216" i="1" s="1"/>
  <c r="G217" i="1"/>
  <c r="L217" i="1" s="1"/>
  <c r="G218" i="1"/>
  <c r="L218" i="1" s="1"/>
  <c r="G219" i="1"/>
  <c r="L219" i="1" s="1"/>
  <c r="G220" i="1"/>
  <c r="L220" i="1" s="1"/>
  <c r="G221" i="1"/>
  <c r="L221" i="1" s="1"/>
  <c r="G222" i="1"/>
  <c r="L222" i="1" s="1"/>
  <c r="G223" i="1"/>
  <c r="L223" i="1" s="1"/>
  <c r="G224" i="1"/>
  <c r="L224" i="1" s="1"/>
  <c r="G225" i="1"/>
  <c r="L225" i="1" s="1"/>
  <c r="G226" i="1"/>
  <c r="L226" i="1" s="1"/>
  <c r="G227" i="1"/>
  <c r="L227" i="1" s="1"/>
  <c r="G228" i="1"/>
  <c r="L228" i="1" s="1"/>
  <c r="G229" i="1"/>
  <c r="L229" i="1" s="1"/>
  <c r="G230" i="1"/>
  <c r="L230" i="1" s="1"/>
  <c r="G231" i="1"/>
  <c r="L231" i="1" s="1"/>
  <c r="G232" i="1"/>
  <c r="L232" i="1" s="1"/>
  <c r="G233" i="1"/>
  <c r="L233" i="1" s="1"/>
  <c r="G234" i="1"/>
  <c r="L234" i="1" s="1"/>
  <c r="G235" i="1"/>
  <c r="L235" i="1" s="1"/>
  <c r="G236" i="1"/>
  <c r="L236" i="1" s="1"/>
  <c r="G237" i="1"/>
  <c r="L237" i="1" s="1"/>
  <c r="G238" i="1"/>
  <c r="L238" i="1" s="1"/>
  <c r="G239" i="1"/>
  <c r="L239" i="1" s="1"/>
  <c r="G240" i="1"/>
  <c r="L240" i="1" s="1"/>
  <c r="G241" i="1"/>
  <c r="L241" i="1" s="1"/>
  <c r="G242" i="1"/>
  <c r="L242" i="1" s="1"/>
  <c r="G243" i="1"/>
  <c r="L243" i="1" s="1"/>
  <c r="G244" i="1"/>
  <c r="L244" i="1" s="1"/>
  <c r="G245" i="1"/>
  <c r="L245" i="1" s="1"/>
  <c r="G246" i="1"/>
  <c r="L246" i="1" s="1"/>
  <c r="G247" i="1"/>
  <c r="L247" i="1" s="1"/>
  <c r="G248" i="1"/>
  <c r="L248" i="1" s="1"/>
  <c r="G249" i="1"/>
  <c r="L249" i="1" s="1"/>
  <c r="G250" i="1"/>
  <c r="L250" i="1" s="1"/>
  <c r="G251" i="1"/>
  <c r="L251" i="1" s="1"/>
  <c r="G252" i="1"/>
  <c r="L252" i="1" s="1"/>
  <c r="G253" i="1"/>
  <c r="L253" i="1" s="1"/>
  <c r="G254" i="1"/>
  <c r="L254" i="1" s="1"/>
  <c r="G255" i="1"/>
  <c r="L255" i="1" s="1"/>
  <c r="G256" i="1"/>
  <c r="L256" i="1" s="1"/>
  <c r="G257" i="1"/>
  <c r="L257" i="1" s="1"/>
  <c r="G258" i="1"/>
  <c r="L258" i="1" s="1"/>
  <c r="G259" i="1"/>
  <c r="L259" i="1" s="1"/>
  <c r="G260" i="1"/>
  <c r="L260" i="1" s="1"/>
  <c r="G261" i="1"/>
  <c r="L261" i="1" s="1"/>
  <c r="G262" i="1"/>
  <c r="L262" i="1" s="1"/>
  <c r="G263" i="1"/>
  <c r="L263" i="1" s="1"/>
  <c r="G264" i="1"/>
  <c r="L264" i="1" s="1"/>
  <c r="G265" i="1"/>
  <c r="L265" i="1" s="1"/>
  <c r="G266" i="1"/>
  <c r="L266" i="1" s="1"/>
  <c r="G267" i="1"/>
  <c r="L267" i="1" s="1"/>
  <c r="G268" i="1"/>
  <c r="L268" i="1" s="1"/>
  <c r="G269" i="1"/>
  <c r="L269" i="1" s="1"/>
  <c r="G270" i="1"/>
  <c r="L270" i="1" s="1"/>
  <c r="G271" i="1"/>
  <c r="L271" i="1" s="1"/>
  <c r="G272" i="1"/>
  <c r="L272" i="1" s="1"/>
  <c r="G273" i="1"/>
  <c r="L273" i="1" s="1"/>
  <c r="G274" i="1"/>
  <c r="L274" i="1" s="1"/>
  <c r="G275" i="1"/>
  <c r="L275" i="1" s="1"/>
  <c r="G276" i="1"/>
  <c r="L276" i="1" s="1"/>
  <c r="G277" i="1"/>
  <c r="L277" i="1" s="1"/>
  <c r="G278" i="1"/>
  <c r="L278" i="1" s="1"/>
  <c r="G279" i="1"/>
  <c r="L279" i="1" s="1"/>
  <c r="G280" i="1"/>
  <c r="L280" i="1" s="1"/>
  <c r="G281" i="1"/>
  <c r="L281" i="1" s="1"/>
  <c r="G282" i="1"/>
  <c r="L282" i="1" s="1"/>
  <c r="G283" i="1"/>
  <c r="L283" i="1" s="1"/>
  <c r="G284" i="1"/>
  <c r="L284" i="1" s="1"/>
  <c r="G285" i="1"/>
  <c r="L285" i="1" s="1"/>
  <c r="G286" i="1"/>
  <c r="L286" i="1" s="1"/>
  <c r="G287" i="1"/>
  <c r="L287" i="1" s="1"/>
  <c r="G288" i="1"/>
  <c r="L288" i="1" s="1"/>
  <c r="G289" i="1"/>
  <c r="L289" i="1" s="1"/>
  <c r="G290" i="1"/>
  <c r="L290" i="1" s="1"/>
  <c r="G291" i="1"/>
  <c r="L291" i="1" s="1"/>
  <c r="G292" i="1"/>
  <c r="L292" i="1" s="1"/>
  <c r="G293" i="1"/>
  <c r="L293" i="1" s="1"/>
  <c r="G294" i="1"/>
  <c r="L294" i="1" s="1"/>
  <c r="G295" i="1"/>
  <c r="L295" i="1" s="1"/>
  <c r="G296" i="1"/>
  <c r="L296" i="1" s="1"/>
  <c r="G297" i="1"/>
  <c r="L297" i="1" s="1"/>
  <c r="G298" i="1"/>
  <c r="L298" i="1" s="1"/>
  <c r="G299" i="1"/>
  <c r="L299" i="1" s="1"/>
  <c r="G300" i="1"/>
  <c r="L300" i="1" s="1"/>
  <c r="G301" i="1"/>
  <c r="L301" i="1" s="1"/>
  <c r="G302" i="1"/>
  <c r="L302" i="1" s="1"/>
  <c r="G303" i="1"/>
  <c r="L303" i="1" s="1"/>
  <c r="G304" i="1"/>
  <c r="L304" i="1" s="1"/>
  <c r="G305" i="1"/>
  <c r="L305" i="1" s="1"/>
  <c r="G306" i="1"/>
  <c r="L306" i="1" s="1"/>
  <c r="G307" i="1"/>
  <c r="L307" i="1" s="1"/>
  <c r="G308" i="1"/>
  <c r="L308" i="1" s="1"/>
  <c r="G309" i="1"/>
  <c r="L309" i="1" s="1"/>
  <c r="G310" i="1"/>
  <c r="L310" i="1" s="1"/>
  <c r="G311" i="1"/>
  <c r="L311" i="1" s="1"/>
  <c r="G312" i="1"/>
  <c r="L312" i="1" s="1"/>
  <c r="G313" i="1"/>
  <c r="L313" i="1" s="1"/>
  <c r="G314" i="1"/>
  <c r="L314" i="1" s="1"/>
  <c r="G315" i="1"/>
  <c r="L315" i="1" s="1"/>
  <c r="G316" i="1"/>
  <c r="L316" i="1" s="1"/>
  <c r="G317" i="1"/>
  <c r="L317" i="1" s="1"/>
  <c r="G318" i="1"/>
  <c r="L318" i="1" s="1"/>
  <c r="G319" i="1"/>
  <c r="L319" i="1" s="1"/>
  <c r="G320" i="1"/>
  <c r="L320" i="1" s="1"/>
  <c r="G321" i="1"/>
  <c r="L321" i="1" s="1"/>
  <c r="G322" i="1"/>
  <c r="L322" i="1" s="1"/>
  <c r="G323" i="1"/>
  <c r="L323" i="1" s="1"/>
  <c r="G324" i="1"/>
  <c r="L324" i="1" s="1"/>
  <c r="G325" i="1"/>
  <c r="L325" i="1" s="1"/>
  <c r="G326" i="1"/>
  <c r="L326" i="1" s="1"/>
  <c r="G327" i="1"/>
  <c r="L327" i="1" s="1"/>
  <c r="G328" i="1"/>
  <c r="L328" i="1" s="1"/>
  <c r="G329" i="1"/>
  <c r="L329" i="1" s="1"/>
  <c r="G330" i="1"/>
  <c r="L330" i="1" s="1"/>
  <c r="G331" i="1"/>
  <c r="L331" i="1" s="1"/>
  <c r="G332" i="1"/>
  <c r="L332" i="1" s="1"/>
  <c r="G333" i="1"/>
  <c r="L333" i="1" s="1"/>
  <c r="G334" i="1"/>
  <c r="L334" i="1" s="1"/>
  <c r="G335" i="1"/>
  <c r="L335" i="1" s="1"/>
  <c r="G336" i="1"/>
  <c r="L336" i="1" s="1"/>
  <c r="G337" i="1"/>
  <c r="L337" i="1" s="1"/>
  <c r="G338" i="1"/>
  <c r="L338" i="1" s="1"/>
  <c r="G339" i="1"/>
  <c r="L339" i="1" s="1"/>
  <c r="G340" i="1"/>
  <c r="L340" i="1" s="1"/>
  <c r="G341" i="1"/>
  <c r="L341" i="1" s="1"/>
  <c r="G342" i="1"/>
  <c r="L342" i="1" s="1"/>
  <c r="G343" i="1"/>
  <c r="L343" i="1" s="1"/>
  <c r="G344" i="1"/>
  <c r="L344" i="1" s="1"/>
  <c r="G345" i="1"/>
  <c r="L345" i="1" s="1"/>
  <c r="G346" i="1"/>
  <c r="L346" i="1" s="1"/>
  <c r="G347" i="1"/>
  <c r="L347" i="1" s="1"/>
  <c r="G348" i="1"/>
  <c r="L348" i="1" s="1"/>
  <c r="G349" i="1"/>
  <c r="L349" i="1" s="1"/>
  <c r="G350" i="1"/>
  <c r="L350" i="1" s="1"/>
  <c r="G351" i="1"/>
  <c r="L351" i="1" s="1"/>
  <c r="G352" i="1"/>
  <c r="L352" i="1" s="1"/>
  <c r="G353" i="1"/>
  <c r="L353" i="1" s="1"/>
  <c r="G354" i="1"/>
  <c r="L354" i="1" s="1"/>
  <c r="G355" i="1"/>
  <c r="L355" i="1" s="1"/>
  <c r="G356" i="1"/>
  <c r="L356" i="1" s="1"/>
  <c r="G357" i="1"/>
  <c r="L357" i="1" s="1"/>
  <c r="G358" i="1"/>
  <c r="L358" i="1" s="1"/>
  <c r="G359" i="1"/>
  <c r="L359" i="1" s="1"/>
  <c r="G360" i="1"/>
  <c r="L360" i="1" s="1"/>
  <c r="G361" i="1"/>
  <c r="L361" i="1" s="1"/>
  <c r="G362" i="1"/>
  <c r="L362" i="1" s="1"/>
  <c r="G363" i="1"/>
  <c r="L363" i="1" s="1"/>
  <c r="G364" i="1"/>
  <c r="L364" i="1" s="1"/>
  <c r="G365" i="1"/>
  <c r="L365" i="1" s="1"/>
  <c r="G366" i="1"/>
  <c r="L366" i="1" s="1"/>
  <c r="G367" i="1"/>
  <c r="L367" i="1" s="1"/>
  <c r="G368" i="1"/>
  <c r="L368" i="1" s="1"/>
  <c r="G369" i="1"/>
  <c r="L369" i="1" s="1"/>
  <c r="G370" i="1"/>
  <c r="L370" i="1" s="1"/>
  <c r="G371" i="1"/>
  <c r="L371" i="1" s="1"/>
  <c r="G372" i="1"/>
  <c r="L372" i="1" s="1"/>
  <c r="G373" i="1"/>
  <c r="L373" i="1" s="1"/>
  <c r="G374" i="1"/>
  <c r="L374" i="1" s="1"/>
  <c r="G375" i="1"/>
  <c r="L375" i="1" s="1"/>
  <c r="G376" i="1"/>
  <c r="L376" i="1" s="1"/>
  <c r="G377" i="1"/>
  <c r="L377" i="1" s="1"/>
  <c r="G378" i="1"/>
  <c r="L378" i="1" s="1"/>
  <c r="G379" i="1"/>
  <c r="L379" i="1" s="1"/>
  <c r="G380" i="1"/>
  <c r="L380" i="1" s="1"/>
  <c r="G381" i="1"/>
  <c r="L381" i="1" s="1"/>
  <c r="G382" i="1"/>
  <c r="L382" i="1" s="1"/>
  <c r="G383" i="1"/>
  <c r="L383" i="1" s="1"/>
  <c r="G384" i="1"/>
  <c r="L384" i="1" s="1"/>
  <c r="G385" i="1"/>
  <c r="L385" i="1" s="1"/>
  <c r="G386" i="1"/>
  <c r="L386" i="1" s="1"/>
  <c r="G387" i="1"/>
  <c r="L387" i="1" s="1"/>
  <c r="G388" i="1"/>
  <c r="L388" i="1" s="1"/>
  <c r="G389" i="1"/>
  <c r="L389" i="1" s="1"/>
  <c r="G390" i="1"/>
  <c r="L390" i="1" s="1"/>
  <c r="G391" i="1"/>
  <c r="L391" i="1" s="1"/>
  <c r="G392" i="1"/>
  <c r="L392" i="1" s="1"/>
  <c r="G393" i="1"/>
  <c r="L393" i="1" s="1"/>
  <c r="G394" i="1"/>
  <c r="L394" i="1" s="1"/>
  <c r="G395" i="1"/>
  <c r="L395" i="1" s="1"/>
  <c r="G396" i="1"/>
  <c r="L396" i="1" s="1"/>
  <c r="G397" i="1"/>
  <c r="L397" i="1" s="1"/>
  <c r="G398" i="1"/>
  <c r="L398" i="1" s="1"/>
  <c r="G399" i="1"/>
  <c r="L399" i="1" s="1"/>
  <c r="G400" i="1"/>
  <c r="L400" i="1" s="1"/>
  <c r="G401" i="1"/>
  <c r="L401" i="1" s="1"/>
  <c r="G402" i="1"/>
  <c r="L402" i="1" s="1"/>
  <c r="G403" i="1"/>
  <c r="L403" i="1" s="1"/>
  <c r="G404" i="1"/>
  <c r="L404" i="1" s="1"/>
  <c r="G405" i="1"/>
  <c r="L405" i="1" s="1"/>
  <c r="G406" i="1"/>
  <c r="L406" i="1" s="1"/>
  <c r="G407" i="1"/>
  <c r="L407" i="1" s="1"/>
  <c r="G408" i="1"/>
  <c r="L408" i="1" s="1"/>
  <c r="G409" i="1"/>
  <c r="L409" i="1" s="1"/>
  <c r="G410" i="1"/>
  <c r="L410" i="1" s="1"/>
  <c r="G411" i="1"/>
  <c r="L411" i="1" s="1"/>
  <c r="G412" i="1"/>
  <c r="L412" i="1" s="1"/>
  <c r="G413" i="1"/>
  <c r="L413" i="1" s="1"/>
  <c r="G414" i="1"/>
  <c r="L414" i="1" s="1"/>
  <c r="G415" i="1"/>
  <c r="L415" i="1" s="1"/>
  <c r="G416" i="1"/>
  <c r="L416" i="1" s="1"/>
  <c r="G417" i="1"/>
  <c r="L417" i="1" s="1"/>
  <c r="G418" i="1"/>
  <c r="L418" i="1" s="1"/>
  <c r="G419" i="1"/>
  <c r="L419" i="1" s="1"/>
  <c r="G420" i="1"/>
  <c r="L420" i="1" s="1"/>
  <c r="G421" i="1"/>
  <c r="L421" i="1" s="1"/>
  <c r="G422" i="1"/>
  <c r="L422" i="1" s="1"/>
  <c r="G423" i="1"/>
  <c r="L423" i="1" s="1"/>
  <c r="G424" i="1"/>
  <c r="L424" i="1" s="1"/>
  <c r="G425" i="1"/>
  <c r="L425" i="1" s="1"/>
  <c r="G426" i="1"/>
  <c r="L426" i="1" s="1"/>
  <c r="G427" i="1"/>
  <c r="L427" i="1" s="1"/>
  <c r="G428" i="1"/>
  <c r="L428" i="1" s="1"/>
  <c r="G429" i="1"/>
  <c r="L429" i="1" s="1"/>
  <c r="G430" i="1"/>
  <c r="L430" i="1" s="1"/>
  <c r="G431" i="1"/>
  <c r="L431" i="1" s="1"/>
  <c r="G432" i="1"/>
  <c r="L432" i="1" s="1"/>
  <c r="G433" i="1"/>
  <c r="L433" i="1" s="1"/>
  <c r="G434" i="1"/>
  <c r="L434" i="1" s="1"/>
  <c r="G435" i="1"/>
  <c r="L435" i="1" s="1"/>
  <c r="G436" i="1"/>
  <c r="L436" i="1" s="1"/>
  <c r="G437" i="1"/>
  <c r="L437" i="1" s="1"/>
  <c r="G438" i="1"/>
  <c r="L438" i="1" s="1"/>
  <c r="G439" i="1"/>
  <c r="L439" i="1" s="1"/>
  <c r="G440" i="1"/>
  <c r="L440" i="1" s="1"/>
  <c r="G441" i="1"/>
  <c r="L441" i="1" s="1"/>
  <c r="G442" i="1"/>
  <c r="L442" i="1" s="1"/>
  <c r="G443" i="1"/>
  <c r="L443" i="1" s="1"/>
  <c r="G444" i="1"/>
  <c r="L444" i="1" s="1"/>
  <c r="G445" i="1"/>
  <c r="L445" i="1" s="1"/>
  <c r="G446" i="1"/>
  <c r="L446" i="1" s="1"/>
  <c r="G447" i="1"/>
  <c r="L447" i="1" s="1"/>
  <c r="G448" i="1"/>
  <c r="L448" i="1" s="1"/>
  <c r="G449" i="1"/>
  <c r="L449" i="1" s="1"/>
  <c r="G450" i="1"/>
  <c r="L450" i="1" s="1"/>
  <c r="G451" i="1"/>
  <c r="L451" i="1" s="1"/>
  <c r="G452" i="1"/>
  <c r="L452" i="1" s="1"/>
  <c r="G453" i="1"/>
  <c r="L453" i="1" s="1"/>
  <c r="G454" i="1"/>
  <c r="L454" i="1" s="1"/>
  <c r="G455" i="1"/>
  <c r="L455" i="1" s="1"/>
  <c r="G456" i="1"/>
  <c r="L456" i="1" s="1"/>
  <c r="G457" i="1"/>
  <c r="L457" i="1" s="1"/>
  <c r="G458" i="1"/>
  <c r="L458" i="1" s="1"/>
  <c r="G459" i="1"/>
  <c r="L459" i="1" s="1"/>
  <c r="G460" i="1"/>
  <c r="L460" i="1" s="1"/>
  <c r="G461" i="1"/>
  <c r="L461" i="1" s="1"/>
  <c r="G462" i="1"/>
  <c r="L462" i="1" s="1"/>
  <c r="G463" i="1"/>
  <c r="L463" i="1" s="1"/>
  <c r="G464" i="1"/>
  <c r="L464" i="1" s="1"/>
  <c r="G465" i="1"/>
  <c r="L465" i="1" s="1"/>
  <c r="G466" i="1"/>
  <c r="L466" i="1" s="1"/>
  <c r="G467" i="1"/>
  <c r="L467" i="1" s="1"/>
  <c r="G468" i="1"/>
  <c r="L468" i="1" s="1"/>
  <c r="G469" i="1"/>
  <c r="L469" i="1" s="1"/>
  <c r="G470" i="1"/>
  <c r="L470" i="1" s="1"/>
  <c r="G471" i="1"/>
  <c r="L471" i="1" s="1"/>
  <c r="G472" i="1"/>
  <c r="L472" i="1" s="1"/>
  <c r="G473" i="1"/>
  <c r="L473" i="1" s="1"/>
  <c r="G474" i="1"/>
  <c r="L474" i="1" s="1"/>
  <c r="G475" i="1"/>
  <c r="L475" i="1" s="1"/>
  <c r="G476" i="1"/>
  <c r="L476" i="1" s="1"/>
  <c r="G477" i="1"/>
  <c r="L477" i="1" s="1"/>
  <c r="G478" i="1"/>
  <c r="L478" i="1" s="1"/>
  <c r="G479" i="1"/>
  <c r="L479" i="1" s="1"/>
  <c r="G480" i="1"/>
  <c r="L480" i="1" s="1"/>
  <c r="G481" i="1"/>
  <c r="L481" i="1" s="1"/>
  <c r="G482" i="1"/>
  <c r="L482" i="1" s="1"/>
  <c r="G483" i="1"/>
  <c r="L483" i="1" s="1"/>
  <c r="G484" i="1"/>
  <c r="L484" i="1" s="1"/>
  <c r="G485" i="1"/>
  <c r="L485" i="1" s="1"/>
  <c r="G486" i="1"/>
  <c r="L486" i="1" s="1"/>
  <c r="G487" i="1"/>
  <c r="L487" i="1" s="1"/>
  <c r="G488" i="1"/>
  <c r="L488" i="1" s="1"/>
  <c r="G489" i="1"/>
  <c r="L489" i="1" s="1"/>
  <c r="G490" i="1"/>
  <c r="L490" i="1" s="1"/>
  <c r="G491" i="1"/>
  <c r="L491" i="1" s="1"/>
  <c r="G492" i="1"/>
  <c r="L492" i="1" s="1"/>
  <c r="G493" i="1"/>
  <c r="L493" i="1" s="1"/>
  <c r="G494" i="1"/>
  <c r="L494" i="1" s="1"/>
  <c r="G495" i="1"/>
  <c r="L495" i="1" s="1"/>
  <c r="G496" i="1"/>
  <c r="L496" i="1" s="1"/>
  <c r="G497" i="1"/>
  <c r="L497" i="1" s="1"/>
  <c r="G498" i="1"/>
  <c r="L498" i="1" s="1"/>
  <c r="G499" i="1"/>
  <c r="L499" i="1" s="1"/>
  <c r="G500" i="1"/>
  <c r="L500" i="1" s="1"/>
  <c r="G501" i="1"/>
  <c r="L501" i="1" s="1"/>
  <c r="G502" i="1"/>
  <c r="L502" i="1" s="1"/>
  <c r="G503" i="1"/>
  <c r="L503" i="1" s="1"/>
  <c r="G504" i="1"/>
  <c r="L504" i="1" s="1"/>
  <c r="G505" i="1"/>
  <c r="L505" i="1" s="1"/>
  <c r="G506" i="1"/>
  <c r="L506" i="1" s="1"/>
  <c r="G507" i="1"/>
  <c r="L507" i="1" s="1"/>
  <c r="G508" i="1"/>
  <c r="L508" i="1" s="1"/>
  <c r="G509" i="1"/>
  <c r="L509" i="1" s="1"/>
  <c r="G510" i="1"/>
  <c r="L510" i="1" s="1"/>
  <c r="G511" i="1"/>
  <c r="L511" i="1" s="1"/>
  <c r="G512" i="1"/>
  <c r="L512" i="1" s="1"/>
  <c r="G513" i="1"/>
  <c r="L513" i="1" s="1"/>
  <c r="G514" i="1"/>
  <c r="L514" i="1" s="1"/>
  <c r="G515" i="1"/>
  <c r="L515" i="1" s="1"/>
  <c r="G516" i="1"/>
  <c r="L516" i="1" s="1"/>
  <c r="G517" i="1"/>
  <c r="L517" i="1" s="1"/>
  <c r="G518" i="1"/>
  <c r="L518" i="1" s="1"/>
  <c r="G519" i="1"/>
  <c r="L519" i="1" s="1"/>
  <c r="G520" i="1"/>
  <c r="L520" i="1" s="1"/>
  <c r="G521" i="1"/>
  <c r="L521" i="1" s="1"/>
  <c r="G522" i="1"/>
  <c r="L522" i="1" s="1"/>
  <c r="G523" i="1"/>
  <c r="L523" i="1" s="1"/>
  <c r="G524" i="1"/>
  <c r="L524" i="1" s="1"/>
  <c r="G525" i="1"/>
  <c r="L525" i="1" s="1"/>
  <c r="G526" i="1"/>
  <c r="L526" i="1" s="1"/>
  <c r="G527" i="1"/>
  <c r="L527" i="1" s="1"/>
  <c r="G528" i="1"/>
  <c r="L528" i="1" s="1"/>
  <c r="G529" i="1"/>
  <c r="L529" i="1" s="1"/>
  <c r="G530" i="1"/>
  <c r="L530" i="1" s="1"/>
  <c r="G531" i="1"/>
  <c r="L531" i="1" s="1"/>
  <c r="G532" i="1"/>
  <c r="L532" i="1" s="1"/>
  <c r="G533" i="1"/>
  <c r="L533" i="1" s="1"/>
  <c r="G534" i="1"/>
  <c r="L534" i="1" s="1"/>
  <c r="G535" i="1"/>
  <c r="L535" i="1" s="1"/>
  <c r="G536" i="1"/>
  <c r="L536" i="1" s="1"/>
  <c r="G537" i="1"/>
  <c r="L537" i="1" s="1"/>
  <c r="G538" i="1"/>
  <c r="L538" i="1" s="1"/>
  <c r="G539" i="1"/>
  <c r="L539" i="1" s="1"/>
  <c r="G540" i="1"/>
  <c r="L540" i="1" s="1"/>
  <c r="G541" i="1"/>
  <c r="L541" i="1" s="1"/>
  <c r="G542" i="1"/>
  <c r="L542" i="1" s="1"/>
  <c r="G543" i="1"/>
  <c r="L543" i="1" s="1"/>
  <c r="G544" i="1"/>
  <c r="L544" i="1" s="1"/>
  <c r="G545" i="1"/>
  <c r="L545" i="1" s="1"/>
  <c r="G546" i="1"/>
  <c r="L546" i="1" s="1"/>
  <c r="G547" i="1"/>
  <c r="L547" i="1" s="1"/>
  <c r="G548" i="1"/>
  <c r="L548" i="1" s="1"/>
  <c r="G549" i="1"/>
  <c r="L549" i="1" s="1"/>
  <c r="G550" i="1"/>
  <c r="L550" i="1" s="1"/>
  <c r="G551" i="1"/>
  <c r="L551" i="1" s="1"/>
  <c r="G552" i="1"/>
  <c r="L552" i="1" s="1"/>
  <c r="G553" i="1"/>
  <c r="L553" i="1" s="1"/>
  <c r="G554" i="1"/>
  <c r="L554" i="1" s="1"/>
  <c r="G555" i="1"/>
  <c r="L555" i="1" s="1"/>
  <c r="G556" i="1"/>
  <c r="L556" i="1" s="1"/>
  <c r="G557" i="1"/>
  <c r="L557" i="1" s="1"/>
  <c r="G558" i="1"/>
  <c r="L558" i="1" s="1"/>
  <c r="G559" i="1"/>
  <c r="L559" i="1" s="1"/>
  <c r="G560" i="1"/>
  <c r="L560" i="1" s="1"/>
  <c r="G561" i="1"/>
  <c r="L561" i="1" s="1"/>
  <c r="G562" i="1"/>
  <c r="L562" i="1" s="1"/>
  <c r="G563" i="1"/>
  <c r="L563" i="1" s="1"/>
  <c r="G564" i="1"/>
  <c r="L564" i="1" s="1"/>
  <c r="G565" i="1"/>
  <c r="L565" i="1" s="1"/>
  <c r="G566" i="1"/>
  <c r="L566" i="1" s="1"/>
  <c r="G567" i="1"/>
  <c r="L567" i="1" s="1"/>
  <c r="G568" i="1"/>
  <c r="L568" i="1" s="1"/>
  <c r="G569" i="1"/>
  <c r="L569" i="1" s="1"/>
  <c r="G570" i="1"/>
  <c r="L570" i="1" s="1"/>
  <c r="G571" i="1"/>
  <c r="L571" i="1" s="1"/>
  <c r="G572" i="1"/>
  <c r="L572" i="1" s="1"/>
  <c r="G573" i="1"/>
  <c r="L573" i="1" s="1"/>
  <c r="G574" i="1"/>
  <c r="L574" i="1" s="1"/>
  <c r="G575" i="1"/>
  <c r="L575" i="1" s="1"/>
  <c r="G576" i="1"/>
  <c r="L576" i="1" s="1"/>
  <c r="G577" i="1"/>
  <c r="L577" i="1" s="1"/>
  <c r="G578" i="1"/>
  <c r="L578" i="1" s="1"/>
  <c r="G579" i="1"/>
  <c r="L579" i="1" s="1"/>
  <c r="G580" i="1"/>
  <c r="L580" i="1" s="1"/>
  <c r="G581" i="1"/>
  <c r="L581" i="1" s="1"/>
  <c r="G582" i="1"/>
  <c r="L582" i="1" s="1"/>
  <c r="G583" i="1"/>
  <c r="L583" i="1" s="1"/>
  <c r="G584" i="1"/>
  <c r="L584" i="1" s="1"/>
  <c r="G585" i="1"/>
  <c r="L585" i="1" s="1"/>
  <c r="G586" i="1"/>
  <c r="L586" i="1" s="1"/>
  <c r="G587" i="1"/>
  <c r="L587" i="1" s="1"/>
  <c r="G588" i="1"/>
  <c r="L588" i="1" s="1"/>
  <c r="G589" i="1"/>
  <c r="L589" i="1" s="1"/>
  <c r="G590" i="1"/>
  <c r="L590" i="1" s="1"/>
  <c r="G591" i="1"/>
  <c r="L591" i="1" s="1"/>
  <c r="G592" i="1"/>
  <c r="L592" i="1" s="1"/>
  <c r="G593" i="1"/>
  <c r="L593" i="1" s="1"/>
  <c r="G594" i="1"/>
  <c r="L594" i="1" s="1"/>
  <c r="G595" i="1"/>
  <c r="L595" i="1" s="1"/>
  <c r="G596" i="1"/>
  <c r="L596" i="1" s="1"/>
  <c r="G597" i="1"/>
  <c r="L597" i="1" s="1"/>
  <c r="G598" i="1"/>
  <c r="L598" i="1" s="1"/>
  <c r="G599" i="1"/>
  <c r="L599" i="1" s="1"/>
  <c r="G600" i="1"/>
  <c r="L600" i="1" s="1"/>
  <c r="G601" i="1"/>
  <c r="L601" i="1" s="1"/>
  <c r="G602" i="1"/>
  <c r="L602" i="1" s="1"/>
  <c r="G603" i="1"/>
  <c r="L603" i="1" s="1"/>
  <c r="G604" i="1"/>
  <c r="L604" i="1" s="1"/>
  <c r="G605" i="1"/>
  <c r="L605" i="1" s="1"/>
  <c r="G606" i="1"/>
  <c r="L606" i="1" s="1"/>
  <c r="G607" i="1"/>
  <c r="L607" i="1" s="1"/>
  <c r="G608" i="1"/>
  <c r="L608" i="1" s="1"/>
  <c r="G609" i="1"/>
  <c r="L609" i="1" s="1"/>
  <c r="G610" i="1"/>
  <c r="L610" i="1" s="1"/>
  <c r="G611" i="1"/>
  <c r="L611" i="1" s="1"/>
  <c r="G612" i="1"/>
  <c r="L612" i="1" s="1"/>
  <c r="G613" i="1"/>
  <c r="L613" i="1" s="1"/>
  <c r="G614" i="1"/>
  <c r="L614" i="1" s="1"/>
  <c r="G615" i="1"/>
  <c r="L615" i="1" s="1"/>
  <c r="G616" i="1"/>
  <c r="L616" i="1" s="1"/>
  <c r="G617" i="1"/>
  <c r="L617" i="1" s="1"/>
  <c r="G618" i="1"/>
  <c r="L618" i="1" s="1"/>
  <c r="G619" i="1"/>
  <c r="L619" i="1" s="1"/>
  <c r="G620" i="1"/>
  <c r="L620" i="1" s="1"/>
  <c r="G621" i="1"/>
  <c r="L621" i="1" s="1"/>
  <c r="G622" i="1"/>
  <c r="L622" i="1" s="1"/>
  <c r="G623" i="1"/>
  <c r="L623" i="1" s="1"/>
  <c r="G624" i="1"/>
  <c r="L624" i="1" s="1"/>
  <c r="G625" i="1"/>
  <c r="L625" i="1" s="1"/>
  <c r="G626" i="1"/>
  <c r="L626" i="1" s="1"/>
  <c r="G627" i="1"/>
  <c r="L627" i="1" s="1"/>
  <c r="G628" i="1"/>
  <c r="L628" i="1" s="1"/>
  <c r="G629" i="1"/>
  <c r="L629" i="1" s="1"/>
  <c r="G630" i="1"/>
  <c r="L630" i="1" s="1"/>
  <c r="G631" i="1"/>
  <c r="L631" i="1" s="1"/>
  <c r="G632" i="1"/>
  <c r="L632" i="1" s="1"/>
  <c r="G633" i="1"/>
  <c r="L633" i="1" s="1"/>
  <c r="G634" i="1"/>
  <c r="L634" i="1" s="1"/>
  <c r="G635" i="1"/>
  <c r="L635" i="1" s="1"/>
  <c r="G636" i="1"/>
  <c r="L636" i="1" s="1"/>
  <c r="G637" i="1"/>
  <c r="L637" i="1" s="1"/>
  <c r="G638" i="1"/>
  <c r="L638" i="1" s="1"/>
  <c r="G639" i="1"/>
  <c r="L639" i="1" s="1"/>
  <c r="G640" i="1"/>
  <c r="L640" i="1" s="1"/>
  <c r="G641" i="1"/>
  <c r="L641" i="1" s="1"/>
  <c r="G642" i="1"/>
  <c r="L642" i="1" s="1"/>
  <c r="G643" i="1"/>
  <c r="L643" i="1" s="1"/>
  <c r="G644" i="1"/>
  <c r="L644" i="1" s="1"/>
  <c r="G645" i="1"/>
  <c r="L645" i="1" s="1"/>
  <c r="G646" i="1"/>
  <c r="L646" i="1" s="1"/>
  <c r="G647" i="1"/>
  <c r="L647" i="1" s="1"/>
  <c r="G648" i="1"/>
  <c r="L648" i="1" s="1"/>
  <c r="G649" i="1"/>
  <c r="L649" i="1" s="1"/>
  <c r="G650" i="1"/>
  <c r="L650" i="1" s="1"/>
  <c r="G651" i="1"/>
  <c r="L651" i="1" s="1"/>
  <c r="G652" i="1"/>
  <c r="L652" i="1" s="1"/>
  <c r="G653" i="1"/>
  <c r="L653" i="1" s="1"/>
  <c r="G654" i="1"/>
  <c r="L654" i="1" s="1"/>
  <c r="G655" i="1"/>
  <c r="L655" i="1" s="1"/>
  <c r="G656" i="1"/>
  <c r="L656" i="1" s="1"/>
  <c r="G657" i="1"/>
  <c r="L657" i="1" s="1"/>
  <c r="G658" i="1"/>
  <c r="L658" i="1" s="1"/>
  <c r="G659" i="1"/>
  <c r="L659" i="1" s="1"/>
  <c r="G660" i="1"/>
  <c r="L660" i="1" s="1"/>
  <c r="G661" i="1"/>
  <c r="L661" i="1" s="1"/>
  <c r="G662" i="1"/>
  <c r="L662" i="1" s="1"/>
  <c r="G663" i="1"/>
  <c r="L663" i="1" s="1"/>
  <c r="G664" i="1"/>
  <c r="L664" i="1" s="1"/>
  <c r="G665" i="1"/>
  <c r="L665" i="1" s="1"/>
  <c r="G666" i="1"/>
  <c r="L666" i="1" s="1"/>
  <c r="G667" i="1"/>
  <c r="L667" i="1" s="1"/>
  <c r="G668" i="1"/>
  <c r="L668" i="1" s="1"/>
  <c r="G669" i="1"/>
  <c r="L669" i="1" s="1"/>
  <c r="G670" i="1"/>
  <c r="L670" i="1" s="1"/>
  <c r="G671" i="1"/>
  <c r="L671" i="1" s="1"/>
  <c r="G672" i="1"/>
  <c r="L672" i="1" s="1"/>
  <c r="G673" i="1"/>
  <c r="L673" i="1" s="1"/>
  <c r="G674" i="1"/>
  <c r="L674" i="1" s="1"/>
  <c r="G675" i="1"/>
  <c r="L675" i="1" s="1"/>
  <c r="G676" i="1"/>
  <c r="L676" i="1" s="1"/>
  <c r="G677" i="1"/>
  <c r="L677" i="1" s="1"/>
  <c r="G678" i="1"/>
  <c r="L678" i="1" s="1"/>
  <c r="G679" i="1"/>
  <c r="L679" i="1" s="1"/>
  <c r="G680" i="1"/>
  <c r="L680" i="1" s="1"/>
  <c r="G681" i="1"/>
  <c r="L681" i="1" s="1"/>
  <c r="G682" i="1"/>
  <c r="L682" i="1" s="1"/>
  <c r="G683" i="1"/>
  <c r="L683" i="1" s="1"/>
  <c r="G684" i="1"/>
  <c r="L684" i="1" s="1"/>
  <c r="G685" i="1"/>
  <c r="L685" i="1" s="1"/>
  <c r="G686" i="1"/>
  <c r="L686" i="1" s="1"/>
  <c r="G687" i="1"/>
  <c r="L687" i="1" s="1"/>
  <c r="G688" i="1"/>
  <c r="L688" i="1" s="1"/>
  <c r="G689" i="1"/>
  <c r="L689" i="1" s="1"/>
  <c r="G690" i="1"/>
  <c r="L690" i="1" s="1"/>
  <c r="G691" i="1"/>
  <c r="L691" i="1" s="1"/>
  <c r="G692" i="1"/>
  <c r="L692" i="1" s="1"/>
  <c r="G693" i="1"/>
  <c r="L693" i="1" s="1"/>
  <c r="G694" i="1"/>
  <c r="L694" i="1" s="1"/>
  <c r="G695" i="1"/>
  <c r="L695" i="1" s="1"/>
  <c r="G696" i="1"/>
  <c r="L696" i="1" s="1"/>
  <c r="G697" i="1"/>
  <c r="L697" i="1" s="1"/>
  <c r="G698" i="1"/>
  <c r="L698" i="1" s="1"/>
  <c r="G699" i="1"/>
  <c r="L699" i="1" s="1"/>
  <c r="G700" i="1"/>
  <c r="L700" i="1" s="1"/>
  <c r="G701" i="1"/>
  <c r="L701" i="1" s="1"/>
  <c r="G702" i="1"/>
  <c r="L702" i="1" s="1"/>
  <c r="G703" i="1"/>
  <c r="L703" i="1" s="1"/>
  <c r="G704" i="1"/>
  <c r="L704" i="1" s="1"/>
  <c r="G705" i="1"/>
  <c r="L705" i="1" s="1"/>
  <c r="G706" i="1"/>
  <c r="L706" i="1" s="1"/>
  <c r="G707" i="1"/>
  <c r="L707" i="1" s="1"/>
  <c r="G708" i="1"/>
  <c r="L708" i="1" s="1"/>
  <c r="G709" i="1"/>
  <c r="L709" i="1" s="1"/>
  <c r="G710" i="1"/>
  <c r="L710" i="1" s="1"/>
  <c r="G711" i="1"/>
  <c r="L711" i="1" s="1"/>
  <c r="G712" i="1"/>
  <c r="L712" i="1" s="1"/>
  <c r="G713" i="1"/>
  <c r="L713" i="1" s="1"/>
  <c r="G714" i="1"/>
  <c r="L714" i="1" s="1"/>
  <c r="G715" i="1"/>
  <c r="L715" i="1" s="1"/>
  <c r="G716" i="1"/>
  <c r="L716" i="1" s="1"/>
  <c r="G717" i="1"/>
  <c r="L717" i="1" s="1"/>
  <c r="G718" i="1"/>
  <c r="L718" i="1" s="1"/>
  <c r="G719" i="1"/>
  <c r="L719" i="1" s="1"/>
  <c r="G720" i="1"/>
  <c r="L720" i="1" s="1"/>
  <c r="G721" i="1"/>
  <c r="L721" i="1" s="1"/>
  <c r="G722" i="1"/>
  <c r="L722" i="1" s="1"/>
  <c r="G723" i="1"/>
  <c r="L723" i="1" s="1"/>
  <c r="G724" i="1"/>
  <c r="L724" i="1" s="1"/>
  <c r="G725" i="1"/>
  <c r="L725" i="1" s="1"/>
  <c r="G726" i="1"/>
  <c r="L726" i="1" s="1"/>
  <c r="G727" i="1"/>
  <c r="L727" i="1" s="1"/>
  <c r="G728" i="1"/>
  <c r="L728" i="1" s="1"/>
  <c r="G729" i="1"/>
  <c r="L729" i="1" s="1"/>
  <c r="G730" i="1"/>
  <c r="L730" i="1" s="1"/>
  <c r="G731" i="1"/>
  <c r="L731" i="1" s="1"/>
  <c r="G732" i="1"/>
  <c r="L732" i="1" s="1"/>
  <c r="G733" i="1"/>
  <c r="L733" i="1" s="1"/>
  <c r="G734" i="1"/>
  <c r="L734" i="1" s="1"/>
  <c r="G735" i="1"/>
  <c r="L735" i="1" s="1"/>
  <c r="G736" i="1"/>
  <c r="L736" i="1" s="1"/>
  <c r="G737" i="1"/>
  <c r="L737" i="1" s="1"/>
  <c r="G738" i="1"/>
  <c r="L738" i="1" s="1"/>
  <c r="G739" i="1"/>
  <c r="L739" i="1" s="1"/>
  <c r="G740" i="1"/>
  <c r="L740" i="1" s="1"/>
  <c r="G741" i="1"/>
  <c r="L741" i="1" s="1"/>
  <c r="G742" i="1"/>
  <c r="L742" i="1" s="1"/>
  <c r="G743" i="1"/>
  <c r="L743" i="1" s="1"/>
  <c r="G744" i="1"/>
  <c r="L744" i="1" s="1"/>
  <c r="G745" i="1"/>
  <c r="L745" i="1" s="1"/>
  <c r="G746" i="1"/>
  <c r="L746" i="1" s="1"/>
  <c r="G747" i="1"/>
  <c r="L747" i="1" s="1"/>
  <c r="G748" i="1"/>
  <c r="L748" i="1" s="1"/>
  <c r="G749" i="1"/>
  <c r="L749" i="1" s="1"/>
  <c r="G750" i="1"/>
  <c r="L750" i="1" s="1"/>
  <c r="G751" i="1"/>
  <c r="L751" i="1" s="1"/>
  <c r="G752" i="1"/>
  <c r="L752" i="1" s="1"/>
  <c r="G753" i="1"/>
  <c r="L753" i="1" s="1"/>
  <c r="G754" i="1"/>
  <c r="L754" i="1" s="1"/>
  <c r="G755" i="1"/>
  <c r="L755" i="1" s="1"/>
  <c r="G756" i="1"/>
  <c r="L756" i="1" s="1"/>
  <c r="G757" i="1"/>
  <c r="L757" i="1" s="1"/>
  <c r="G758" i="1"/>
  <c r="L758" i="1" s="1"/>
  <c r="G759" i="1"/>
  <c r="L759" i="1" s="1"/>
  <c r="G760" i="1"/>
  <c r="L760" i="1" s="1"/>
  <c r="G761" i="1"/>
  <c r="L761" i="1" s="1"/>
  <c r="G762" i="1"/>
  <c r="L762" i="1" s="1"/>
  <c r="G763" i="1"/>
  <c r="L763" i="1" s="1"/>
  <c r="G764" i="1"/>
  <c r="L764" i="1" s="1"/>
  <c r="G765" i="1"/>
  <c r="L765" i="1" s="1"/>
  <c r="G766" i="1"/>
  <c r="L766" i="1" s="1"/>
  <c r="G767" i="1"/>
  <c r="L767" i="1" s="1"/>
  <c r="G768" i="1"/>
  <c r="L768" i="1" s="1"/>
  <c r="G769" i="1"/>
  <c r="L769" i="1" s="1"/>
  <c r="G770" i="1"/>
  <c r="L770" i="1" s="1"/>
  <c r="G771" i="1"/>
  <c r="L771" i="1" s="1"/>
  <c r="G772" i="1"/>
  <c r="L772" i="1" s="1"/>
  <c r="G773" i="1"/>
  <c r="L773" i="1" s="1"/>
  <c r="G774" i="1"/>
  <c r="L774" i="1" s="1"/>
  <c r="G775" i="1"/>
  <c r="L775" i="1" s="1"/>
  <c r="G776" i="1"/>
  <c r="L776" i="1" s="1"/>
  <c r="G777" i="1"/>
  <c r="L777" i="1" s="1"/>
  <c r="G778" i="1"/>
  <c r="L778" i="1" s="1"/>
  <c r="G779" i="1"/>
  <c r="L779" i="1" s="1"/>
  <c r="G780" i="1"/>
  <c r="L780" i="1" s="1"/>
  <c r="G781" i="1"/>
  <c r="L781" i="1" s="1"/>
  <c r="G782" i="1"/>
  <c r="L782" i="1" s="1"/>
  <c r="G783" i="1"/>
  <c r="L783" i="1" s="1"/>
  <c r="G784" i="1"/>
  <c r="L784" i="1" s="1"/>
  <c r="G785" i="1"/>
  <c r="L785" i="1" s="1"/>
  <c r="G786" i="1"/>
  <c r="L786" i="1" s="1"/>
  <c r="G787" i="1"/>
  <c r="L787" i="1" s="1"/>
  <c r="G788" i="1"/>
  <c r="L788" i="1" s="1"/>
  <c r="G789" i="1"/>
  <c r="L789" i="1" s="1"/>
  <c r="G790" i="1"/>
  <c r="L790" i="1" s="1"/>
  <c r="G791" i="1"/>
  <c r="L791" i="1" s="1"/>
  <c r="G792" i="1"/>
  <c r="L792" i="1" s="1"/>
  <c r="G793" i="1"/>
  <c r="L793" i="1" s="1"/>
  <c r="G794" i="1"/>
  <c r="L794" i="1" s="1"/>
  <c r="G795" i="1"/>
  <c r="L795" i="1" s="1"/>
  <c r="G796" i="1"/>
  <c r="L796" i="1" s="1"/>
  <c r="G797" i="1"/>
  <c r="L797" i="1" s="1"/>
  <c r="G798" i="1"/>
  <c r="L798" i="1" s="1"/>
  <c r="G799" i="1"/>
  <c r="L799" i="1" s="1"/>
  <c r="G800" i="1"/>
  <c r="L800" i="1" s="1"/>
  <c r="G801" i="1"/>
  <c r="L801" i="1" s="1"/>
  <c r="G802" i="1"/>
  <c r="L802" i="1" s="1"/>
  <c r="G803" i="1"/>
  <c r="L803" i="1" s="1"/>
  <c r="G804" i="1"/>
  <c r="L804" i="1" s="1"/>
  <c r="G805" i="1"/>
  <c r="L805" i="1" s="1"/>
  <c r="G806" i="1"/>
  <c r="L806" i="1" s="1"/>
  <c r="G807" i="1"/>
  <c r="L807" i="1" s="1"/>
  <c r="G808" i="1"/>
  <c r="L808" i="1" s="1"/>
  <c r="G809" i="1"/>
  <c r="L809" i="1" s="1"/>
  <c r="G810" i="1"/>
  <c r="L810" i="1" s="1"/>
  <c r="G811" i="1"/>
  <c r="L811" i="1" s="1"/>
  <c r="G812" i="1"/>
  <c r="L812" i="1" s="1"/>
  <c r="G813" i="1"/>
  <c r="L813" i="1" s="1"/>
  <c r="G814" i="1"/>
  <c r="L814" i="1" s="1"/>
  <c r="G815" i="1"/>
  <c r="L815" i="1" s="1"/>
  <c r="G816" i="1"/>
  <c r="L816" i="1" s="1"/>
  <c r="G817" i="1"/>
  <c r="L817" i="1" s="1"/>
  <c r="G818" i="1"/>
  <c r="L818" i="1" s="1"/>
  <c r="G819" i="1"/>
  <c r="L819" i="1" s="1"/>
  <c r="G820" i="1"/>
  <c r="L820" i="1" s="1"/>
  <c r="G821" i="1"/>
  <c r="L821" i="1" s="1"/>
  <c r="G822" i="1"/>
  <c r="L822" i="1" s="1"/>
  <c r="G823" i="1"/>
  <c r="L823" i="1" s="1"/>
  <c r="G824" i="1"/>
  <c r="L824" i="1" s="1"/>
  <c r="G825" i="1"/>
  <c r="L825" i="1" s="1"/>
  <c r="G826" i="1"/>
  <c r="L826" i="1" s="1"/>
  <c r="G827" i="1"/>
  <c r="L827" i="1" s="1"/>
  <c r="G828" i="1"/>
  <c r="L828" i="1" s="1"/>
  <c r="G829" i="1"/>
  <c r="L829" i="1" s="1"/>
  <c r="G830" i="1"/>
  <c r="L830" i="1" s="1"/>
  <c r="G831" i="1"/>
  <c r="L831" i="1" s="1"/>
  <c r="G832" i="1"/>
  <c r="L832" i="1" s="1"/>
  <c r="G833" i="1"/>
  <c r="L833" i="1" s="1"/>
  <c r="G834" i="1"/>
  <c r="L834" i="1" s="1"/>
  <c r="G835" i="1"/>
  <c r="L835" i="1" s="1"/>
  <c r="G836" i="1"/>
  <c r="L836" i="1" s="1"/>
  <c r="G837" i="1"/>
  <c r="L837" i="1" s="1"/>
  <c r="G838" i="1"/>
  <c r="L838" i="1" s="1"/>
  <c r="G839" i="1"/>
  <c r="L839" i="1" s="1"/>
  <c r="G840" i="1"/>
  <c r="L840" i="1" s="1"/>
  <c r="G841" i="1"/>
  <c r="L841" i="1" s="1"/>
  <c r="G842" i="1"/>
  <c r="L842" i="1" s="1"/>
  <c r="G843" i="1"/>
  <c r="L843" i="1" s="1"/>
  <c r="G844" i="1"/>
  <c r="L844" i="1" s="1"/>
  <c r="G845" i="1"/>
  <c r="L845" i="1" s="1"/>
  <c r="G846" i="1"/>
  <c r="L846" i="1" s="1"/>
  <c r="G847" i="1"/>
  <c r="L847" i="1" s="1"/>
  <c r="G848" i="1"/>
  <c r="L848" i="1" s="1"/>
  <c r="G849" i="1"/>
  <c r="L849" i="1" s="1"/>
  <c r="G850" i="1"/>
  <c r="L850" i="1" s="1"/>
  <c r="G851" i="1"/>
  <c r="L851" i="1" s="1"/>
  <c r="G852" i="1"/>
  <c r="L852" i="1" s="1"/>
  <c r="G853" i="1"/>
  <c r="L853" i="1" s="1"/>
  <c r="G854" i="1"/>
  <c r="L854" i="1" s="1"/>
  <c r="G855" i="1"/>
  <c r="L855" i="1" s="1"/>
  <c r="G856" i="1"/>
  <c r="L856" i="1" s="1"/>
  <c r="G857" i="1"/>
  <c r="L857" i="1" s="1"/>
  <c r="G858" i="1"/>
  <c r="L858" i="1" s="1"/>
  <c r="G859" i="1"/>
  <c r="L859" i="1" s="1"/>
  <c r="G860" i="1"/>
  <c r="L860" i="1" s="1"/>
  <c r="G861" i="1"/>
  <c r="L861" i="1" s="1"/>
  <c r="G862" i="1"/>
  <c r="L862" i="1" s="1"/>
  <c r="G863" i="1"/>
  <c r="L863" i="1" s="1"/>
  <c r="G864" i="1"/>
  <c r="L864" i="1" s="1"/>
  <c r="G865" i="1"/>
  <c r="L865" i="1" s="1"/>
  <c r="G866" i="1"/>
  <c r="L866" i="1" s="1"/>
  <c r="G867" i="1"/>
  <c r="L867" i="1" s="1"/>
  <c r="G868" i="1"/>
  <c r="L868" i="1" s="1"/>
  <c r="G869" i="1"/>
  <c r="L869" i="1" s="1"/>
  <c r="G870" i="1"/>
  <c r="L870" i="1" s="1"/>
  <c r="G871" i="1"/>
  <c r="L871" i="1" s="1"/>
  <c r="G872" i="1"/>
  <c r="L872" i="1" s="1"/>
  <c r="G873" i="1"/>
  <c r="L873" i="1" s="1"/>
  <c r="G874" i="1"/>
  <c r="L874" i="1" s="1"/>
  <c r="G875" i="1"/>
  <c r="L875" i="1" s="1"/>
  <c r="G876" i="1"/>
  <c r="L876" i="1" s="1"/>
  <c r="G877" i="1"/>
  <c r="L877" i="1" s="1"/>
  <c r="G878" i="1"/>
  <c r="L878" i="1" s="1"/>
  <c r="G879" i="1"/>
  <c r="L879" i="1" s="1"/>
  <c r="G880" i="1"/>
  <c r="L880" i="1" s="1"/>
  <c r="G881" i="1"/>
  <c r="L881" i="1" s="1"/>
  <c r="G882" i="1"/>
  <c r="L882" i="1" s="1"/>
  <c r="G883" i="1"/>
  <c r="L883" i="1" s="1"/>
  <c r="G884" i="1"/>
  <c r="L884" i="1" s="1"/>
  <c r="G885" i="1"/>
  <c r="L885" i="1" s="1"/>
  <c r="G886" i="1"/>
  <c r="L886" i="1" s="1"/>
  <c r="G887" i="1"/>
  <c r="L887" i="1" s="1"/>
  <c r="G888" i="1"/>
  <c r="L888" i="1" s="1"/>
  <c r="G889" i="1"/>
  <c r="L889" i="1" s="1"/>
  <c r="G890" i="1"/>
  <c r="L890" i="1" s="1"/>
  <c r="G891" i="1"/>
  <c r="L891" i="1" s="1"/>
  <c r="G892" i="1"/>
  <c r="L892" i="1" s="1"/>
  <c r="G893" i="1"/>
  <c r="L893" i="1" s="1"/>
  <c r="G894" i="1"/>
  <c r="L894" i="1" s="1"/>
  <c r="G895" i="1"/>
  <c r="L895" i="1" s="1"/>
  <c r="G896" i="1"/>
  <c r="L896" i="1" s="1"/>
  <c r="G897" i="1"/>
  <c r="L897" i="1" s="1"/>
  <c r="G898" i="1"/>
  <c r="L898" i="1" s="1"/>
  <c r="G899" i="1"/>
  <c r="L899" i="1" s="1"/>
  <c r="G900" i="1"/>
  <c r="L900" i="1" s="1"/>
  <c r="G901" i="1"/>
  <c r="L901" i="1" s="1"/>
  <c r="G902" i="1"/>
  <c r="L902" i="1" s="1"/>
  <c r="G903" i="1"/>
  <c r="L903" i="1" s="1"/>
  <c r="G904" i="1"/>
  <c r="L904" i="1" s="1"/>
  <c r="G905" i="1"/>
  <c r="L905" i="1" s="1"/>
  <c r="G906" i="1"/>
  <c r="L906" i="1" s="1"/>
  <c r="G907" i="1"/>
  <c r="L907" i="1" s="1"/>
  <c r="G908" i="1"/>
  <c r="L908" i="1" s="1"/>
  <c r="G909" i="1"/>
  <c r="L909" i="1" s="1"/>
  <c r="G910" i="1"/>
  <c r="L910" i="1" s="1"/>
  <c r="G911" i="1"/>
  <c r="L911" i="1" s="1"/>
  <c r="G912" i="1"/>
  <c r="L912" i="1" s="1"/>
  <c r="G913" i="1"/>
  <c r="L913" i="1" s="1"/>
  <c r="G914" i="1"/>
  <c r="L914" i="1" s="1"/>
  <c r="G915" i="1"/>
  <c r="L915" i="1" s="1"/>
  <c r="G916" i="1"/>
  <c r="L916" i="1" s="1"/>
  <c r="G917" i="1"/>
  <c r="L917" i="1" s="1"/>
  <c r="G918" i="1"/>
  <c r="L918" i="1" s="1"/>
  <c r="G919" i="1"/>
  <c r="L919" i="1" s="1"/>
  <c r="G920" i="1"/>
  <c r="L920" i="1" s="1"/>
  <c r="G921" i="1"/>
  <c r="L921" i="1" s="1"/>
  <c r="G922" i="1"/>
  <c r="L922" i="1" s="1"/>
  <c r="G923" i="1"/>
  <c r="L923" i="1" s="1"/>
  <c r="G924" i="1"/>
  <c r="L924" i="1" s="1"/>
  <c r="G925" i="1"/>
  <c r="L925" i="1" s="1"/>
  <c r="G926" i="1"/>
  <c r="L926" i="1" s="1"/>
  <c r="G927" i="1"/>
  <c r="L927" i="1" s="1"/>
  <c r="G928" i="1"/>
  <c r="L928" i="1" s="1"/>
  <c r="G929" i="1"/>
  <c r="L929" i="1" s="1"/>
  <c r="G930" i="1"/>
  <c r="L930" i="1" s="1"/>
  <c r="G931" i="1"/>
  <c r="L931" i="1" s="1"/>
  <c r="G932" i="1"/>
  <c r="L932" i="1" s="1"/>
  <c r="G933" i="1"/>
  <c r="L933" i="1" s="1"/>
  <c r="G934" i="1"/>
  <c r="L934" i="1" s="1"/>
  <c r="G935" i="1"/>
  <c r="L935" i="1" s="1"/>
  <c r="G936" i="1"/>
  <c r="L936" i="1" s="1"/>
  <c r="G937" i="1"/>
  <c r="L937" i="1" s="1"/>
  <c r="G938" i="1"/>
  <c r="L938" i="1" s="1"/>
  <c r="G939" i="1"/>
  <c r="L939" i="1" s="1"/>
  <c r="G940" i="1"/>
  <c r="L940" i="1" s="1"/>
  <c r="G941" i="1"/>
  <c r="L941" i="1" s="1"/>
  <c r="G942" i="1"/>
  <c r="L942" i="1" s="1"/>
  <c r="G943" i="1"/>
  <c r="L943" i="1" s="1"/>
  <c r="G944" i="1"/>
  <c r="L944" i="1" s="1"/>
  <c r="G945" i="1"/>
  <c r="L945" i="1" s="1"/>
  <c r="G946" i="1"/>
  <c r="L946" i="1" s="1"/>
  <c r="G947" i="1"/>
  <c r="L947" i="1" s="1"/>
  <c r="G948" i="1"/>
  <c r="L948" i="1" s="1"/>
  <c r="G949" i="1"/>
  <c r="L949" i="1" s="1"/>
  <c r="G950" i="1"/>
  <c r="L950" i="1" s="1"/>
  <c r="G951" i="1"/>
  <c r="L951" i="1" s="1"/>
  <c r="G952" i="1"/>
  <c r="L952" i="1" s="1"/>
  <c r="G953" i="1"/>
  <c r="L953" i="1" s="1"/>
  <c r="G954" i="1"/>
  <c r="L954" i="1" s="1"/>
  <c r="G955" i="1"/>
  <c r="L955" i="1" s="1"/>
  <c r="G956" i="1"/>
  <c r="L956" i="1" s="1"/>
  <c r="G957" i="1"/>
  <c r="L957" i="1" s="1"/>
  <c r="G958" i="1"/>
  <c r="L958" i="1" s="1"/>
  <c r="G959" i="1"/>
  <c r="L959" i="1" s="1"/>
  <c r="G960" i="1"/>
  <c r="L960" i="1" s="1"/>
  <c r="G961" i="1"/>
  <c r="L961" i="1" s="1"/>
  <c r="G962" i="1"/>
  <c r="L962" i="1" s="1"/>
  <c r="G963" i="1"/>
  <c r="L963" i="1" s="1"/>
  <c r="G964" i="1"/>
  <c r="L964" i="1" s="1"/>
  <c r="G965" i="1"/>
  <c r="L965" i="1" s="1"/>
  <c r="G966" i="1"/>
  <c r="L966" i="1" s="1"/>
  <c r="G967" i="1"/>
  <c r="L967" i="1" s="1"/>
  <c r="G968" i="1"/>
  <c r="L968" i="1" s="1"/>
  <c r="G969" i="1"/>
  <c r="L969" i="1" s="1"/>
  <c r="G970" i="1"/>
  <c r="L970" i="1" s="1"/>
  <c r="G971" i="1"/>
  <c r="L971" i="1" s="1"/>
  <c r="G972" i="1"/>
  <c r="L972" i="1" s="1"/>
  <c r="G973" i="1"/>
  <c r="L973" i="1" s="1"/>
  <c r="G974" i="1"/>
  <c r="L974" i="1" s="1"/>
  <c r="G975" i="1"/>
  <c r="L975" i="1" s="1"/>
  <c r="G976" i="1"/>
  <c r="L976" i="1" s="1"/>
  <c r="G977" i="1"/>
  <c r="L977" i="1" s="1"/>
  <c r="G978" i="1"/>
  <c r="L978" i="1" s="1"/>
  <c r="G979" i="1"/>
  <c r="L979" i="1" s="1"/>
  <c r="G980" i="1"/>
  <c r="L980" i="1" s="1"/>
  <c r="G981" i="1"/>
  <c r="L981" i="1" s="1"/>
  <c r="G982" i="1"/>
  <c r="L982" i="1" s="1"/>
  <c r="G983" i="1"/>
  <c r="L983" i="1" s="1"/>
  <c r="G984" i="1"/>
  <c r="L984" i="1" s="1"/>
  <c r="G985" i="1"/>
  <c r="L985" i="1" s="1"/>
  <c r="G986" i="1"/>
  <c r="L986" i="1" s="1"/>
  <c r="G987" i="1"/>
  <c r="L987" i="1" s="1"/>
  <c r="G988" i="1"/>
  <c r="L988" i="1" s="1"/>
  <c r="G989" i="1"/>
  <c r="L989" i="1" s="1"/>
  <c r="G990" i="1"/>
  <c r="L990" i="1" s="1"/>
  <c r="G991" i="1"/>
  <c r="L991" i="1" s="1"/>
  <c r="G992" i="1"/>
  <c r="L992" i="1" s="1"/>
  <c r="G993" i="1"/>
  <c r="L993" i="1" s="1"/>
  <c r="G994" i="1"/>
  <c r="L994" i="1" s="1"/>
  <c r="G995" i="1"/>
  <c r="L995" i="1" s="1"/>
  <c r="G996" i="1"/>
  <c r="L996" i="1" s="1"/>
  <c r="G997" i="1"/>
  <c r="L997" i="1" s="1"/>
  <c r="G998" i="1"/>
  <c r="L998" i="1" s="1"/>
  <c r="G999" i="1"/>
  <c r="L999" i="1" s="1"/>
  <c r="G1000" i="1"/>
  <c r="L1000" i="1" s="1"/>
  <c r="G1001" i="1"/>
  <c r="L1001" i="1" s="1"/>
  <c r="G1002" i="1"/>
  <c r="L1002" i="1" s="1"/>
  <c r="G1003" i="1"/>
  <c r="L1003" i="1" s="1"/>
  <c r="G1004" i="1"/>
  <c r="L1004" i="1" s="1"/>
  <c r="G1005" i="1"/>
  <c r="L1005" i="1" s="1"/>
  <c r="G1006" i="1"/>
  <c r="L1006" i="1" s="1"/>
  <c r="G1007" i="1"/>
  <c r="L1007" i="1" s="1"/>
  <c r="G1008" i="1"/>
  <c r="L1008" i="1" s="1"/>
  <c r="G1009" i="1"/>
  <c r="L1009" i="1" s="1"/>
  <c r="G1010" i="1"/>
  <c r="L1010" i="1" s="1"/>
  <c r="G1011" i="1"/>
  <c r="L1011" i="1" s="1"/>
  <c r="G1012" i="1"/>
  <c r="L1012" i="1" s="1"/>
  <c r="G1013" i="1"/>
  <c r="L1013" i="1" s="1"/>
  <c r="G1014" i="1"/>
  <c r="L1014" i="1" s="1"/>
  <c r="G1015" i="1"/>
  <c r="L1015" i="1" s="1"/>
  <c r="G1016" i="1"/>
  <c r="L1016" i="1" s="1"/>
  <c r="G1017" i="1"/>
  <c r="L1017" i="1" s="1"/>
  <c r="G1018" i="1"/>
  <c r="L1018" i="1" s="1"/>
  <c r="G1019" i="1"/>
  <c r="L1019" i="1" s="1"/>
  <c r="G1020" i="1"/>
  <c r="L1020" i="1" s="1"/>
  <c r="G1021" i="1"/>
  <c r="L1021" i="1" s="1"/>
  <c r="G1022" i="1"/>
  <c r="L1022" i="1" s="1"/>
  <c r="G1023" i="1"/>
  <c r="L1023" i="1" s="1"/>
  <c r="G1024" i="1"/>
  <c r="L1024" i="1" s="1"/>
  <c r="G1025" i="1"/>
  <c r="L1025" i="1" s="1"/>
  <c r="G1026" i="1"/>
  <c r="L1026" i="1" s="1"/>
  <c r="G1027" i="1"/>
  <c r="L1027" i="1" s="1"/>
  <c r="G1028" i="1"/>
  <c r="L1028" i="1" s="1"/>
  <c r="G1029" i="1"/>
  <c r="L1029" i="1" s="1"/>
  <c r="G1030" i="1"/>
  <c r="L1030" i="1" s="1"/>
  <c r="G1031" i="1"/>
  <c r="L1031" i="1" s="1"/>
  <c r="G1032" i="1"/>
  <c r="L1032" i="1" s="1"/>
  <c r="G1033" i="1"/>
  <c r="L1033" i="1" s="1"/>
  <c r="G1034" i="1"/>
  <c r="L1034" i="1" s="1"/>
  <c r="G1035" i="1"/>
  <c r="L1035" i="1" s="1"/>
  <c r="G1036" i="1"/>
  <c r="L1036" i="1" s="1"/>
  <c r="G1037" i="1"/>
  <c r="L1037" i="1" s="1"/>
  <c r="G1038" i="1"/>
  <c r="L1038" i="1" s="1"/>
  <c r="G1039" i="1"/>
  <c r="L1039" i="1" s="1"/>
  <c r="G1040" i="1"/>
  <c r="L1040" i="1" s="1"/>
  <c r="G1041" i="1"/>
  <c r="L1041" i="1" s="1"/>
  <c r="G1042" i="1"/>
  <c r="L1042" i="1" s="1"/>
  <c r="G1043" i="1"/>
  <c r="L1043" i="1" s="1"/>
  <c r="G1044" i="1"/>
  <c r="L1044" i="1" s="1"/>
  <c r="G1045" i="1"/>
  <c r="L1045" i="1" s="1"/>
  <c r="G1046" i="1"/>
  <c r="L1046" i="1" s="1"/>
  <c r="G1047" i="1"/>
  <c r="L1047" i="1" s="1"/>
  <c r="G1048" i="1"/>
  <c r="L1048" i="1" s="1"/>
  <c r="G1049" i="1"/>
  <c r="L1049" i="1" s="1"/>
  <c r="G1050" i="1"/>
  <c r="L1050" i="1" s="1"/>
  <c r="G1051" i="1"/>
  <c r="L1051" i="1" s="1"/>
  <c r="G1052" i="1"/>
  <c r="L1052" i="1" s="1"/>
  <c r="G1053" i="1"/>
  <c r="L1053" i="1" s="1"/>
  <c r="G1054" i="1"/>
  <c r="L1054" i="1" s="1"/>
  <c r="G1055" i="1"/>
  <c r="L1055" i="1" s="1"/>
  <c r="G1056" i="1"/>
  <c r="L1056" i="1" s="1"/>
  <c r="G1057" i="1"/>
  <c r="L1057" i="1" s="1"/>
  <c r="G1058" i="1"/>
  <c r="L1058" i="1" s="1"/>
  <c r="G1059" i="1"/>
  <c r="L1059" i="1" s="1"/>
  <c r="G1060" i="1"/>
  <c r="L1060" i="1" s="1"/>
  <c r="G1061" i="1"/>
  <c r="L1061" i="1" s="1"/>
  <c r="G1062" i="1"/>
  <c r="L1062" i="1" s="1"/>
  <c r="G1063" i="1"/>
  <c r="L1063" i="1" s="1"/>
  <c r="G1064" i="1"/>
  <c r="L1064" i="1" s="1"/>
  <c r="G1065" i="1"/>
  <c r="L1065" i="1" s="1"/>
  <c r="G1066" i="1"/>
  <c r="L1066" i="1" s="1"/>
  <c r="G1067" i="1"/>
  <c r="L1067" i="1" s="1"/>
  <c r="G1068" i="1"/>
  <c r="L1068" i="1" s="1"/>
  <c r="G1069" i="1"/>
  <c r="L1069" i="1" s="1"/>
  <c r="G1070" i="1"/>
  <c r="L1070" i="1" s="1"/>
  <c r="G1071" i="1"/>
  <c r="L1071" i="1" s="1"/>
  <c r="G1072" i="1"/>
  <c r="L1072" i="1" s="1"/>
  <c r="G1073" i="1"/>
  <c r="L1073" i="1" s="1"/>
  <c r="G1074" i="1"/>
  <c r="L1074" i="1" s="1"/>
  <c r="G1075" i="1"/>
  <c r="L1075" i="1" s="1"/>
  <c r="G1076" i="1"/>
  <c r="L1076" i="1" s="1"/>
  <c r="G1077" i="1"/>
  <c r="L1077" i="1" s="1"/>
  <c r="G1078" i="1"/>
  <c r="L1078" i="1" s="1"/>
  <c r="G1079" i="1"/>
  <c r="L1079" i="1" s="1"/>
  <c r="G1080" i="1"/>
  <c r="L1080" i="1" s="1"/>
  <c r="G1081" i="1"/>
  <c r="L1081" i="1" s="1"/>
  <c r="G1082" i="1"/>
  <c r="L1082" i="1" s="1"/>
  <c r="G1083" i="1"/>
  <c r="L1083" i="1" s="1"/>
  <c r="G1084" i="1"/>
  <c r="L1084" i="1" s="1"/>
  <c r="G1085" i="1"/>
  <c r="L1085" i="1" s="1"/>
  <c r="G1086" i="1"/>
  <c r="L1086" i="1" s="1"/>
  <c r="G1087" i="1"/>
  <c r="L1087" i="1" s="1"/>
  <c r="G1088" i="1"/>
  <c r="L1088" i="1" s="1"/>
  <c r="G1089" i="1"/>
  <c r="L1089" i="1" s="1"/>
  <c r="G1090" i="1"/>
  <c r="L1090" i="1" s="1"/>
  <c r="G1091" i="1"/>
  <c r="L1091" i="1" s="1"/>
  <c r="G1092" i="1"/>
  <c r="L1092" i="1" s="1"/>
  <c r="G1093" i="1"/>
  <c r="L1093" i="1" s="1"/>
  <c r="G1094" i="1"/>
  <c r="L1094" i="1" s="1"/>
  <c r="G1095" i="1"/>
  <c r="L1095" i="1" s="1"/>
  <c r="G1096" i="1"/>
  <c r="L1096" i="1" s="1"/>
  <c r="G1097" i="1"/>
  <c r="L1097" i="1" s="1"/>
  <c r="G1098" i="1"/>
  <c r="L1098" i="1" s="1"/>
  <c r="G1099" i="1"/>
  <c r="L1099" i="1" s="1"/>
  <c r="G1100" i="1"/>
  <c r="L1100" i="1" s="1"/>
  <c r="G1101" i="1"/>
  <c r="L1101" i="1" s="1"/>
  <c r="G1102" i="1"/>
  <c r="L1102" i="1" s="1"/>
  <c r="G1103" i="1"/>
  <c r="L1103" i="1" s="1"/>
  <c r="G1104" i="1"/>
  <c r="L1104" i="1" s="1"/>
  <c r="G1105" i="1"/>
  <c r="L1105" i="1" s="1"/>
  <c r="G1106" i="1"/>
  <c r="L1106" i="1" s="1"/>
  <c r="G1107" i="1"/>
  <c r="L1107" i="1" s="1"/>
  <c r="G1108" i="1"/>
  <c r="L1108" i="1" s="1"/>
  <c r="G1109" i="1"/>
  <c r="L1109" i="1" s="1"/>
  <c r="G1110" i="1"/>
  <c r="L1110" i="1" s="1"/>
  <c r="G1111" i="1"/>
  <c r="L1111" i="1" s="1"/>
  <c r="G1112" i="1"/>
  <c r="L1112" i="1" s="1"/>
  <c r="G1113" i="1"/>
  <c r="L1113" i="1" s="1"/>
  <c r="G1114" i="1"/>
  <c r="L1114" i="1" s="1"/>
  <c r="G1115" i="1"/>
  <c r="L1115" i="1" s="1"/>
  <c r="G1116" i="1"/>
  <c r="L1116" i="1" s="1"/>
  <c r="G1117" i="1"/>
  <c r="L1117" i="1" s="1"/>
  <c r="G1118" i="1"/>
  <c r="L1118" i="1" s="1"/>
  <c r="G1119" i="1"/>
  <c r="L1119" i="1" s="1"/>
  <c r="G1120" i="1"/>
  <c r="L1120" i="1" s="1"/>
  <c r="G1121" i="1"/>
  <c r="L1121" i="1" s="1"/>
  <c r="G1122" i="1"/>
  <c r="L1122" i="1" s="1"/>
  <c r="G1123" i="1"/>
  <c r="L1123" i="1" s="1"/>
  <c r="G1124" i="1"/>
  <c r="L1124" i="1" s="1"/>
  <c r="G1125" i="1"/>
  <c r="L1125" i="1" s="1"/>
  <c r="G1126" i="1"/>
  <c r="L1126" i="1" s="1"/>
  <c r="G1127" i="1"/>
  <c r="L1127" i="1" s="1"/>
  <c r="G1128" i="1"/>
  <c r="L1128" i="1" s="1"/>
  <c r="G1129" i="1"/>
  <c r="L1129" i="1" s="1"/>
  <c r="G1130" i="1"/>
  <c r="L1130" i="1" s="1"/>
  <c r="G1131" i="1"/>
  <c r="L1131" i="1" s="1"/>
  <c r="G1132" i="1"/>
  <c r="L1132" i="1" s="1"/>
  <c r="G1133" i="1"/>
  <c r="L1133" i="1" s="1"/>
  <c r="G1134" i="1"/>
  <c r="L1134" i="1" s="1"/>
  <c r="G1135" i="1"/>
  <c r="L1135" i="1" s="1"/>
  <c r="G1136" i="1"/>
  <c r="L1136" i="1" s="1"/>
  <c r="G1137" i="1"/>
  <c r="L1137" i="1" s="1"/>
  <c r="G1138" i="1"/>
  <c r="L1138" i="1" s="1"/>
  <c r="G1139" i="1"/>
  <c r="L1139" i="1" s="1"/>
  <c r="G1140" i="1"/>
  <c r="L1140" i="1" s="1"/>
  <c r="G1141" i="1"/>
  <c r="L1141" i="1" s="1"/>
  <c r="G1142" i="1"/>
  <c r="L1142" i="1" s="1"/>
  <c r="G1143" i="1"/>
  <c r="L1143" i="1" s="1"/>
  <c r="G1144" i="1"/>
  <c r="L1144" i="1" s="1"/>
  <c r="G1145" i="1"/>
  <c r="L1145" i="1" s="1"/>
  <c r="G1146" i="1"/>
  <c r="L1146" i="1" s="1"/>
  <c r="G1147" i="1"/>
  <c r="L1147" i="1" s="1"/>
  <c r="G1148" i="1"/>
  <c r="L1148" i="1" s="1"/>
  <c r="G1149" i="1"/>
  <c r="L1149" i="1" s="1"/>
  <c r="G1150" i="1"/>
  <c r="L1150" i="1" s="1"/>
  <c r="G1151" i="1"/>
  <c r="L1151" i="1" s="1"/>
  <c r="G1152" i="1"/>
  <c r="L1152" i="1" s="1"/>
  <c r="G1153" i="1"/>
  <c r="L1153" i="1" s="1"/>
  <c r="G1154" i="1"/>
  <c r="L1154" i="1" s="1"/>
  <c r="G1155" i="1"/>
  <c r="L1155" i="1" s="1"/>
  <c r="G1156" i="1"/>
  <c r="L1156" i="1" s="1"/>
  <c r="G1157" i="1"/>
  <c r="L1157" i="1" s="1"/>
  <c r="G1158" i="1"/>
  <c r="L1158" i="1" s="1"/>
  <c r="G1159" i="1"/>
  <c r="L1159" i="1" s="1"/>
  <c r="G1160" i="1"/>
  <c r="L1160" i="1" s="1"/>
  <c r="G1161" i="1"/>
  <c r="L1161" i="1" s="1"/>
  <c r="G1162" i="1"/>
  <c r="L1162" i="1" s="1"/>
  <c r="G1163" i="1"/>
  <c r="L1163" i="1" s="1"/>
  <c r="G1164" i="1"/>
  <c r="L1164" i="1" s="1"/>
  <c r="G1165" i="1"/>
  <c r="L1165" i="1" s="1"/>
  <c r="G1166" i="1"/>
  <c r="L1166" i="1" s="1"/>
  <c r="G1167" i="1"/>
  <c r="L1167" i="1" s="1"/>
  <c r="G1168" i="1"/>
  <c r="L1168" i="1" s="1"/>
  <c r="G1169" i="1"/>
  <c r="L1169" i="1" s="1"/>
  <c r="G1170" i="1"/>
  <c r="L1170" i="1" s="1"/>
  <c r="G1171" i="1"/>
  <c r="L1171" i="1" s="1"/>
  <c r="G1172" i="1"/>
  <c r="L1172" i="1" s="1"/>
  <c r="G1173" i="1"/>
  <c r="L1173" i="1" s="1"/>
  <c r="G1174" i="1"/>
  <c r="L1174" i="1" s="1"/>
  <c r="G1175" i="1"/>
  <c r="L1175" i="1" s="1"/>
  <c r="G1176" i="1"/>
  <c r="L1176" i="1" s="1"/>
  <c r="G1177" i="1"/>
  <c r="L1177" i="1" s="1"/>
  <c r="G1178" i="1"/>
  <c r="L1178" i="1" s="1"/>
  <c r="G1179" i="1"/>
  <c r="L1179" i="1" s="1"/>
  <c r="G1180" i="1"/>
  <c r="L1180" i="1" s="1"/>
  <c r="G1181" i="1"/>
  <c r="L1181" i="1" s="1"/>
  <c r="G1182" i="1"/>
  <c r="L1182" i="1" s="1"/>
  <c r="G1183" i="1"/>
  <c r="L1183" i="1" s="1"/>
  <c r="G1184" i="1"/>
  <c r="L1184" i="1" s="1"/>
  <c r="G1185" i="1"/>
  <c r="L1185" i="1" s="1"/>
  <c r="G1186" i="1"/>
  <c r="L1186" i="1" s="1"/>
  <c r="G1187" i="1"/>
  <c r="L1187" i="1" s="1"/>
  <c r="G1188" i="1"/>
  <c r="L1188" i="1" s="1"/>
  <c r="G1189" i="1"/>
  <c r="L1189" i="1" s="1"/>
  <c r="G1190" i="1"/>
  <c r="L1190" i="1" s="1"/>
  <c r="G1191" i="1"/>
  <c r="L1191" i="1" s="1"/>
  <c r="G1192" i="1"/>
  <c r="L1192" i="1" s="1"/>
  <c r="G1193" i="1"/>
  <c r="L1193" i="1" s="1"/>
  <c r="G1194" i="1"/>
  <c r="L1194" i="1" s="1"/>
  <c r="G1195" i="1"/>
  <c r="L1195" i="1" s="1"/>
  <c r="G1196" i="1"/>
  <c r="L1196" i="1" s="1"/>
  <c r="G1197" i="1"/>
  <c r="L1197" i="1" s="1"/>
  <c r="G1198" i="1"/>
  <c r="L1198" i="1" s="1"/>
  <c r="G1199" i="1"/>
  <c r="L1199" i="1" s="1"/>
  <c r="G1200" i="1"/>
  <c r="L1200" i="1" s="1"/>
  <c r="G1201" i="1"/>
  <c r="L1201" i="1" s="1"/>
  <c r="G1202" i="1"/>
  <c r="L1202" i="1" s="1"/>
  <c r="G1203" i="1"/>
  <c r="L1203" i="1" s="1"/>
  <c r="G1204" i="1"/>
  <c r="L1204" i="1" s="1"/>
  <c r="G1205" i="1"/>
  <c r="L1205" i="1" s="1"/>
  <c r="G1206" i="1"/>
  <c r="L1206" i="1" s="1"/>
  <c r="G1207" i="1"/>
  <c r="L1207" i="1" s="1"/>
  <c r="G1208" i="1"/>
  <c r="L1208" i="1" s="1"/>
  <c r="G1209" i="1"/>
  <c r="L1209" i="1" s="1"/>
  <c r="G1210" i="1"/>
  <c r="L1210" i="1" s="1"/>
  <c r="G1211" i="1"/>
  <c r="L1211" i="1" s="1"/>
  <c r="G1212" i="1"/>
  <c r="L1212" i="1" s="1"/>
  <c r="G1213" i="1"/>
  <c r="L1213" i="1" s="1"/>
  <c r="G1214" i="1"/>
  <c r="L1214" i="1" s="1"/>
  <c r="G1215" i="1"/>
  <c r="L1215" i="1" s="1"/>
  <c r="G1216" i="1"/>
  <c r="L1216" i="1" s="1"/>
  <c r="G1217" i="1"/>
  <c r="L1217" i="1" s="1"/>
  <c r="G1218" i="1"/>
  <c r="L1218" i="1" s="1"/>
  <c r="G1219" i="1"/>
  <c r="L1219" i="1" s="1"/>
  <c r="G1220" i="1"/>
  <c r="L1220" i="1" s="1"/>
  <c r="G1221" i="1"/>
  <c r="L1221" i="1" s="1"/>
  <c r="G1222" i="1"/>
  <c r="L1222" i="1" s="1"/>
  <c r="G1223" i="1"/>
  <c r="L1223" i="1" s="1"/>
  <c r="G1224" i="1"/>
  <c r="L1224" i="1" s="1"/>
  <c r="G1225" i="1"/>
  <c r="L1225" i="1" s="1"/>
  <c r="G1226" i="1"/>
  <c r="L1226" i="1" s="1"/>
  <c r="G1227" i="1"/>
  <c r="L1227" i="1" s="1"/>
  <c r="G1228" i="1"/>
  <c r="L1228" i="1" s="1"/>
  <c r="G1229" i="1"/>
  <c r="L1229" i="1" s="1"/>
  <c r="G1230" i="1"/>
  <c r="L1230" i="1" s="1"/>
  <c r="G1231" i="1"/>
  <c r="L1231" i="1" s="1"/>
  <c r="G1232" i="1"/>
  <c r="L1232" i="1" s="1"/>
  <c r="G1233" i="1"/>
  <c r="L1233" i="1" s="1"/>
  <c r="G1234" i="1"/>
  <c r="L1234" i="1" s="1"/>
  <c r="G1235" i="1"/>
  <c r="L1235" i="1" s="1"/>
  <c r="G1236" i="1"/>
  <c r="L1236" i="1" s="1"/>
  <c r="G1237" i="1"/>
  <c r="L1237" i="1" s="1"/>
  <c r="G1238" i="1"/>
  <c r="L1238" i="1" s="1"/>
  <c r="G1239" i="1"/>
  <c r="L1239" i="1" s="1"/>
  <c r="G1240" i="1"/>
  <c r="L1240" i="1" s="1"/>
  <c r="G1241" i="1"/>
  <c r="L1241" i="1" s="1"/>
  <c r="G1242" i="1"/>
  <c r="L1242" i="1" s="1"/>
  <c r="G1243" i="1"/>
  <c r="L1243" i="1" s="1"/>
  <c r="G1244" i="1"/>
  <c r="L1244" i="1" s="1"/>
  <c r="G1245" i="1"/>
  <c r="L1245" i="1" s="1"/>
  <c r="G1246" i="1"/>
  <c r="L1246" i="1" s="1"/>
  <c r="G1247" i="1"/>
  <c r="L1247" i="1" s="1"/>
  <c r="G1248" i="1"/>
  <c r="L1248" i="1" s="1"/>
  <c r="G1249" i="1"/>
  <c r="L1249" i="1" s="1"/>
  <c r="G1250" i="1"/>
  <c r="L1250" i="1" s="1"/>
  <c r="G1251" i="1"/>
  <c r="L1251" i="1" s="1"/>
  <c r="G1252" i="1"/>
  <c r="L1252" i="1" s="1"/>
  <c r="G1253" i="1"/>
  <c r="L1253" i="1" s="1"/>
  <c r="G1254" i="1"/>
  <c r="L1254" i="1" s="1"/>
  <c r="G1255" i="1"/>
  <c r="L1255" i="1" s="1"/>
  <c r="G1256" i="1"/>
  <c r="L1256" i="1" s="1"/>
  <c r="G1257" i="1"/>
  <c r="L1257" i="1" s="1"/>
  <c r="G1258" i="1"/>
  <c r="L1258" i="1" s="1"/>
  <c r="G1259" i="1"/>
  <c r="L1259" i="1" s="1"/>
  <c r="G1260" i="1"/>
  <c r="L1260" i="1" s="1"/>
  <c r="G1261" i="1"/>
  <c r="L1261" i="1" s="1"/>
  <c r="G1262" i="1"/>
  <c r="L1262" i="1" s="1"/>
  <c r="G1263" i="1"/>
  <c r="L1263" i="1" s="1"/>
  <c r="G1264" i="1"/>
  <c r="L1264" i="1" s="1"/>
  <c r="G1265" i="1"/>
  <c r="L1265" i="1" s="1"/>
  <c r="G1266" i="1"/>
  <c r="L1266" i="1" s="1"/>
  <c r="G1267" i="1"/>
  <c r="L1267" i="1" s="1"/>
  <c r="G1268" i="1"/>
  <c r="L1268" i="1" s="1"/>
  <c r="G1269" i="1"/>
  <c r="L1269" i="1" s="1"/>
  <c r="G1270" i="1"/>
  <c r="L1270" i="1" s="1"/>
  <c r="S6" i="8" l="1"/>
  <c r="S8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K5" i="8"/>
  <c r="K6" i="8"/>
  <c r="K7" i="8"/>
  <c r="N7" i="8" s="1"/>
  <c r="O7" i="8" s="1"/>
  <c r="K8" i="8"/>
  <c r="K9" i="8"/>
  <c r="K10" i="8"/>
  <c r="K11" i="8"/>
  <c r="N11" i="8" s="1"/>
  <c r="O11" i="8" s="1"/>
  <c r="K12" i="8"/>
  <c r="K13" i="8"/>
  <c r="K14" i="8"/>
  <c r="K15" i="8"/>
  <c r="N15" i="8" s="1"/>
  <c r="O15" i="8" s="1"/>
  <c r="K16" i="8"/>
  <c r="K17" i="8"/>
  <c r="K18" i="8"/>
  <c r="K19" i="8"/>
  <c r="N19" i="8" s="1"/>
  <c r="O19" i="8" s="1"/>
  <c r="K20" i="8"/>
  <c r="K21" i="8"/>
  <c r="K22" i="8"/>
  <c r="K23" i="8"/>
  <c r="N23" i="8" s="1"/>
  <c r="O23" i="8" s="1"/>
  <c r="K24" i="8"/>
  <c r="K25" i="8"/>
  <c r="K26" i="8"/>
  <c r="K27" i="8"/>
  <c r="N27" i="8" s="1"/>
  <c r="O27" i="8" s="1"/>
  <c r="K28" i="8"/>
  <c r="K29" i="8"/>
  <c r="K30" i="8"/>
  <c r="K31" i="8"/>
  <c r="N31" i="8" s="1"/>
  <c r="O31" i="8" s="1"/>
  <c r="K32" i="8"/>
  <c r="K33" i="8"/>
  <c r="K34" i="8"/>
  <c r="K35" i="8"/>
  <c r="N35" i="8" s="1"/>
  <c r="O35" i="8" s="1"/>
  <c r="K36" i="8"/>
  <c r="K37" i="8"/>
  <c r="K38" i="8"/>
  <c r="K39" i="8"/>
  <c r="N39" i="8" s="1"/>
  <c r="O39" i="8" s="1"/>
  <c r="K40" i="8"/>
  <c r="K41" i="8"/>
  <c r="K42" i="8"/>
  <c r="K43" i="8"/>
  <c r="N43" i="8" s="1"/>
  <c r="O43" i="8" s="1"/>
  <c r="K44" i="8"/>
  <c r="K45" i="8"/>
  <c r="K46" i="8"/>
  <c r="K47" i="8"/>
  <c r="N47" i="8" s="1"/>
  <c r="O47" i="8" s="1"/>
  <c r="K48" i="8"/>
  <c r="K49" i="8"/>
  <c r="K50" i="8"/>
  <c r="K51" i="8"/>
  <c r="N51" i="8" s="1"/>
  <c r="O51" i="8" s="1"/>
  <c r="K52" i="8"/>
  <c r="K53" i="8"/>
  <c r="K54" i="8"/>
  <c r="K55" i="8"/>
  <c r="N55" i="8" s="1"/>
  <c r="O55" i="8" s="1"/>
  <c r="K56" i="8"/>
  <c r="K57" i="8"/>
  <c r="K58" i="8"/>
  <c r="K59" i="8"/>
  <c r="N59" i="8" s="1"/>
  <c r="O59" i="8" s="1"/>
  <c r="K60" i="8"/>
  <c r="K61" i="8"/>
  <c r="K62" i="8"/>
  <c r="K63" i="8"/>
  <c r="N63" i="8" s="1"/>
  <c r="O63" i="8" s="1"/>
  <c r="K64" i="8"/>
  <c r="K65" i="8"/>
  <c r="K66" i="8"/>
  <c r="K67" i="8"/>
  <c r="N67" i="8" s="1"/>
  <c r="O67" i="8" s="1"/>
  <c r="K68" i="8"/>
  <c r="K69" i="8"/>
  <c r="K70" i="8"/>
  <c r="K71" i="8"/>
  <c r="N71" i="8" s="1"/>
  <c r="O71" i="8" s="1"/>
  <c r="K72" i="8"/>
  <c r="K73" i="8"/>
  <c r="K74" i="8"/>
  <c r="K75" i="8"/>
  <c r="N75" i="8" s="1"/>
  <c r="O75" i="8" s="1"/>
  <c r="K76" i="8"/>
  <c r="K77" i="8"/>
  <c r="K78" i="8"/>
  <c r="K79" i="8"/>
  <c r="N79" i="8" s="1"/>
  <c r="O79" i="8" s="1"/>
  <c r="K80" i="8"/>
  <c r="K81" i="8"/>
  <c r="K82" i="8"/>
  <c r="K83" i="8"/>
  <c r="N83" i="8" s="1"/>
  <c r="O83" i="8" s="1"/>
  <c r="K84" i="8"/>
  <c r="K85" i="8"/>
  <c r="K86" i="8"/>
  <c r="K87" i="8"/>
  <c r="N87" i="8" s="1"/>
  <c r="O87" i="8" s="1"/>
  <c r="K88" i="8"/>
  <c r="K89" i="8"/>
  <c r="K90" i="8"/>
  <c r="K91" i="8"/>
  <c r="N91" i="8" s="1"/>
  <c r="O91" i="8" s="1"/>
  <c r="K92" i="8"/>
  <c r="K93" i="8"/>
  <c r="K94" i="8"/>
  <c r="K95" i="8"/>
  <c r="N95" i="8" s="1"/>
  <c r="O95" i="8" s="1"/>
  <c r="K96" i="8"/>
  <c r="K97" i="8"/>
  <c r="K98" i="8"/>
  <c r="K99" i="8"/>
  <c r="N99" i="8" s="1"/>
  <c r="O99" i="8" s="1"/>
  <c r="K100" i="8"/>
  <c r="K101" i="8"/>
  <c r="K102" i="8"/>
  <c r="K103" i="8"/>
  <c r="N103" i="8" s="1"/>
  <c r="O103" i="8" s="1"/>
  <c r="K104" i="8"/>
  <c r="K105" i="8"/>
  <c r="K106" i="8"/>
  <c r="K107" i="8"/>
  <c r="N107" i="8" s="1"/>
  <c r="O107" i="8" s="1"/>
  <c r="K108" i="8"/>
  <c r="K109" i="8"/>
  <c r="K110" i="8"/>
  <c r="K111" i="8"/>
  <c r="N111" i="8" s="1"/>
  <c r="O111" i="8" s="1"/>
  <c r="K112" i="8"/>
  <c r="K113" i="8"/>
  <c r="K114" i="8"/>
  <c r="K115" i="8"/>
  <c r="N115" i="8" s="1"/>
  <c r="O115" i="8" s="1"/>
  <c r="K116" i="8"/>
  <c r="K117" i="8"/>
  <c r="K118" i="8"/>
  <c r="K119" i="8"/>
  <c r="N119" i="8" s="1"/>
  <c r="O119" i="8" s="1"/>
  <c r="K120" i="8"/>
  <c r="K121" i="8"/>
  <c r="K122" i="8"/>
  <c r="K123" i="8"/>
  <c r="N123" i="8" s="1"/>
  <c r="O123" i="8" s="1"/>
  <c r="K124" i="8"/>
  <c r="K125" i="8"/>
  <c r="K126" i="8"/>
  <c r="K127" i="8"/>
  <c r="N127" i="8" s="1"/>
  <c r="O127" i="8" s="1"/>
  <c r="K128" i="8"/>
  <c r="K129" i="8"/>
  <c r="K130" i="8"/>
  <c r="K131" i="8"/>
  <c r="N131" i="8" s="1"/>
  <c r="O131" i="8" s="1"/>
  <c r="K132" i="8"/>
  <c r="K133" i="8"/>
  <c r="K134" i="8"/>
  <c r="K135" i="8"/>
  <c r="N135" i="8" s="1"/>
  <c r="O135" i="8" s="1"/>
  <c r="K136" i="8"/>
  <c r="K137" i="8"/>
  <c r="K138" i="8"/>
  <c r="K139" i="8"/>
  <c r="N139" i="8" s="1"/>
  <c r="O139" i="8" s="1"/>
  <c r="K140" i="8"/>
  <c r="K141" i="8"/>
  <c r="K142" i="8"/>
  <c r="K143" i="8"/>
  <c r="N143" i="8" s="1"/>
  <c r="O143" i="8" s="1"/>
  <c r="K144" i="8"/>
  <c r="K145" i="8"/>
  <c r="K146" i="8"/>
  <c r="K147" i="8"/>
  <c r="N147" i="8" s="1"/>
  <c r="O147" i="8" s="1"/>
  <c r="K148" i="8"/>
  <c r="K149" i="8"/>
  <c r="K150" i="8"/>
  <c r="K151" i="8"/>
  <c r="N151" i="8" s="1"/>
  <c r="O151" i="8" s="1"/>
  <c r="K152" i="8"/>
  <c r="K153" i="8"/>
  <c r="K154" i="8"/>
  <c r="K155" i="8"/>
  <c r="N155" i="8" s="1"/>
  <c r="O155" i="8" s="1"/>
  <c r="K156" i="8"/>
  <c r="K157" i="8"/>
  <c r="K158" i="8"/>
  <c r="K159" i="8"/>
  <c r="N159" i="8" s="1"/>
  <c r="O159" i="8" s="1"/>
  <c r="K160" i="8"/>
  <c r="K161" i="8"/>
  <c r="K162" i="8"/>
  <c r="K163" i="8"/>
  <c r="N163" i="8" s="1"/>
  <c r="O163" i="8" s="1"/>
  <c r="K164" i="8"/>
  <c r="K165" i="8"/>
  <c r="K166" i="8"/>
  <c r="K167" i="8"/>
  <c r="N167" i="8" s="1"/>
  <c r="O167" i="8" s="1"/>
  <c r="K168" i="8"/>
  <c r="K169" i="8"/>
  <c r="K170" i="8"/>
  <c r="N170" i="8" l="1"/>
  <c r="O170" i="8" s="1"/>
  <c r="N166" i="8"/>
  <c r="O166" i="8" s="1"/>
  <c r="N162" i="8"/>
  <c r="O162" i="8" s="1"/>
  <c r="N158" i="8"/>
  <c r="O158" i="8" s="1"/>
  <c r="N154" i="8"/>
  <c r="O154" i="8" s="1"/>
  <c r="N150" i="8"/>
  <c r="O150" i="8" s="1"/>
  <c r="N146" i="8"/>
  <c r="O146" i="8" s="1"/>
  <c r="N142" i="8"/>
  <c r="O142" i="8" s="1"/>
  <c r="N138" i="8"/>
  <c r="O138" i="8" s="1"/>
  <c r="N134" i="8"/>
  <c r="O134" i="8" s="1"/>
  <c r="N130" i="8"/>
  <c r="O130" i="8" s="1"/>
  <c r="N126" i="8"/>
  <c r="O126" i="8" s="1"/>
  <c r="N122" i="8"/>
  <c r="O122" i="8" s="1"/>
  <c r="N118" i="8"/>
  <c r="O118" i="8" s="1"/>
  <c r="N114" i="8"/>
  <c r="O114" i="8" s="1"/>
  <c r="N110" i="8"/>
  <c r="O110" i="8" s="1"/>
  <c r="N106" i="8"/>
  <c r="O106" i="8" s="1"/>
  <c r="N102" i="8"/>
  <c r="O102" i="8" s="1"/>
  <c r="N98" i="8"/>
  <c r="O98" i="8" s="1"/>
  <c r="N94" i="8"/>
  <c r="O94" i="8" s="1"/>
  <c r="N90" i="8"/>
  <c r="O90" i="8" s="1"/>
  <c r="N86" i="8"/>
  <c r="O86" i="8" s="1"/>
  <c r="N82" i="8"/>
  <c r="O82" i="8" s="1"/>
  <c r="N78" i="8"/>
  <c r="O78" i="8" s="1"/>
  <c r="N74" i="8"/>
  <c r="O74" i="8" s="1"/>
  <c r="N70" i="8"/>
  <c r="O70" i="8" s="1"/>
  <c r="N66" i="8"/>
  <c r="O66" i="8" s="1"/>
  <c r="N62" i="8"/>
  <c r="O62" i="8" s="1"/>
  <c r="N58" i="8"/>
  <c r="O58" i="8" s="1"/>
  <c r="N54" i="8"/>
  <c r="O54" i="8" s="1"/>
  <c r="N50" i="8"/>
  <c r="O50" i="8" s="1"/>
  <c r="N46" i="8"/>
  <c r="O46" i="8" s="1"/>
  <c r="N42" i="8"/>
  <c r="O42" i="8" s="1"/>
  <c r="N38" i="8"/>
  <c r="O38" i="8" s="1"/>
  <c r="N34" i="8"/>
  <c r="O34" i="8" s="1"/>
  <c r="N30" i="8"/>
  <c r="O30" i="8" s="1"/>
  <c r="N26" i="8"/>
  <c r="O26" i="8" s="1"/>
  <c r="N22" i="8"/>
  <c r="O22" i="8" s="1"/>
  <c r="N18" i="8"/>
  <c r="O18" i="8" s="1"/>
  <c r="N14" i="8"/>
  <c r="O14" i="8" s="1"/>
  <c r="N10" i="8"/>
  <c r="O10" i="8" s="1"/>
  <c r="N6" i="8"/>
  <c r="O6" i="8" s="1"/>
  <c r="N168" i="8"/>
  <c r="O168" i="8" s="1"/>
  <c r="N164" i="8"/>
  <c r="O164" i="8" s="1"/>
  <c r="N160" i="8"/>
  <c r="O160" i="8" s="1"/>
  <c r="N156" i="8"/>
  <c r="O156" i="8" s="1"/>
  <c r="N152" i="8"/>
  <c r="O152" i="8" s="1"/>
  <c r="N148" i="8"/>
  <c r="O148" i="8" s="1"/>
  <c r="N144" i="8"/>
  <c r="O144" i="8" s="1"/>
  <c r="N140" i="8"/>
  <c r="O140" i="8" s="1"/>
  <c r="N136" i="8"/>
  <c r="O136" i="8" s="1"/>
  <c r="N132" i="8"/>
  <c r="O132" i="8" s="1"/>
  <c r="N128" i="8"/>
  <c r="O128" i="8" s="1"/>
  <c r="N124" i="8"/>
  <c r="O124" i="8" s="1"/>
  <c r="N120" i="8"/>
  <c r="O120" i="8" s="1"/>
  <c r="N116" i="8"/>
  <c r="O116" i="8" s="1"/>
  <c r="N112" i="8"/>
  <c r="O112" i="8" s="1"/>
  <c r="N108" i="8"/>
  <c r="O108" i="8" s="1"/>
  <c r="N104" i="8"/>
  <c r="O104" i="8" s="1"/>
  <c r="N100" i="8"/>
  <c r="O100" i="8" s="1"/>
  <c r="N96" i="8"/>
  <c r="O96" i="8" s="1"/>
  <c r="N92" i="8"/>
  <c r="O92" i="8" s="1"/>
  <c r="N88" i="8"/>
  <c r="O88" i="8" s="1"/>
  <c r="N84" i="8"/>
  <c r="O84" i="8" s="1"/>
  <c r="N80" i="8"/>
  <c r="O80" i="8" s="1"/>
  <c r="N76" i="8"/>
  <c r="O76" i="8" s="1"/>
  <c r="N72" i="8"/>
  <c r="O72" i="8" s="1"/>
  <c r="N68" i="8"/>
  <c r="O68" i="8" s="1"/>
  <c r="N64" i="8"/>
  <c r="O64" i="8" s="1"/>
  <c r="N60" i="8"/>
  <c r="O60" i="8" s="1"/>
  <c r="N56" i="8"/>
  <c r="O56" i="8" s="1"/>
  <c r="N52" i="8"/>
  <c r="O52" i="8" s="1"/>
  <c r="N48" i="8"/>
  <c r="O48" i="8" s="1"/>
  <c r="N44" i="8"/>
  <c r="O44" i="8" s="1"/>
  <c r="N40" i="8"/>
  <c r="O40" i="8" s="1"/>
  <c r="N36" i="8"/>
  <c r="O36" i="8" s="1"/>
  <c r="N32" i="8"/>
  <c r="O32" i="8" s="1"/>
  <c r="N28" i="8"/>
  <c r="O28" i="8" s="1"/>
  <c r="N24" i="8"/>
  <c r="O24" i="8" s="1"/>
  <c r="N20" i="8"/>
  <c r="O20" i="8" s="1"/>
  <c r="N16" i="8"/>
  <c r="O16" i="8" s="1"/>
  <c r="N12" i="8"/>
  <c r="O12" i="8" s="1"/>
  <c r="N8" i="8"/>
  <c r="O8" i="8" s="1"/>
  <c r="N169" i="8"/>
  <c r="O169" i="8" s="1"/>
  <c r="N165" i="8"/>
  <c r="O165" i="8" s="1"/>
  <c r="N161" i="8"/>
  <c r="O161" i="8" s="1"/>
  <c r="N157" i="8"/>
  <c r="O157" i="8" s="1"/>
  <c r="N153" i="8"/>
  <c r="O153" i="8" s="1"/>
  <c r="N149" i="8"/>
  <c r="O149" i="8" s="1"/>
  <c r="N145" i="8"/>
  <c r="O145" i="8" s="1"/>
  <c r="N141" i="8"/>
  <c r="O141" i="8" s="1"/>
  <c r="N137" i="8"/>
  <c r="O137" i="8" s="1"/>
  <c r="N133" i="8"/>
  <c r="O133" i="8" s="1"/>
  <c r="N129" i="8"/>
  <c r="O129" i="8" s="1"/>
  <c r="N125" i="8"/>
  <c r="O125" i="8" s="1"/>
  <c r="N121" i="8"/>
  <c r="O121" i="8" s="1"/>
  <c r="N117" i="8"/>
  <c r="O117" i="8" s="1"/>
  <c r="N113" i="8"/>
  <c r="O113" i="8" s="1"/>
  <c r="N109" i="8"/>
  <c r="O109" i="8" s="1"/>
  <c r="N105" i="8"/>
  <c r="O105" i="8" s="1"/>
  <c r="N101" i="8"/>
  <c r="O101" i="8" s="1"/>
  <c r="N97" i="8"/>
  <c r="O97" i="8" s="1"/>
  <c r="N93" i="8"/>
  <c r="O93" i="8" s="1"/>
  <c r="N89" i="8"/>
  <c r="O89" i="8" s="1"/>
  <c r="N85" i="8"/>
  <c r="O85" i="8" s="1"/>
  <c r="N81" i="8"/>
  <c r="O81" i="8" s="1"/>
  <c r="N77" i="8"/>
  <c r="O77" i="8" s="1"/>
  <c r="N73" i="8"/>
  <c r="O73" i="8" s="1"/>
  <c r="N69" i="8"/>
  <c r="O69" i="8" s="1"/>
  <c r="N65" i="8"/>
  <c r="O65" i="8" s="1"/>
  <c r="N61" i="8"/>
  <c r="O61" i="8" s="1"/>
  <c r="N57" i="8"/>
  <c r="O57" i="8" s="1"/>
  <c r="N53" i="8"/>
  <c r="O53" i="8" s="1"/>
  <c r="N49" i="8"/>
  <c r="O49" i="8" s="1"/>
  <c r="N45" i="8"/>
  <c r="O45" i="8" s="1"/>
  <c r="N41" i="8"/>
  <c r="O41" i="8" s="1"/>
  <c r="N37" i="8"/>
  <c r="O37" i="8" s="1"/>
  <c r="N33" i="8"/>
  <c r="O33" i="8" s="1"/>
  <c r="N29" i="8"/>
  <c r="O29" i="8" s="1"/>
  <c r="N25" i="8"/>
  <c r="O25" i="8" s="1"/>
  <c r="N21" i="8"/>
  <c r="O21" i="8" s="1"/>
  <c r="N17" i="8"/>
  <c r="O17" i="8" s="1"/>
  <c r="N13" i="8"/>
  <c r="O13" i="8" s="1"/>
  <c r="N9" i="8"/>
  <c r="O9" i="8" s="1"/>
  <c r="N5" i="8"/>
  <c r="O5" i="8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2020 09 07 Questions.xlsx!data" type="102" refreshedVersion="5" minRefreshableVersion="5">
    <extLst>
      <ext xmlns:x15="http://schemas.microsoft.com/office/spreadsheetml/2010/11/main" uri="{DE250136-89BD-433C-8126-D09CA5730AF9}">
        <x15:connection id="data-93d861fd-7274-4a2d-9692-3a9e5c3a16bb" autoDelete="1">
          <x15:rangePr sourceName="_xlcn.WorksheetConnection_20200907Questions.xlsxdata1"/>
        </x15:connection>
      </ext>
    </extLst>
  </connection>
  <connection id="3" name="WorksheetConnection_2020 09 07 Questions.xlsx!domain_1" type="102" refreshedVersion="5" minRefreshableVersion="5">
    <extLst>
      <ext xmlns:x15="http://schemas.microsoft.com/office/spreadsheetml/2010/11/main" uri="{DE250136-89BD-433C-8126-D09CA5730AF9}">
        <x15:connection id="domain_1-efc631f4-a490-4b50-afa9-2ebf3162af00" autoDelete="1">
          <x15:rangePr sourceName="_xlcn.WorksheetConnection_20200907Questions.xlsxdomain_11"/>
        </x15:connection>
      </ext>
    </extLst>
  </connection>
  <connection id="4" name="WorksheetConnection_2020 09 07 Questions.xlsx!domain_2" type="102" refreshedVersion="5" minRefreshableVersion="5">
    <extLst>
      <ext xmlns:x15="http://schemas.microsoft.com/office/spreadsheetml/2010/11/main" uri="{DE250136-89BD-433C-8126-D09CA5730AF9}">
        <x15:connection id="domain_2-369c66ea-7b33-48b7-8534-2daca48125e6" autoDelete="1">
          <x15:rangePr sourceName="_xlcn.WorksheetConnection_20200907Questions.xlsxdomain_21"/>
        </x15:connection>
      </ext>
    </extLst>
  </connection>
  <connection id="5" name="WorksheetConnection_2020 09 07 Questions.xlsx!domain_3" type="102" refreshedVersion="5" minRefreshableVersion="5">
    <extLst>
      <ext xmlns:x15="http://schemas.microsoft.com/office/spreadsheetml/2010/11/main" uri="{DE250136-89BD-433C-8126-D09CA5730AF9}">
        <x15:connection id="domain_3-4efe1bd8-107a-4b3f-a024-250cdee6b781" autoDelete="1">
          <x15:rangePr sourceName="_xlcn.WorksheetConnection_20200907Questions.xlsxdomain_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2">
    <s v="ThisWorkbookDataModel"/>
    <s v="{[domain_1].[Domain].&amp;[Human Domain]}"/>
    <s v="{[domain_3].[Domain].[All]}"/>
    <s v="{[domain_3].[Domain].&amp;[Cyber Domain]}"/>
    <s v="{[domain_3].[Domain].&amp;[Human Domain]}"/>
    <s v="{[domain_3].[Domain].&amp;[Physical Domain]}"/>
    <s v="{[domain_2].[Domain].&amp;[Human Domain]}"/>
    <s v="{[domain_2].[Domain].&amp;[Physical Domain]}"/>
    <s v="{[domain_2].[Domain].&amp;[Cyber Domain]}"/>
    <s v="{[data].[Indicator or Warning].[All]}"/>
    <s v="{[data].[Indicator or Warning].&amp;[Indicator]}"/>
    <s v="{[data].[Indicator or Warning].&amp;[Warning Sign]}"/>
  </metadataStrings>
  <mdxMetadata count="11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</mdx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<sst xmlns="http://schemas.openxmlformats.org/spreadsheetml/2006/main" count="18737" uniqueCount="321">
  <si>
    <t>Passive communication with hostile actors</t>
  </si>
  <si>
    <t>Physical Domain</t>
  </si>
  <si>
    <t>Indicator</t>
  </si>
  <si>
    <t>https://www.cdse.edu/documents/cdse/case-study-zuccarelli.pdf</t>
  </si>
  <si>
    <t>Zuccarelli, Peter</t>
  </si>
  <si>
    <t>Homeland Security Investigations</t>
  </si>
  <si>
    <t>Unexplained affluence</t>
  </si>
  <si>
    <t>Human Domain</t>
  </si>
  <si>
    <t>Warning Sign</t>
  </si>
  <si>
    <t>Criminal conduct</t>
  </si>
  <si>
    <t>Allegiance to the United States of America</t>
  </si>
  <si>
    <t>Mishandling of classified information</t>
  </si>
  <si>
    <t>Practices dangerous to security</t>
  </si>
  <si>
    <t>Financial considerations</t>
  </si>
  <si>
    <t>Active communication with hostile actors</t>
  </si>
  <si>
    <t>https://www.dhra.mil/PERSEREC/Espionage-Cases/1988/</t>
  </si>
  <si>
    <t>Yildirim, Huseyin</t>
  </si>
  <si>
    <t>U.S. Army</t>
  </si>
  <si>
    <t>Foreign preference</t>
  </si>
  <si>
    <t>https://www.dhra.mil/PERSEREC/Espionage-Cases/2000-04/</t>
  </si>
  <si>
    <t>Yai, John Joungwoong</t>
  </si>
  <si>
    <t>Federal Bureau of Investigation</t>
  </si>
  <si>
    <t>Misuse of protected/secured information systems</t>
  </si>
  <si>
    <t>Cyber Domain</t>
  </si>
  <si>
    <t>https://www.cdse.edu/documents/cdse/jiaqiang-xu-economic-espionage.pdf</t>
  </si>
  <si>
    <t>Xu, Jiaqiang</t>
  </si>
  <si>
    <t>Poor cybersecurity practices</t>
  </si>
  <si>
    <t>https://www.dhra.mil/PERSEREC/Espionage-Cases/1984/</t>
  </si>
  <si>
    <t>Wolff, Jay Clyde</t>
  </si>
  <si>
    <t>U.S. Navy</t>
  </si>
  <si>
    <t>Excessive debt</t>
  </si>
  <si>
    <t>https://www.dhra.mil/PERSEREC/Espionage-Cases/1989/</t>
  </si>
  <si>
    <t>Wolf, Ronald Craig</t>
  </si>
  <si>
    <t>U.S. Air Force</t>
  </si>
  <si>
    <t>Resentment</t>
  </si>
  <si>
    <t>Feelings of victimization</t>
  </si>
  <si>
    <t>Anti-social tendencies</t>
  </si>
  <si>
    <t>Psychological considerations</t>
  </si>
  <si>
    <t>Personal conduct</t>
  </si>
  <si>
    <t>https://www.dhra.mil/PERSEREC/Espionage-Cases/1983/</t>
  </si>
  <si>
    <t>Wold, Hans Palmer</t>
  </si>
  <si>
    <t>https://www.dhra.mil/PERSEREC/Espionage-Cases/1997-99/</t>
  </si>
  <si>
    <t xml:space="preserve">Wispelaere, Jean-Philippe </t>
  </si>
  <si>
    <t>Psychological stress</t>
  </si>
  <si>
    <t>Wilmoth, James R.</t>
  </si>
  <si>
    <t>https://www.dhra.mil/PERSEREC/Espionage-Cases/1985/</t>
  </si>
  <si>
    <t>Whitworth, Jerry Alfred</t>
  </si>
  <si>
    <t>https://www.dhra.mil/PERSEREC/Espionage-Cases/2005-08/</t>
  </si>
  <si>
    <t>Weinmann, Ariel Jonathan</t>
  </si>
  <si>
    <t>Isolationist behavior</t>
  </si>
  <si>
    <t>Warren, Kelly Therese</t>
  </si>
  <si>
    <t>Walker, Michael Lance</t>
  </si>
  <si>
    <t>Walker, John Anthony</t>
  </si>
  <si>
    <t>Walker, Arthur James</t>
  </si>
  <si>
    <t>Active surveillance of restricted areas</t>
  </si>
  <si>
    <t>https://www.cdse.edu/documents/cdse/CDSE-Insider-Threat-Case-Study-Bryan-Underwood.pdf</t>
  </si>
  <si>
    <t>Underwood, Bryan</t>
  </si>
  <si>
    <t>Defense Counterintelligence &amp; Security Agency</t>
  </si>
  <si>
    <t>Passive surveillance of restricted areas</t>
  </si>
  <si>
    <t>https://www.dhra.mil/PERSEREC/Espionage-Cases/1986-87/</t>
  </si>
  <si>
    <t>Tumanova, Svetlana</t>
  </si>
  <si>
    <t>Tsou, Douglas</t>
  </si>
  <si>
    <t>Trofimoff, George</t>
  </si>
  <si>
    <t>Tobias, Michael Timothy</t>
  </si>
  <si>
    <t>https://www.dhra.mil/PERSEREC/Espionage-Cases/1990-92/</t>
  </si>
  <si>
    <t>Sombolay, Albert T.</t>
  </si>
  <si>
    <t>https://www.britannica.com/biography/Edward-Snowden</t>
  </si>
  <si>
    <t>Snowden, Edward</t>
  </si>
  <si>
    <t>National Security Agency</t>
  </si>
  <si>
    <t>Smith, Timothy Steven</t>
  </si>
  <si>
    <t>Smith, James J.</t>
  </si>
  <si>
    <t>https://www.dhra.mil/PERSEREC/Espionage-Cases/1981-82/</t>
  </si>
  <si>
    <t>Slavens, Brian E.</t>
  </si>
  <si>
    <t>U.S. Marine Corps</t>
  </si>
  <si>
    <t>Slatten, Charles Dale</t>
  </si>
  <si>
    <t>Violent behavior</t>
  </si>
  <si>
    <t>Excessive alcohol consumption</t>
  </si>
  <si>
    <t>Shu, Quan-Sheng</t>
  </si>
  <si>
    <t>Excessive foreign travel</t>
  </si>
  <si>
    <t>https://www.dhra.mil/PERSEREC/Espionage-Cases/1996/</t>
  </si>
  <si>
    <t>Seldon, Phillip Tyler</t>
  </si>
  <si>
    <t>Scranage, Sharon M.</t>
  </si>
  <si>
    <t>Central Intelligence Agency</t>
  </si>
  <si>
    <t>https://www.dhra.mil/PERSEREC/Espionage-Cases/1993-95/</t>
  </si>
  <si>
    <t>Schwartz, Michael Stephen</t>
  </si>
  <si>
    <t>Schuler, Ruby Louise</t>
  </si>
  <si>
    <t>Schoof, Charles Edward</t>
  </si>
  <si>
    <t>Roth, John Reece</t>
  </si>
  <si>
    <t>Paranoia</t>
  </si>
  <si>
    <t>https://www.secretservice.gov/data/protection/ntac/Bart_Ross_Investigating_Stressors.pdf</t>
  </si>
  <si>
    <t>Ross, Bart Allen</t>
  </si>
  <si>
    <t>U.S. Secret Service</t>
  </si>
  <si>
    <t>Threatening behavior</t>
  </si>
  <si>
    <t>Rondeau, Jeffrey S.</t>
  </si>
  <si>
    <t>Richardson, Daniel Walter</t>
  </si>
  <si>
    <t>https://www.cdse.edu/documents/toolkits-insider/insider-case-study-regis.pdf</t>
  </si>
  <si>
    <t>Regis, Reynaldo</t>
  </si>
  <si>
    <t>Regan, Brian Patrick</t>
  </si>
  <si>
    <t>National Reconnaissance Office</t>
  </si>
  <si>
    <t>Ramsay, Roderick James</t>
  </si>
  <si>
    <t>Pollard, Jonathan</t>
  </si>
  <si>
    <t>Pollard, Anne H.</t>
  </si>
  <si>
    <t>Pitts, Earl Edwin</t>
  </si>
  <si>
    <t>Pickering, Jeffery</t>
  </si>
  <si>
    <t>Peri, Michael A.</t>
  </si>
  <si>
    <t>Pelton, Ronald</t>
  </si>
  <si>
    <t>Ott, Bruce D.</t>
  </si>
  <si>
    <t>Oakley, Ray Lynn</t>
  </si>
  <si>
    <t>https://www.cdse.edu/documents/toolkits-insider/nozette-case-study.pdf</t>
  </si>
  <si>
    <t>Nozette, Stewart David</t>
  </si>
  <si>
    <t>Nour, Almaliki</t>
  </si>
  <si>
    <t>Nicholson, Harold J.</t>
  </si>
  <si>
    <t>https://www.cdse.edu/documents/cdse/ci-case-study-night-vision-devices.pdf</t>
  </si>
  <si>
    <t>Nevidomy, Vladimir</t>
  </si>
  <si>
    <t>Nesbitt, Frank Arnold</t>
  </si>
  <si>
    <t>https://www.cdse.edu/documents/cdse/Case-Study-Cyber-Insider-Threat.pdf</t>
  </si>
  <si>
    <t>Needham, Jason</t>
  </si>
  <si>
    <t>https://www.cdse.edu/documents/cdse/ci-case-study-attempted-acquisition-of-technology.pdf</t>
  </si>
  <si>
    <t>Nam, Lim Yong</t>
  </si>
  <si>
    <t>http://i.cdn.turner.com/cnn/2009/images/06/05/myers.indictment.pdf</t>
  </si>
  <si>
    <t>Myers, Walter Kendall</t>
  </si>
  <si>
    <t>Department of State</t>
  </si>
  <si>
    <t>Murphy, Michael R.</t>
  </si>
  <si>
    <t>https://www.secretservice.gov/data/protection/ntac/Abdulhakim_Muhammad_Using_Local_Assets.pdf</t>
  </si>
  <si>
    <t>Muhammadjim, Abdulhakim Mujahid</t>
  </si>
  <si>
    <t>Illegal drug use</t>
  </si>
  <si>
    <t>Mortati, Tommaso</t>
  </si>
  <si>
    <t>Morison, Samuel L.</t>
  </si>
  <si>
    <t>https://www.dhra.mil/PERSEREC/Espionage-Cases/1975-80/</t>
  </si>
  <si>
    <t>Moore, Edwin G. II</t>
  </si>
  <si>
    <t>Montes, Ana Belen</t>
  </si>
  <si>
    <t>Defense Intelligence Agency</t>
  </si>
  <si>
    <t>Montaperto, Ronald N.</t>
  </si>
  <si>
    <t>Mira, Francisco de Assis</t>
  </si>
  <si>
    <t>Miller, Richard W.</t>
  </si>
  <si>
    <t>Mehalba, Ahmed Fathy</t>
  </si>
  <si>
    <t>Maziarz, Gary</t>
  </si>
  <si>
    <t>Maynard, John Raymond</t>
  </si>
  <si>
    <t>https://www.cdse.edu/documents/toolkits-insider/martin-case-study.pdf</t>
  </si>
  <si>
    <t>Martin, Harold</t>
  </si>
  <si>
    <t>https://www.cdse.edu/documents/cdse/UD_Martin_JobAid.pdf</t>
  </si>
  <si>
    <t>Martin, Bryan</t>
  </si>
  <si>
    <t>https://www.washingtonpost.com/wp-srv/lifestyle/magazine/2011/manning/manning_charges.pdf</t>
  </si>
  <si>
    <t>Manning, Chelsea</t>
  </si>
  <si>
    <t>Mak, Chi</t>
  </si>
  <si>
    <t>Madsen, Lee Eugene</t>
  </si>
  <si>
    <t>Potentially violent social media presence</t>
  </si>
  <si>
    <t>https://www.secretservice.gov/data/protection/ntac/Jared_Loughner_Using_Systems.pdf</t>
  </si>
  <si>
    <t>Loughner, Jared Lee</t>
  </si>
  <si>
    <t>Eccentric social media presence</t>
  </si>
  <si>
    <t>https://www.cdse.edu/documents/cdse/case-study-ivan-lopez.pdf</t>
  </si>
  <si>
    <t>Lopez, Ivan</t>
  </si>
  <si>
    <t>Lonetree, Clayton J.</t>
  </si>
  <si>
    <t>https://www.cdse.edu/documents/cdse/wen-chyu-liu.pdf</t>
  </si>
  <si>
    <t>Liu, Wen Chyu</t>
  </si>
  <si>
    <t>Lipka, Robert Stephan</t>
  </si>
  <si>
    <t>https://www.cdse.edu/documents/cdse/case-study-edward-lin.pdf</t>
  </si>
  <si>
    <t>Lin, Edward</t>
  </si>
  <si>
    <t>https://www.cdse.edu/documents/cdse/walter-liew.pdf</t>
  </si>
  <si>
    <t>Liew, Walter</t>
  </si>
  <si>
    <t>https://www.cdse.edu/documents/cdse/CDSE-Insider-Threat-Case-Study-Yuan-Li.pdf</t>
  </si>
  <si>
    <t>Li, Yuan</t>
  </si>
  <si>
    <t>Leung, Katrina M.</t>
  </si>
  <si>
    <t>Lessenthien, Kurt G.</t>
  </si>
  <si>
    <t>https://www.cdse.edu/documents/cdse/case-study-shamai-leibowitz.pdf</t>
  </si>
  <si>
    <t>Leibowitz Shamai</t>
  </si>
  <si>
    <t>Lee, Peter H.</t>
  </si>
  <si>
    <t>Department of Energy</t>
  </si>
  <si>
    <t>Lee, Andrew Daulton</t>
  </si>
  <si>
    <t>Lalas, Steven J.</t>
  </si>
  <si>
    <t>Kunkle, Craig Dee</t>
  </si>
  <si>
    <t>Koecher, Karl F.</t>
  </si>
  <si>
    <t>King, Donald Wayne</t>
  </si>
  <si>
    <t>Kim, Robert C.</t>
  </si>
  <si>
    <t>https://www.cdse.edu/documents/cdse/mozaffar-khazaee-case-study.pdf</t>
  </si>
  <si>
    <t>Khazaee, Mozaffar</t>
  </si>
  <si>
    <t>Keyser, Donald Willis</t>
  </si>
  <si>
    <t>Kearn, Bruce Leland</t>
  </si>
  <si>
    <t>Kampiles, William</t>
  </si>
  <si>
    <t>Kadish, Ben-Ami</t>
  </si>
  <si>
    <t>https://www.cdse.edu/documents/toolkits-insider/insider-threat-case-study-justice-economic-espionage.pdf</t>
  </si>
  <si>
    <t>Justice, Gregory</t>
  </si>
  <si>
    <t>Jones, Geneva</t>
  </si>
  <si>
    <t>Jenott, Eric O.</t>
  </si>
  <si>
    <t>Jeffries, Randy Miles</t>
  </si>
  <si>
    <t>https://www.cdse.edu/documents/cdse/ci-case-study-attempted-acquisition-of-technology-iran.pdf</t>
  </si>
  <si>
    <t>Jalali, Alireza</t>
  </si>
  <si>
    <t>Humphrey, Ronald</t>
  </si>
  <si>
    <t>Howard, Edward L.</t>
  </si>
  <si>
    <t>Horton, Brian Patrick</t>
  </si>
  <si>
    <t>Hoffman, Ronald</t>
  </si>
  <si>
    <t>https://www.secretservice.gov/data/protection/ntac/Hodgkinson.pdf</t>
  </si>
  <si>
    <t>Hodgkinson, James</t>
  </si>
  <si>
    <t>https://www.cdse.edu/documents/cdse/ci-case-study-exploitation-of-relationships.pdf</t>
  </si>
  <si>
    <t>Ho, Szuhsiung</t>
  </si>
  <si>
    <t>Helmich, Joseph G.</t>
  </si>
  <si>
    <t>Hawkins, Stephen D.</t>
  </si>
  <si>
    <t>https://www.investigativeproject.org/documents/case_docs/2024.pdf</t>
  </si>
  <si>
    <t>Hasan, Nidal Malik</t>
  </si>
  <si>
    <t>https://www.cdse.edu/documents/cdse/case-study-paul-hasson.pdf</t>
  </si>
  <si>
    <t>Hasson, Christopher P.</t>
  </si>
  <si>
    <t>U.S. Coast Guard</t>
  </si>
  <si>
    <t xml:space="preserve">Hanssen, Robert P. </t>
  </si>
  <si>
    <t>https://www.cdse.edu/documents/toolkits-insider/hannah-robert-case-study.pdf</t>
  </si>
  <si>
    <t>Hannah, Robert</t>
  </si>
  <si>
    <t>Hamilton, Frederick C.</t>
  </si>
  <si>
    <t>Hall, James III</t>
  </si>
  <si>
    <t>https://www.cdse.edu/documents/toolkits-insider/Robert-Mo-Insider-Threat-Case-Study.pdf</t>
  </si>
  <si>
    <t>Hailong, Mo</t>
  </si>
  <si>
    <t>Haguewood, Robert Dean</t>
  </si>
  <si>
    <t>Haeger, John Joseph</t>
  </si>
  <si>
    <t>Guerrero, Antonio</t>
  </si>
  <si>
    <t>Groat, Douglas</t>
  </si>
  <si>
    <t>Gregory, Jeffery E.</t>
  </si>
  <si>
    <t>Graf, Ronald Dean</t>
  </si>
  <si>
    <t>Garcia, Wilfredo</t>
  </si>
  <si>
    <t>Franklin, Lawrence Anthony</t>
  </si>
  <si>
    <t>Ford, Kenneth Wayne</t>
  </si>
  <si>
    <t>Fleming, David</t>
  </si>
  <si>
    <t>Faget, Mariano</t>
  </si>
  <si>
    <t xml:space="preserve">U.S. Citizenship &amp; Immigration Services </t>
  </si>
  <si>
    <t>Ellis, Robert Wade</t>
  </si>
  <si>
    <t>https://www.cdse.edu/documents/toolkits-insider/Insider-Threat-Case-Study-Charles-Eccleston.pdf</t>
  </si>
  <si>
    <t>Eccleston, Charles</t>
  </si>
  <si>
    <t>Dubberstein, Waldo H.</t>
  </si>
  <si>
    <t>Dolce, Thomas Joseph</t>
  </si>
  <si>
    <t>Diaz, Matthew M</t>
  </si>
  <si>
    <t>Dedeyan, Sadag K.</t>
  </si>
  <si>
    <t>Davies, Allen John</t>
  </si>
  <si>
    <t>Cordrey, Robert E.</t>
  </si>
  <si>
    <t>Cooke, Christopher M.</t>
  </si>
  <si>
    <t>Conrad, Clyde Lee</t>
  </si>
  <si>
    <t>Clark, James Michael</t>
  </si>
  <si>
    <t>https://www.cdse.edu/documents/cdse/claibourne-case-study.pdf</t>
  </si>
  <si>
    <t>Claiborne, Candice Marie</t>
  </si>
  <si>
    <t>https://www.justice.gov/archive/opa/pr/2008/February/chung-indictment.pdf</t>
  </si>
  <si>
    <t>Chung, Donfang "Greg"</t>
  </si>
  <si>
    <t>https://www.cdse.edu/documents/toolkits-insider/chun-case-study.pdf</t>
  </si>
  <si>
    <t>Chun, Kun Shan</t>
  </si>
  <si>
    <t>Chin, Larry Wu-Tai</t>
  </si>
  <si>
    <t>Charlton, John Douglas</t>
  </si>
  <si>
    <t>Cavanagh, Thomas Patrick</t>
  </si>
  <si>
    <t>Carney, Jeffrey M.</t>
  </si>
  <si>
    <t>Buchanan, Edward Owen</t>
  </si>
  <si>
    <t>Brown, Russell Paul</t>
  </si>
  <si>
    <t>Brown, Joseph Garfield</t>
  </si>
  <si>
    <t>https://www.cdse.edu/documents/cdse/christopher-boyce-insider-threat-case-study.pdf</t>
  </si>
  <si>
    <t>Boyce, Christopher J.</t>
  </si>
  <si>
    <t>Boone, David Sheldon</t>
  </si>
  <si>
    <t>https://www.cdse.edu/documents/cdse/ud-job-aid-benjamin-bishop.pdf</t>
  </si>
  <si>
    <t>Bishop, Benjamin</t>
  </si>
  <si>
    <t>Bergersen, Gregg William</t>
  </si>
  <si>
    <t>Bell, William H.</t>
  </si>
  <si>
    <t>https://www.cdse.edu/documents/toolkits-insider/case-study-john-beliveau.pdf</t>
  </si>
  <si>
    <t>Beliveau, John</t>
  </si>
  <si>
    <t>Baynes, Virginia Jean</t>
  </si>
  <si>
    <t>Barnett, David H.</t>
  </si>
  <si>
    <t>Baba, Stephen Anthony</t>
  </si>
  <si>
    <t>https://www.cdse.edu/documents/cdse/mostafa-awwad-insider-threat-case-study.pdf</t>
  </si>
  <si>
    <t>Awwad, Mostafa Ahmed</t>
  </si>
  <si>
    <t>Aragoncillo, Leondro</t>
  </si>
  <si>
    <t>Aquino, Michael Ray</t>
  </si>
  <si>
    <t>Anzalone, Charles L. F.</t>
  </si>
  <si>
    <t>Anderson, Ryan Gibson</t>
  </si>
  <si>
    <t>Ames, Maria Casas</t>
  </si>
  <si>
    <t>Ames, Aldrich Hazen</t>
  </si>
  <si>
    <t>Alonso, Alejandro</t>
  </si>
  <si>
    <t>Allen, Michael H.</t>
  </si>
  <si>
    <t>Abu-Jihaad, Hassan</t>
  </si>
  <si>
    <t>Domain</t>
  </si>
  <si>
    <t>Indicator or Warning</t>
  </si>
  <si>
    <t>URL</t>
  </si>
  <si>
    <t>Case Profile Name</t>
  </si>
  <si>
    <t>Reporting Agency or Affected Organization</t>
  </si>
  <si>
    <t>Row Labels</t>
  </si>
  <si>
    <t>Grand Total</t>
  </si>
  <si>
    <t>Count of Case Profile Name</t>
  </si>
  <si>
    <t>Criteria</t>
  </si>
  <si>
    <t>Indicator Total</t>
  </si>
  <si>
    <t>Warning Sign Total</t>
  </si>
  <si>
    <t>Count of Criteria</t>
  </si>
  <si>
    <t>Hanssen, Robert P.</t>
  </si>
  <si>
    <t>Wispelaere, Jean-Philippe</t>
  </si>
  <si>
    <t>Distinct Count of Case Profile Name</t>
  </si>
  <si>
    <t>Distinct Count of Indicator or Warning</t>
  </si>
  <si>
    <t>I_HD</t>
  </si>
  <si>
    <t>I_PD</t>
  </si>
  <si>
    <t>W_PD</t>
  </si>
  <si>
    <t>I_CD</t>
  </si>
  <si>
    <t>W_CD</t>
  </si>
  <si>
    <t>W_HD</t>
  </si>
  <si>
    <t>C</t>
  </si>
  <si>
    <t>H</t>
  </si>
  <si>
    <t>P</t>
  </si>
  <si>
    <t>CHP_code</t>
  </si>
  <si>
    <t>how many domains?</t>
  </si>
  <si>
    <t>num_domains</t>
  </si>
  <si>
    <t>All</t>
  </si>
  <si>
    <t>(All)</t>
  </si>
  <si>
    <t>criteria_code</t>
  </si>
  <si>
    <t>CHP</t>
  </si>
  <si>
    <t>CHP_combination</t>
  </si>
  <si>
    <t>CH</t>
  </si>
  <si>
    <t>HP</t>
  </si>
  <si>
    <t>num_domain_Criteria</t>
  </si>
  <si>
    <t>C H or P</t>
  </si>
  <si>
    <t>Domain_Criteria_Combo</t>
  </si>
  <si>
    <t>C,21</t>
  </si>
  <si>
    <t>C,6</t>
  </si>
  <si>
    <t>H,11</t>
  </si>
  <si>
    <t>H,12</t>
  </si>
  <si>
    <t>H,20</t>
  </si>
  <si>
    <t>H,23</t>
  </si>
  <si>
    <t>H,24</t>
  </si>
  <si>
    <t>H,7</t>
  </si>
  <si>
    <t>H,9</t>
  </si>
  <si>
    <t>P,10</t>
  </si>
  <si>
    <t>P,18</t>
  </si>
  <si>
    <t>P,19</t>
  </si>
  <si>
    <t>P,27</t>
  </si>
  <si>
    <t>P,4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</si>
</sst>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left" indent="1"/>
    </xf>
    <xf numFmtId="0" fontId="0" fillId="0" borderId="0" xfId="0" applyAlignment="1">
      <alignment textRotation="90"/>
    </xf>
    <xf numFmtId="0" fontId="0" fillId="0" borderId="0" xfId="0" pivotButton="1" applyAlignment="1"/>
    <xf numFmtId="0" fontId="0" fillId="0" borderId="0" xfId="0" applyAlignment="1"/>
    <xf numFmtId="0" fontId="0" fillId="0" borderId="0" xfId="0" applyAlignment="1">
      <alignment horizontal="left" indent="2"/>
    </xf>
  </cellXfs>
  <cellStyles count="1">
    <cellStyle name="Normal" xfId="0" builtinId="0"/>
  </cellStyles>
  <dxfs count="133"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0" indent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34" Type="http://schemas.openxmlformats.org/officeDocument/2006/relationships/pivotCacheDefinition" Target="pivotCache/pivotCacheDefinition15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pivotCacheDefinition" Target="pivotCache/pivotCacheDefinition14.xml"/><Relationship Id="rId38" Type="http://schemas.openxmlformats.org/officeDocument/2006/relationships/pivotCacheDefinition" Target="pivotCache/pivotCacheDefinition1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pivotCacheDefinition" Target="pivotCache/pivotCacheDefinition10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13.xml"/><Relationship Id="rId37" Type="http://schemas.openxmlformats.org/officeDocument/2006/relationships/pivotCacheDefinition" Target="pivotCache/pivotCacheDefinition18.xml"/><Relationship Id="rId40" Type="http://schemas.openxmlformats.org/officeDocument/2006/relationships/connections" Target="connections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36" Type="http://schemas.openxmlformats.org/officeDocument/2006/relationships/pivotCacheDefinition" Target="pivotCache/pivotCacheDefinition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2.xml"/><Relationship Id="rId44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pivotCacheDefinition" Target="pivotCache/pivotCacheDefinition11.xml"/><Relationship Id="rId35" Type="http://schemas.openxmlformats.org/officeDocument/2006/relationships/pivotCacheDefinition" Target="pivotCache/pivotCacheDefinition16.xml"/><Relationship Id="rId43" Type="http://schemas.openxmlformats.org/officeDocument/2006/relationships/sheetMetadata" Target="metadata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78587967" backgroundQuery="1" createdVersion="5" refreshedVersion="5" minRefreshableVersion="3" recordCount="0" supportSubquery="1" supportAdvancedDrill="1">
  <cacheSource type="external" connectionId="1"/>
  <cacheFields count="3">
    <cacheField name="[domain_1].[Domain].[Domain]" caption="Domain" numFmtId="0" hierarchy="14" level="1">
      <sharedItems containsSemiMixedTypes="0" containsNonDate="0" containsString="0"/>
    </cacheField>
    <cacheField name="[domain_1].[Case Profile Name].[Case Profile Name]" caption="Case Profile Name" numFmtId="0" hierarchy="11" level="1">
      <sharedItems count="15">
        <s v="Ames, Maria Casas"/>
        <s v="Baynes, Virginia Jean"/>
        <s v="Dedeyan, Sadag K."/>
        <s v="Fleming, David"/>
        <s v="Ford, Kenneth Wayne"/>
        <s v="Gregory, Jeffery E."/>
        <s v="Haguewood, Robert Dean"/>
        <s v="Martin, Harold"/>
        <s v="Maynard, John Raymond"/>
        <s v="Pickering, Jeffery"/>
        <s v="Slavens, Brian E."/>
        <s v="Smith, James J."/>
        <s v="Sombolay, Albert T."/>
        <s v="Trofimoff, George"/>
        <s v="Wold, Hans Palmer"/>
      </sharedItems>
    </cacheField>
    <cacheField name="[Measures].[Distinct Count of Case Profile Name 2]" caption="Distinct Count of Case Profile Name 2" numFmtId="0" hierarchy="36" level="32767"/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2" memberValueDatatype="130" unbalanced="0">
      <fieldsUsage count="2">
        <fieldUsage x="-1"/>
        <fieldUsage x="1"/>
      </fieldsUsage>
    </cacheHierarchy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2" memberValueDatatype="130" unbalanced="0">
      <fieldsUsage count="2">
        <fieldUsage x="-1"/>
        <fieldUsage x="0"/>
      </fieldsUsage>
    </cacheHierarchy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95486109" backgroundQuery="1" createdVersion="5" refreshedVersion="5" minRefreshableVersion="3" recordCount="0" supportSubquery="1" supportAdvancedDrill="1">
  <cacheSource type="external" connectionId="1"/>
  <cacheFields count="4">
    <cacheField name="[data].[CHP_combination].[CHP_combination]" caption="CHP_combination" numFmtId="0" hierarchy="7" level="1">
      <sharedItems count="4">
        <s v="H"/>
        <s v="CH"/>
        <s v="HP"/>
        <s v="CHP"/>
      </sharedItems>
    </cacheField>
    <cacheField name="[data].[Indicator or Warning].[Indicator or Warning]" caption="Indicator or Warning" numFmtId="0" hierarchy="3" level="1">
      <sharedItems containsSemiMixedTypes="0" containsNonDate="0" containsString="0"/>
    </cacheField>
    <cacheField name="[Measures].[Distinct Count of Case Profile Name]" caption="Distinct Count of Case Profile Name" numFmtId="0" hierarchy="32" level="32767"/>
    <cacheField name="[data].[num_domains].[num_domains]" caption="num_domains" numFmtId="0" hierarchy="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data].[num_domains].&amp;[1]"/>
            <x15:cachedUniqueName index="1" name="[data].[num_domains].&amp;[2]"/>
            <x15:cachedUniqueName index="2" name="[data].[num_domains].&amp;[3]"/>
          </x15:cachedUniqueNames>
        </ext>
      </extLst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2" memberValueDatatype="130" unbalanced="0">
      <fieldsUsage count="2">
        <fieldUsage x="-1"/>
        <fieldUsage x="1"/>
      </fieldsUsage>
    </cacheHierarchy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2" memberValueDatatype="20" unbalanced="0">
      <fieldsUsage count="2">
        <fieldUsage x="-1"/>
        <fieldUsage x="3"/>
      </fieldsUsage>
    </cacheHierarchy>
    <cacheHierarchy uniqueName="[data].[CHP_combination]" caption="CHP_combination" attribute="1" defaultMemberUniqueName="[data].[CHP_combination].[All]" allUniqueName="[data].[CHP_combination].[All]" dimensionUniqueName="[data]" displayFolder="" count="2" memberValueDatatype="130" unbalanced="0">
      <fieldsUsage count="2">
        <fieldUsage x="-1"/>
        <fieldUsage x="0"/>
      </fieldsUsage>
    </cacheHierarchy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96643517" backgroundQuery="1" createdVersion="5" refreshedVersion="5" minRefreshableVersion="3" recordCount="0" supportSubquery="1" supportAdvancedDrill="1">
  <cacheSource type="external" connectionId="1"/>
  <cacheFields count="4">
    <cacheField name="[data].[CHP_combination].[CHP_combination]" caption="CHP_combination" numFmtId="0" hierarchy="7" level="1">
      <sharedItems count="4">
        <s v="H"/>
        <s v="CH"/>
        <s v="HP"/>
        <s v="CHP"/>
      </sharedItems>
    </cacheField>
    <cacheField name="[data].[Indicator or Warning].[Indicator or Warning]" caption="Indicator or Warning" numFmtId="0" hierarchy="3" level="1">
      <sharedItems containsSemiMixedTypes="0" containsNonDate="0" containsString="0"/>
    </cacheField>
    <cacheField name="[Measures].[Distinct Count of Case Profile Name]" caption="Distinct Count of Case Profile Name" numFmtId="0" hierarchy="32" level="32767"/>
    <cacheField name="[data].[num_domains].[num_domains]" caption="num_domains" numFmtId="0" hierarchy="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data].[num_domains].&amp;[1]"/>
            <x15:cachedUniqueName index="1" name="[data].[num_domains].&amp;[2]"/>
            <x15:cachedUniqueName index="2" name="[data].[num_domains].&amp;[3]"/>
          </x15:cachedUniqueNames>
        </ext>
      </extLst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2" memberValueDatatype="130" unbalanced="0">
      <fieldsUsage count="2">
        <fieldUsage x="-1"/>
        <fieldUsage x="1"/>
      </fieldsUsage>
    </cacheHierarchy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2" memberValueDatatype="20" unbalanced="0">
      <fieldsUsage count="2">
        <fieldUsage x="-1"/>
        <fieldUsage x="3"/>
      </fieldsUsage>
    </cacheHierarchy>
    <cacheHierarchy uniqueName="[data].[CHP_combination]" caption="CHP_combination" attribute="1" defaultMemberUniqueName="[data].[CHP_combination].[All]" allUniqueName="[data].[CHP_combination].[All]" dimensionUniqueName="[data]" displayFolder="" count="2" memberValueDatatype="130" unbalanced="0">
      <fieldsUsage count="2">
        <fieldUsage x="-1"/>
        <fieldUsage x="0"/>
      </fieldsUsage>
    </cacheHierarchy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98842595" backgroundQuery="1" createdVersion="5" refreshedVersion="5" minRefreshableVersion="3" recordCount="0" supportSubquery="1" supportAdvancedDrill="1">
  <cacheSource type="external" connectionId="1"/>
  <cacheFields count="2">
    <cacheField name="[data].[num_domains].[num_domains]" caption="num_domains" numFmtId="0" hierarchy="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data].[num_domains].&amp;[1]"/>
            <x15:cachedUniqueName index="1" name="[data].[num_domains].&amp;[2]"/>
            <x15:cachedUniqueName index="2" name="[data].[num_domains].&amp;[3]"/>
          </x15:cachedUniqueNames>
        </ext>
      </extLst>
    </cacheField>
    <cacheField name="[Measures].[Distinct Count of Case Profile Name]" caption="Distinct Count of Case Profile Name" numFmtId="0" hierarchy="32" level="32767"/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2" memberValueDatatype="20" unbalanced="0">
      <fieldsUsage count="2">
        <fieldUsage x="-1"/>
        <fieldUsage x="0"/>
      </fieldsUsage>
    </cacheHierarchy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800578704" backgroundQuery="1" createdVersion="5" refreshedVersion="5" minRefreshableVersion="3" recordCount="0" supportSubquery="1" supportAdvancedDrill="1">
  <cacheSource type="external" connectionId="1"/>
  <cacheFields count="2">
    <cacheField name="[data].[Case Profile Name].[Case Profile Name]" caption="Case Profile Name" numFmtId="0" hierarchy="1" level="1">
      <sharedItems count="166">
        <s v="Abu-Jihaad, Hassan"/>
        <s v="Allen, Michael H."/>
        <s v="Alonso, Alejandro"/>
        <s v="Ames, Aldrich Hazen"/>
        <s v="Ames, Maria Casas"/>
        <s v="Anderson, Ryan Gibson"/>
        <s v="Anzalone, Charles L. F."/>
        <s v="Aquino, Michael Ray"/>
        <s v="Aragoncillo, Leondro"/>
        <s v="Awwad, Mostafa Ahmed"/>
        <s v="Baba, Stephen Anthony"/>
        <s v="Barnett, David H."/>
        <s v="Baynes, Virginia Jean"/>
        <s v="Beliveau, John"/>
        <s v="Bell, William H."/>
        <s v="Bergersen, Gregg William"/>
        <s v="Bishop, Benjamin"/>
        <s v="Boone, David Sheldon"/>
        <s v="Boyce, Christopher J."/>
        <s v="Brown, Joseph Garfield"/>
        <s v="Brown, Russell Paul"/>
        <s v="Buchanan, Edward Owen"/>
        <s v="Carney, Jeffrey M."/>
        <s v="Cavanagh, Thomas Patrick"/>
        <s v="Charlton, John Douglas"/>
        <s v="Chin, Larry Wu-Tai"/>
        <s v="Chun, Kun Shan"/>
        <s v="Chung, Donfang &quot;Greg&quot;"/>
        <s v="Claiborne, Candice Marie"/>
        <s v="Clark, James Michael"/>
        <s v="Conrad, Clyde Lee"/>
        <s v="Cooke, Christopher M."/>
        <s v="Cordrey, Robert E."/>
        <s v="Davies, Allen John"/>
        <s v="Dedeyan, Sadag K."/>
        <s v="Diaz, Matthew M"/>
        <s v="Dolce, Thomas Joseph"/>
        <s v="Dubberstein, Waldo H."/>
        <s v="Eccleston, Charles"/>
        <s v="Ellis, Robert Wade"/>
        <s v="Faget, Mariano"/>
        <s v="Fleming, David"/>
        <s v="Ford, Kenneth Wayne"/>
        <s v="Franklin, Lawrence Anthony"/>
        <s v="Garcia, Wilfredo"/>
        <s v="Graf, Ronald Dean"/>
        <s v="Gregory, Jeffery E."/>
        <s v="Groat, Douglas"/>
        <s v="Guerrero, Antonio"/>
        <s v="Haeger, John Joseph"/>
        <s v="Haguewood, Robert Dean"/>
        <s v="Hailong, Mo"/>
        <s v="Hall, James III"/>
        <s v="Hamilton, Frederick C."/>
        <s v="Hannah, Robert"/>
        <s v="Hanssen, Robert P."/>
        <s v="Hasan, Nidal Malik"/>
        <s v="Hasson, Christopher P."/>
        <s v="Hawkins, Stephen D."/>
        <s v="Helmich, Joseph G."/>
        <s v="Ho, Szuhsiung"/>
        <s v="Hodgkinson, James"/>
        <s v="Hoffman, Ronald"/>
        <s v="Horton, Brian Patrick"/>
        <s v="Howard, Edward L."/>
        <s v="Humphrey, Ronald"/>
        <s v="Jalali, Alireza"/>
        <s v="Jeffries, Randy Miles"/>
        <s v="Jenott, Eric O."/>
        <s v="Jones, Geneva"/>
        <s v="Justice, Gregory"/>
        <s v="Kadish, Ben-Ami"/>
        <s v="Kampiles, William"/>
        <s v="Kearn, Bruce Leland"/>
        <s v="Keyser, Donald Willis"/>
        <s v="Khazaee, Mozaffar"/>
        <s v="Kim, Robert C."/>
        <s v="King, Donald Wayne"/>
        <s v="Koecher, Karl F."/>
        <s v="Kunkle, Craig Dee"/>
        <s v="Lalas, Steven J."/>
        <s v="Lee, Andrew Daulton"/>
        <s v="Lee, Peter H."/>
        <s v="Leibowitz Shamai"/>
        <s v="Lessenthien, Kurt G."/>
        <s v="Leung, Katrina M."/>
        <s v="Li, Yuan"/>
        <s v="Liew, Walter"/>
        <s v="Lin, Edward"/>
        <s v="Lipka, Robert Stephan"/>
        <s v="Liu, Wen Chyu"/>
        <s v="Lonetree, Clayton J."/>
        <s v="Lopez, Ivan"/>
        <s v="Loughner, Jared Lee"/>
        <s v="Madsen, Lee Eugene"/>
        <s v="Mak, Chi"/>
        <s v="Manning, Chelsea"/>
        <s v="Martin, Bryan"/>
        <s v="Martin, Harold"/>
        <s v="Maynard, John Raymond"/>
        <s v="Maziarz, Gary"/>
        <s v="Mehalba, Ahmed Fathy"/>
        <s v="Miller, Richard W."/>
        <s v="Mira, Francisco de Assis"/>
        <s v="Montaperto, Ronald N."/>
        <s v="Montes, Ana Belen"/>
        <s v="Moore, Edwin G. II"/>
        <s v="Morison, Samuel L."/>
        <s v="Mortati, Tommaso"/>
        <s v="Muhammadjim, Abdulhakim Mujahid"/>
        <s v="Murphy, Michael R."/>
        <s v="Myers, Walter Kendall"/>
        <s v="Nam, Lim Yong"/>
        <s v="Needham, Jason"/>
        <s v="Nesbitt, Frank Arnold"/>
        <s v="Nevidomy, Vladimir"/>
        <s v="Nicholson, Harold J."/>
        <s v="Nour, Almaliki"/>
        <s v="Nozette, Stewart David"/>
        <s v="Oakley, Ray Lynn"/>
        <s v="Ott, Bruce D."/>
        <s v="Pelton, Ronald"/>
        <s v="Peri, Michael A."/>
        <s v="Pickering, Jeffery"/>
        <s v="Pitts, Earl Edwin"/>
        <s v="Pollard, Anne H."/>
        <s v="Pollard, Jonathan"/>
        <s v="Ramsay, Roderick James"/>
        <s v="Regan, Brian Patrick"/>
        <s v="Regis, Reynaldo"/>
        <s v="Richardson, Daniel Walter"/>
        <s v="Rondeau, Jeffrey S."/>
        <s v="Ross, Bart Allen"/>
        <s v="Roth, John Reece"/>
        <s v="Schoof, Charles Edward"/>
        <s v="Schuler, Ruby Louise"/>
        <s v="Schwartz, Michael Stephen"/>
        <s v="Scranage, Sharon M."/>
        <s v="Seldon, Phillip Tyler"/>
        <s v="Shu, Quan-Sheng"/>
        <s v="Slatten, Charles Dale"/>
        <s v="Slavens, Brian E."/>
        <s v="Smith, James J."/>
        <s v="Smith, Timothy Steven"/>
        <s v="Snowden, Edward"/>
        <s v="Sombolay, Albert T."/>
        <s v="Tobias, Michael Timothy"/>
        <s v="Trofimoff, George"/>
        <s v="Tsou, Douglas"/>
        <s v="Tumanova, Svetlana"/>
        <s v="Underwood, Bryan"/>
        <s v="Walker, Arthur James"/>
        <s v="Walker, John Anthony"/>
        <s v="Walker, Michael Lance"/>
        <s v="Warren, Kelly Therese"/>
        <s v="Weinmann, Ariel Jonathan"/>
        <s v="Whitworth, Jerry Alfred"/>
        <s v="Wilmoth, James R."/>
        <s v="Wispelaere, Jean-Philippe"/>
        <s v="Wold, Hans Palmer"/>
        <s v="Wolf, Ronald Craig"/>
        <s v="Wolff, Jay Clyde"/>
        <s v="Xu, Jiaqiang"/>
        <s v="Yai, John Joungwoong"/>
        <s v="Yildirim, Huseyin"/>
        <s v="Zuccarelli, Peter"/>
      </sharedItems>
    </cacheField>
    <cacheField name="[Measures].[Distinct Count of Case Profile Name]" caption="Distinct Count of Case Profile Name" numFmtId="0" hierarchy="32" level="32767"/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2" memberValueDatatype="130" unbalanced="0">
      <fieldsUsage count="2">
        <fieldUsage x="-1"/>
        <fieldUsage x="0"/>
      </fieldsUsage>
    </cacheHierarchy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801736113" backgroundQuery="1" createdVersion="5" refreshedVersion="5" minRefreshableVersion="3" recordCount="0" supportSubquery="1" supportAdvancedDrill="1">
  <cacheSource type="external" connectionId="1"/>
  <cacheFields count="3">
    <cacheField name="[Measures].[Distinct Count of Indicator or Warning]" caption="Distinct Count of Indicator or Warning" numFmtId="0" hierarchy="34" level="32767"/>
    <cacheField name="[data].[Indicator or Warning].[Indicator or Warning]" caption="Indicator or Warning" numFmtId="0" hierarchy="3" level="1">
      <sharedItems count="2">
        <s v="Indicator"/>
        <s v="Warning Sign"/>
      </sharedItems>
    </cacheField>
    <cacheField name="[data].[Case Profile Name].[Case Profile Name]" caption="Case Profile Name" numFmtId="0" hierarchy="1" level="1">
      <sharedItems count="166">
        <s v="Abu-Jihaad, Hassan"/>
        <s v="Allen, Michael H."/>
        <s v="Alonso, Alejandro"/>
        <s v="Ames, Aldrich Hazen"/>
        <s v="Ames, Maria Casas"/>
        <s v="Anderson, Ryan Gibson"/>
        <s v="Anzalone, Charles L. F."/>
        <s v="Aquino, Michael Ray"/>
        <s v="Aragoncillo, Leondro"/>
        <s v="Awwad, Mostafa Ahmed"/>
        <s v="Baba, Stephen Anthony"/>
        <s v="Barnett, David H."/>
        <s v="Baynes, Virginia Jean"/>
        <s v="Beliveau, John"/>
        <s v="Bell, William H."/>
        <s v="Bergersen, Gregg William"/>
        <s v="Bishop, Benjamin"/>
        <s v="Boone, David Sheldon"/>
        <s v="Boyce, Christopher J."/>
        <s v="Brown, Joseph Garfield"/>
        <s v="Brown, Russell Paul"/>
        <s v="Buchanan, Edward Owen"/>
        <s v="Carney, Jeffrey M."/>
        <s v="Cavanagh, Thomas Patrick"/>
        <s v="Charlton, John Douglas"/>
        <s v="Chin, Larry Wu-Tai"/>
        <s v="Chun, Kun Shan"/>
        <s v="Chung, Donfang &quot;Greg&quot;"/>
        <s v="Claiborne, Candice Marie"/>
        <s v="Clark, James Michael"/>
        <s v="Conrad, Clyde Lee"/>
        <s v="Cooke, Christopher M."/>
        <s v="Cordrey, Robert E."/>
        <s v="Davies, Allen John"/>
        <s v="Dedeyan, Sadag K."/>
        <s v="Diaz, Matthew M"/>
        <s v="Dolce, Thomas Joseph"/>
        <s v="Dubberstein, Waldo H."/>
        <s v="Eccleston, Charles"/>
        <s v="Ellis, Robert Wade"/>
        <s v="Faget, Mariano"/>
        <s v="Fleming, David"/>
        <s v="Ford, Kenneth Wayne"/>
        <s v="Franklin, Lawrence Anthony"/>
        <s v="Garcia, Wilfredo"/>
        <s v="Graf, Ronald Dean"/>
        <s v="Gregory, Jeffery E."/>
        <s v="Groat, Douglas"/>
        <s v="Guerrero, Antonio"/>
        <s v="Haeger, John Joseph"/>
        <s v="Haguewood, Robert Dean"/>
        <s v="Hailong, Mo"/>
        <s v="Hall, James III"/>
        <s v="Hamilton, Frederick C."/>
        <s v="Hannah, Robert"/>
        <s v="Hanssen, Robert P."/>
        <s v="Hasan, Nidal Malik"/>
        <s v="Hasson, Christopher P."/>
        <s v="Hawkins, Stephen D."/>
        <s v="Helmich, Joseph G."/>
        <s v="Ho, Szuhsiung"/>
        <s v="Hodgkinson, James"/>
        <s v="Hoffman, Ronald"/>
        <s v="Horton, Brian Patrick"/>
        <s v="Howard, Edward L."/>
        <s v="Humphrey, Ronald"/>
        <s v="Jalali, Alireza"/>
        <s v="Jeffries, Randy Miles"/>
        <s v="Jenott, Eric O."/>
        <s v="Jones, Geneva"/>
        <s v="Justice, Gregory"/>
        <s v="Kadish, Ben-Ami"/>
        <s v="Kampiles, William"/>
        <s v="Kearn, Bruce Leland"/>
        <s v="Keyser, Donald Willis"/>
        <s v="Khazaee, Mozaffar"/>
        <s v="Kim, Robert C."/>
        <s v="King, Donald Wayne"/>
        <s v="Koecher, Karl F."/>
        <s v="Kunkle, Craig Dee"/>
        <s v="Lalas, Steven J."/>
        <s v="Lee, Andrew Daulton"/>
        <s v="Lee, Peter H."/>
        <s v="Leibowitz Shamai"/>
        <s v="Lessenthien, Kurt G."/>
        <s v="Leung, Katrina M."/>
        <s v="Li, Yuan"/>
        <s v="Liew, Walter"/>
        <s v="Lin, Edward"/>
        <s v="Lipka, Robert Stephan"/>
        <s v="Liu, Wen Chyu"/>
        <s v="Lonetree, Clayton J."/>
        <s v="Lopez, Ivan"/>
        <s v="Loughner, Jared Lee"/>
        <s v="Madsen, Lee Eugene"/>
        <s v="Mak, Chi"/>
        <s v="Manning, Chelsea"/>
        <s v="Martin, Bryan"/>
        <s v="Martin, Harold"/>
        <s v="Maynard, John Raymond"/>
        <s v="Maziarz, Gary"/>
        <s v="Mehalba, Ahmed Fathy"/>
        <s v="Miller, Richard W."/>
        <s v="Mira, Francisco de Assis"/>
        <s v="Montaperto, Ronald N."/>
        <s v="Montes, Ana Belen"/>
        <s v="Moore, Edwin G. II"/>
        <s v="Morison, Samuel L."/>
        <s v="Mortati, Tommaso"/>
        <s v="Muhammadjim, Abdulhakim Mujahid"/>
        <s v="Murphy, Michael R."/>
        <s v="Myers, Walter Kendall"/>
        <s v="Nam, Lim Yong"/>
        <s v="Needham, Jason"/>
        <s v="Nesbitt, Frank Arnold"/>
        <s v="Nevidomy, Vladimir"/>
        <s v="Nicholson, Harold J."/>
        <s v="Nour, Almaliki"/>
        <s v="Nozette, Stewart David"/>
        <s v="Oakley, Ray Lynn"/>
        <s v="Ott, Bruce D."/>
        <s v="Pelton, Ronald"/>
        <s v="Peri, Michael A."/>
        <s v="Pickering, Jeffery"/>
        <s v="Pitts, Earl Edwin"/>
        <s v="Pollard, Anne H."/>
        <s v="Pollard, Jonathan"/>
        <s v="Ramsay, Roderick James"/>
        <s v="Regan, Brian Patrick"/>
        <s v="Regis, Reynaldo"/>
        <s v="Richardson, Daniel Walter"/>
        <s v="Rondeau, Jeffrey S."/>
        <s v="Ross, Bart Allen"/>
        <s v="Roth, John Reece"/>
        <s v="Schoof, Charles Edward"/>
        <s v="Schuler, Ruby Louise"/>
        <s v="Schwartz, Michael Stephen"/>
        <s v="Scranage, Sharon M."/>
        <s v="Seldon, Phillip Tyler"/>
        <s v="Shu, Quan-Sheng"/>
        <s v="Slatten, Charles Dale"/>
        <s v="Slavens, Brian E."/>
        <s v="Smith, James J."/>
        <s v="Smith, Timothy Steven"/>
        <s v="Snowden, Edward"/>
        <s v="Sombolay, Albert T."/>
        <s v="Tobias, Michael Timothy"/>
        <s v="Trofimoff, George"/>
        <s v="Tsou, Douglas"/>
        <s v="Tumanova, Svetlana"/>
        <s v="Underwood, Bryan"/>
        <s v="Walker, Arthur James"/>
        <s v="Walker, John Anthony"/>
        <s v="Walker, Michael Lance"/>
        <s v="Warren, Kelly Therese"/>
        <s v="Weinmann, Ariel Jonathan"/>
        <s v="Whitworth, Jerry Alfred"/>
        <s v="Wilmoth, James R."/>
        <s v="Wispelaere, Jean-Philippe"/>
        <s v="Wold, Hans Palmer"/>
        <s v="Wolf, Ronald Craig"/>
        <s v="Wolff, Jay Clyde"/>
        <s v="Xu, Jiaqiang"/>
        <s v="Yai, John Joungwoong"/>
        <s v="Yildirim, Huseyin"/>
        <s v="Zuccarelli, Peter"/>
      </sharedItems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2" memberValueDatatype="130" unbalanced="0">
      <fieldsUsage count="2">
        <fieldUsage x="-1"/>
        <fieldUsage x="2"/>
      </fieldsUsage>
    </cacheHierarchy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2" memberValueDatatype="130" unbalanced="0">
      <fieldsUsage count="2">
        <fieldUsage x="-1"/>
        <fieldUsage x="1"/>
      </fieldsUsage>
    </cacheHierarchy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80300926" backgroundQuery="1" createdVersion="5" refreshedVersion="5" minRefreshableVersion="3" recordCount="0" supportSubquery="1" supportAdvancedDrill="1">
  <cacheSource type="external" connectionId="1"/>
  <cacheFields count="3">
    <cacheField name="[data].[Case Profile Name].[Case Profile Name]" caption="Case Profile Name" numFmtId="0" hierarchy="1" level="1">
      <sharedItems count="166">
        <s v="Abu-Jihaad, Hassan"/>
        <s v="Allen, Michael H."/>
        <s v="Alonso, Alejandro"/>
        <s v="Ames, Aldrich Hazen"/>
        <s v="Ames, Maria Casas"/>
        <s v="Anderson, Ryan Gibson"/>
        <s v="Anzalone, Charles L. F."/>
        <s v="Aquino, Michael Ray"/>
        <s v="Aragoncillo, Leondro"/>
        <s v="Awwad, Mostafa Ahmed"/>
        <s v="Baba, Stephen Anthony"/>
        <s v="Barnett, David H."/>
        <s v="Baynes, Virginia Jean"/>
        <s v="Beliveau, John"/>
        <s v="Bell, William H."/>
        <s v="Bergersen, Gregg William"/>
        <s v="Bishop, Benjamin"/>
        <s v="Boone, David Sheldon"/>
        <s v="Boyce, Christopher J."/>
        <s v="Brown, Joseph Garfield"/>
        <s v="Brown, Russell Paul"/>
        <s v="Buchanan, Edward Owen"/>
        <s v="Carney, Jeffrey M."/>
        <s v="Cavanagh, Thomas Patrick"/>
        <s v="Charlton, John Douglas"/>
        <s v="Chin, Larry Wu-Tai"/>
        <s v="Chun, Kun Shan"/>
        <s v="Chung, Donfang &quot;Greg&quot;"/>
        <s v="Claiborne, Candice Marie"/>
        <s v="Clark, James Michael"/>
        <s v="Conrad, Clyde Lee"/>
        <s v="Cooke, Christopher M."/>
        <s v="Cordrey, Robert E."/>
        <s v="Davies, Allen John"/>
        <s v="Dedeyan, Sadag K."/>
        <s v="Diaz, Matthew M"/>
        <s v="Dolce, Thomas Joseph"/>
        <s v="Dubberstein, Waldo H."/>
        <s v="Eccleston, Charles"/>
        <s v="Ellis, Robert Wade"/>
        <s v="Faget, Mariano"/>
        <s v="Fleming, David"/>
        <s v="Ford, Kenneth Wayne"/>
        <s v="Franklin, Lawrence Anthony"/>
        <s v="Garcia, Wilfredo"/>
        <s v="Graf, Ronald Dean"/>
        <s v="Gregory, Jeffery E."/>
        <s v="Groat, Douglas"/>
        <s v="Guerrero, Antonio"/>
        <s v="Haeger, John Joseph"/>
        <s v="Haguewood, Robert Dean"/>
        <s v="Hailong, Mo"/>
        <s v="Hall, James III"/>
        <s v="Hamilton, Frederick C."/>
        <s v="Hannah, Robert"/>
        <s v="Hanssen, Robert P."/>
        <s v="Hasan, Nidal Malik"/>
        <s v="Hasson, Christopher P."/>
        <s v="Hawkins, Stephen D."/>
        <s v="Helmich, Joseph G."/>
        <s v="Ho, Szuhsiung"/>
        <s v="Hodgkinson, James"/>
        <s v="Hoffman, Ronald"/>
        <s v="Horton, Brian Patrick"/>
        <s v="Howard, Edward L."/>
        <s v="Humphrey, Ronald"/>
        <s v="Jalali, Alireza"/>
        <s v="Jeffries, Randy Miles"/>
        <s v="Jenott, Eric O."/>
        <s v="Jones, Geneva"/>
        <s v="Justice, Gregory"/>
        <s v="Kadish, Ben-Ami"/>
        <s v="Kampiles, William"/>
        <s v="Kearn, Bruce Leland"/>
        <s v="Keyser, Donald Willis"/>
        <s v="Khazaee, Mozaffar"/>
        <s v="Kim, Robert C."/>
        <s v="King, Donald Wayne"/>
        <s v="Koecher, Karl F."/>
        <s v="Kunkle, Craig Dee"/>
        <s v="Lalas, Steven J."/>
        <s v="Lee, Andrew Daulton"/>
        <s v="Lee, Peter H."/>
        <s v="Leibowitz Shamai"/>
        <s v="Lessenthien, Kurt G."/>
        <s v="Leung, Katrina M."/>
        <s v="Li, Yuan"/>
        <s v="Liew, Walter"/>
        <s v="Lin, Edward"/>
        <s v="Lipka, Robert Stephan"/>
        <s v="Liu, Wen Chyu"/>
        <s v="Lonetree, Clayton J."/>
        <s v="Lopez, Ivan"/>
        <s v="Loughner, Jared Lee"/>
        <s v="Madsen, Lee Eugene"/>
        <s v="Mak, Chi"/>
        <s v="Manning, Chelsea"/>
        <s v="Martin, Bryan"/>
        <s v="Martin, Harold"/>
        <s v="Maynard, John Raymond"/>
        <s v="Maziarz, Gary"/>
        <s v="Mehalba, Ahmed Fathy"/>
        <s v="Miller, Richard W."/>
        <s v="Mira, Francisco de Assis"/>
        <s v="Montaperto, Ronald N."/>
        <s v="Montes, Ana Belen"/>
        <s v="Moore, Edwin G. II"/>
        <s v="Morison, Samuel L."/>
        <s v="Mortati, Tommaso"/>
        <s v="Muhammadjim, Abdulhakim Mujahid"/>
        <s v="Murphy, Michael R."/>
        <s v="Myers, Walter Kendall"/>
        <s v="Nam, Lim Yong"/>
        <s v="Needham, Jason"/>
        <s v="Nesbitt, Frank Arnold"/>
        <s v="Nevidomy, Vladimir"/>
        <s v="Nicholson, Harold J."/>
        <s v="Nour, Almaliki"/>
        <s v="Nozette, Stewart David"/>
        <s v="Oakley, Ray Lynn"/>
        <s v="Ott, Bruce D."/>
        <s v="Pelton, Ronald"/>
        <s v="Peri, Michael A."/>
        <s v="Pickering, Jeffery"/>
        <s v="Pitts, Earl Edwin"/>
        <s v="Pollard, Anne H."/>
        <s v="Pollard, Jonathan"/>
        <s v="Ramsay, Roderick James"/>
        <s v="Regan, Brian Patrick"/>
        <s v="Regis, Reynaldo"/>
        <s v="Richardson, Daniel Walter"/>
        <s v="Rondeau, Jeffrey S."/>
        <s v="Ross, Bart Allen"/>
        <s v="Roth, John Reece"/>
        <s v="Schoof, Charles Edward"/>
        <s v="Schuler, Ruby Louise"/>
        <s v="Schwartz, Michael Stephen"/>
        <s v="Scranage, Sharon M."/>
        <s v="Seldon, Phillip Tyler"/>
        <s v="Shu, Quan-Sheng"/>
        <s v="Slatten, Charles Dale"/>
        <s v="Slavens, Brian E."/>
        <s v="Smith, James J."/>
        <s v="Smith, Timothy Steven"/>
        <s v="Snowden, Edward"/>
        <s v="Sombolay, Albert T."/>
        <s v="Tobias, Michael Timothy"/>
        <s v="Trofimoff, George"/>
        <s v="Tsou, Douglas"/>
        <s v="Tumanova, Svetlana"/>
        <s v="Underwood, Bryan"/>
        <s v="Walker, Arthur James"/>
        <s v="Walker, John Anthony"/>
        <s v="Walker, Michael Lance"/>
        <s v="Warren, Kelly Therese"/>
        <s v="Weinmann, Ariel Jonathan"/>
        <s v="Whitworth, Jerry Alfred"/>
        <s v="Wilmoth, James R."/>
        <s v="Wispelaere, Jean-Philippe"/>
        <s v="Wold, Hans Palmer"/>
        <s v="Wolf, Ronald Craig"/>
        <s v="Wolff, Jay Clyde"/>
        <s v="Xu, Jiaqiang"/>
        <s v="Yai, John Joungwoong"/>
        <s v="Yildirim, Huseyin"/>
        <s v="Zuccarelli, Peter"/>
      </sharedItems>
    </cacheField>
    <cacheField name="[data].[Domain].[Domain]" caption="Domain" numFmtId="0" hierarchy="4" level="1">
      <sharedItems count="3">
        <s v="Cyber Domain"/>
        <s v="Human Domain"/>
        <s v="Physical Domain"/>
      </sharedItems>
    </cacheField>
    <cacheField name="[Measures].[Count of Case Profile Name]" caption="Count of Case Profile Name" numFmtId="0" hierarchy="31" level="32767"/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2" memberValueDatatype="130" unbalanced="0">
      <fieldsUsage count="2">
        <fieldUsage x="-1"/>
        <fieldUsage x="0"/>
      </fieldsUsage>
    </cacheHierarchy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2" memberValueDatatype="130" unbalanced="0">
      <fieldsUsage count="2">
        <fieldUsage x="-1"/>
        <fieldUsage x="1"/>
      </fieldsUsage>
    </cacheHierarchy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DiNoto, Joseph CTR ACC-RSA" refreshedDate="44094.493803935184" createdVersion="5" refreshedVersion="5" minRefreshableVersion="3" recordCount="509">
  <cacheSource type="worksheet">
    <worksheetSource name="domain_3"/>
  </cacheSource>
  <cacheFields count="7">
    <cacheField name="Reporting Agency or Affected Organization" numFmtId="0">
      <sharedItems/>
    </cacheField>
    <cacheField name="Case Profile Name" numFmtId="0">
      <sharedItems count="50">
        <s v="Abu-Jihaad, Hassan"/>
        <s v="Allen, Michael H."/>
        <s v="Anderson, Ryan Gibson"/>
        <s v="Anzalone, Charles L. F."/>
        <s v="Aragoncillo, Leondro"/>
        <s v="Bishop, Benjamin"/>
        <s v="Boyce, Christopher J."/>
        <s v="Chung, Donfang &quot;Greg&quot;"/>
        <s v="Eccleston, Charles"/>
        <s v="Hall, James III"/>
        <s v="Hasan, Nidal Malik"/>
        <s v="Hasson, Christopher P."/>
        <s v="Helmich, Joseph G."/>
        <s v="Hodgkinson, James"/>
        <s v="Hoffman, Ronald"/>
        <s v="Humphrey, Ronald"/>
        <s v="Jenott, Eric O."/>
        <s v="Jones, Geneva"/>
        <s v="Justice, Gregory"/>
        <s v="Kearn, Bruce Leland"/>
        <s v="Khazaee, Mozaffar"/>
        <s v="Kim, Robert C."/>
        <s v="Lee, Andrew Daulton"/>
        <s v="Li, Yuan"/>
        <s v="Lipka, Robert Stephan"/>
        <s v="Loughner, Jared Lee"/>
        <s v="Mak, Chi"/>
        <s v="Manning, Chelsea"/>
        <s v="Mehalba, Ahmed Fathy"/>
        <s v="Mira, Francisco de Assis"/>
        <s v="Montes, Ana Belen"/>
        <s v="Myers, Walter Kendall"/>
        <s v="Needham, Jason"/>
        <s v="Nevidomy, Vladimir"/>
        <s v="Nicholson, Harold J."/>
        <s v="Nozette, Stewart David"/>
        <s v="Peri, Michael A."/>
        <s v="Pitts, Earl Edwin"/>
        <s v="Regan, Brian Patrick"/>
        <s v="Richardson, Daniel Walter"/>
        <s v="Schwartz, Michael Stephen"/>
        <s v="Slatten, Charles Dale"/>
        <s v="Snowden, Edward"/>
        <s v="Walker, Arthur James"/>
        <s v="Walker, John Anthony"/>
        <s v="Walker, Michael Lance"/>
        <s v="Whitworth, Jerry Alfred"/>
        <s v="Xu, Jiaqiang"/>
        <s v="Hanssen, Robert P."/>
        <s v="Wispelaere, Jean-Philippe"/>
      </sharedItems>
    </cacheField>
    <cacheField name="URL" numFmtId="0">
      <sharedItems/>
    </cacheField>
    <cacheField name="Indicator or Warning" numFmtId="0">
      <sharedItems count="2">
        <s v="Indicator"/>
        <s v="Warning Sign"/>
      </sharedItems>
    </cacheField>
    <cacheField name="Domain" numFmtId="0">
      <sharedItems count="3">
        <s v="Human Domain"/>
        <s v="Physical Domain"/>
        <s v="Cyber Domain"/>
      </sharedItems>
    </cacheField>
    <cacheField name="Criteria" numFmtId="0">
      <sharedItems/>
    </cacheField>
    <cacheField name="num_domains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DiNoto, Joseph CTR ACC-RSA" refreshedDate="44094.493804166668" createdVersion="5" refreshedVersion="5" minRefreshableVersion="3" recordCount="693">
  <cacheSource type="worksheet">
    <worksheetSource name="domain_2"/>
  </cacheSource>
  <cacheFields count="7">
    <cacheField name="Reporting Agency or Affected Organization" numFmtId="0">
      <sharedItems/>
    </cacheField>
    <cacheField name="Case Profile Name" numFmtId="0">
      <sharedItems count="101">
        <s v="Alonso, Alejandro"/>
        <s v="Ames, Aldrich Hazen"/>
        <s v="Aquino, Michael Ray"/>
        <s v="Awwad, Mostafa Ahmed"/>
        <s v="Baba, Stephen Anthony"/>
        <s v="Barnett, David H."/>
        <s v="Beliveau, John"/>
        <s v="Bell, William H."/>
        <s v="Bergersen, Gregg William"/>
        <s v="Boone, David Sheldon"/>
        <s v="Brown, Joseph Garfield"/>
        <s v="Brown, Russell Paul"/>
        <s v="Buchanan, Edward Owen"/>
        <s v="Carney, Jeffrey M."/>
        <s v="Cavanagh, Thomas Patrick"/>
        <s v="Charlton, John Douglas"/>
        <s v="Chin, Larry Wu-Tai"/>
        <s v="Chun, Kun Shan"/>
        <s v="Claiborne, Candice Marie"/>
        <s v="Clark, James Michael"/>
        <s v="Conrad, Clyde Lee"/>
        <s v="Cooke, Christopher M."/>
        <s v="Cordrey, Robert E."/>
        <s v="Davies, Allen John"/>
        <s v="Diaz, Matthew M"/>
        <s v="Dolce, Thomas Joseph"/>
        <s v="Dubberstein, Waldo H."/>
        <s v="Ellis, Robert Wade"/>
        <s v="Faget, Mariano"/>
        <s v="Franklin, Lawrence Anthony"/>
        <s v="Garcia, Wilfredo"/>
        <s v="Graf, Ronald Dean"/>
        <s v="Groat, Douglas"/>
        <s v="Guerrero, Antonio"/>
        <s v="Haeger, John Joseph"/>
        <s v="Hailong, Mo"/>
        <s v="Hamilton, Frederick C."/>
        <s v="Hannah, Robert"/>
        <s v="Hawkins, Stephen D."/>
        <s v="Ho, Szuhsiung"/>
        <s v="Horton, Brian Patrick"/>
        <s v="Howard, Edward L."/>
        <s v="Jalali, Alireza"/>
        <s v="Jeffries, Randy Miles"/>
        <s v="Kadish, Ben-Ami"/>
        <s v="Kampiles, William"/>
        <s v="Keyser, Donald Willis"/>
        <s v="King, Donald Wayne"/>
        <s v="Koecher, Karl F."/>
        <s v="Kunkle, Craig Dee"/>
        <s v="Lalas, Steven J."/>
        <s v="Lee, Peter H."/>
        <s v="Leibowitz Shamai"/>
        <s v="Lessenthien, Kurt G."/>
        <s v="Leung, Katrina M."/>
        <s v="Liew, Walter"/>
        <s v="Lin, Edward"/>
        <s v="Liu, Wen Chyu"/>
        <s v="Lonetree, Clayton J."/>
        <s v="Lopez, Ivan"/>
        <s v="Madsen, Lee Eugene"/>
        <s v="Martin, Bryan"/>
        <s v="Maziarz, Gary"/>
        <s v="Miller, Richard W."/>
        <s v="Montaperto, Ronald N."/>
        <s v="Moore, Edwin G. II"/>
        <s v="Morison, Samuel L."/>
        <s v="Mortati, Tommaso"/>
        <s v="Muhammadjim, Abdulhakim Mujahid"/>
        <s v="Murphy, Michael R."/>
        <s v="Nam, Lim Yong"/>
        <s v="Nesbitt, Frank Arnold"/>
        <s v="Nour, Almaliki"/>
        <s v="Oakley, Ray Lynn"/>
        <s v="Ott, Bruce D."/>
        <s v="Pelton, Ronald"/>
        <s v="Pollard, Anne H."/>
        <s v="Pollard, Jonathan"/>
        <s v="Ramsay, Roderick James"/>
        <s v="Regis, Reynaldo"/>
        <s v="Rondeau, Jeffrey S."/>
        <s v="Ross, Bart Allen"/>
        <s v="Roth, John Reece"/>
        <s v="Schoof, Charles Edward"/>
        <s v="Schuler, Ruby Louise"/>
        <s v="Scranage, Sharon M."/>
        <s v="Seldon, Phillip Tyler"/>
        <s v="Shu, Quan-Sheng"/>
        <s v="Smith, Timothy Steven"/>
        <s v="Tobias, Michael Timothy"/>
        <s v="Tsou, Douglas"/>
        <s v="Tumanova, Svetlana"/>
        <s v="Underwood, Bryan"/>
        <s v="Warren, Kelly Therese"/>
        <s v="Weinmann, Ariel Jonathan"/>
        <s v="Wilmoth, James R."/>
        <s v="Wolf, Ronald Craig"/>
        <s v="Wolff, Jay Clyde"/>
        <s v="Yai, John Joungwoong"/>
        <s v="Yildirim, Huseyin"/>
        <s v="Zuccarelli, Peter"/>
      </sharedItems>
    </cacheField>
    <cacheField name="URL" numFmtId="0">
      <sharedItems/>
    </cacheField>
    <cacheField name="Indicator or Warning" numFmtId="0">
      <sharedItems count="2">
        <s v="Indicator"/>
        <s v="Warning Sign"/>
      </sharedItems>
    </cacheField>
    <cacheField name="Domain" numFmtId="0">
      <sharedItems count="3">
        <s v="Human Domain"/>
        <s v="Physical Domain"/>
        <s v="Cyber Domain"/>
      </sharedItems>
    </cacheField>
    <cacheField name="Criteria" numFmtId="0">
      <sharedItems count="28">
        <s v="Foreign preference"/>
        <s v="Passive surveillance of restricted areas"/>
        <s v="Active surveillance of restricted areas"/>
        <s v="Financial considerations"/>
        <s v="Personal conduct"/>
        <s v="Practices dangerous to security"/>
        <s v="Mishandling of classified information"/>
        <s v="Unexplained affluence"/>
        <s v="Criminal conduct"/>
        <s v="Active communication with hostile actors"/>
        <s v="Poor cybersecurity practices"/>
        <s v="Misuse of protected/secured information systems"/>
        <s v="Allegiance to the United States of America"/>
        <s v="Excessive debt"/>
        <s v="Passive communication with hostile actors"/>
        <s v="Psychological considerations"/>
        <s v="Psychological stress"/>
        <s v="Isolationist behavior"/>
        <s v="Resentment"/>
        <s v="Excessive foreign travel"/>
        <s v="Feelings of victimization"/>
        <s v="Excessive alcohol consumption"/>
        <s v="Illegal drug use"/>
        <s v="Eccentric social media presence"/>
        <s v="Anti-social tendencies"/>
        <s v="Violent behavior"/>
        <s v="Threatening behavior"/>
        <s v="Paranoia"/>
      </sharedItems>
    </cacheField>
    <cacheField name="num_domains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DiNoto, Joseph CTR ACC-RSA" refreshedDate="44094.49380462963" createdVersion="5" refreshedVersion="5" minRefreshableVersion="3" recordCount="67">
  <cacheSource type="worksheet">
    <worksheetSource name="domain_1"/>
  </cacheSource>
  <cacheFields count="7">
    <cacheField name="Reporting Agency or Affected Organization" numFmtId="0">
      <sharedItems/>
    </cacheField>
    <cacheField name="Case Profile Name" numFmtId="0">
      <sharedItems/>
    </cacheField>
    <cacheField name="URL" numFmtId="0">
      <sharedItems/>
    </cacheField>
    <cacheField name="Indicator or Warning" numFmtId="0">
      <sharedItems count="2">
        <s v="Indicator"/>
        <s v="Warning Sign"/>
      </sharedItems>
    </cacheField>
    <cacheField name="Domain" numFmtId="0">
      <sharedItems count="1">
        <s v="Human Domain"/>
      </sharedItems>
    </cacheField>
    <cacheField name="Criteria" numFmtId="0">
      <sharedItems count="12">
        <s v="Foreign preference"/>
        <s v="Personal conduct"/>
        <s v="Unexplained affluence"/>
        <s v="Criminal conduct"/>
        <s v="Allegiance to the United States of America"/>
        <s v="Mishandling of classified information"/>
        <s v="Practices dangerous to security"/>
        <s v="Financial considerations"/>
        <s v="Excessive debt"/>
        <s v="Psychological stress"/>
        <s v="Psychological considerations"/>
        <s v="Excessive alcohol consumption"/>
      </sharedItems>
    </cacheField>
    <cacheField name="num_domain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DiNoto, Joseph CTR ACC-RSA" refreshedDate="44096.738933449073" createdVersion="5" refreshedVersion="5" minRefreshableVersion="3" recordCount="1269">
  <cacheSource type="worksheet">
    <worksheetSource name="data"/>
  </cacheSource>
  <cacheFields count="12">
    <cacheField name="Reporting Agency or Affected Organization" numFmtId="0">
      <sharedItems/>
    </cacheField>
    <cacheField name="Case Profile Name" numFmtId="0">
      <sharedItems count="168">
        <s v="Abu-Jihaad, Hassan"/>
        <s v="Allen, Michael H."/>
        <s v="Alonso, Alejandro"/>
        <s v="Ames, Aldrich Hazen"/>
        <s v="Ames, Maria Casas"/>
        <s v="Anderson, Ryan Gibson"/>
        <s v="Anzalone, Charles L. F."/>
        <s v="Aquino, Michael Ray"/>
        <s v="Aragoncillo, Leondro"/>
        <s v="Awwad, Mostafa Ahmed"/>
        <s v="Baba, Stephen Anthony"/>
        <s v="Barnett, David H."/>
        <s v="Baynes, Virginia Jean"/>
        <s v="Beliveau, John"/>
        <s v="Bell, William H."/>
        <s v="Bergersen, Gregg William"/>
        <s v="Bishop, Benjamin"/>
        <s v="Boone, David Sheldon"/>
        <s v="Boyce, Christopher J."/>
        <s v="Brown, Joseph Garfield"/>
        <s v="Brown, Russell Paul"/>
        <s v="Buchanan, Edward Owen"/>
        <s v="Carney, Jeffrey M."/>
        <s v="Cavanagh, Thomas Patrick"/>
        <s v="Charlton, John Douglas"/>
        <s v="Chin, Larry Wu-Tai"/>
        <s v="Chun, Kun Shan"/>
        <s v="Chung, Donfang &quot;Greg&quot;"/>
        <s v="Claiborne, Candice Marie"/>
        <s v="Clark, James Michael"/>
        <s v="Conrad, Clyde Lee"/>
        <s v="Cooke, Christopher M."/>
        <s v="Cordrey, Robert E."/>
        <s v="Davies, Allen John"/>
        <s v="Dedeyan, Sadag K."/>
        <s v="Diaz, Matthew M"/>
        <s v="Dolce, Thomas Joseph"/>
        <s v="Dubberstein, Waldo H."/>
        <s v="Eccleston, Charles"/>
        <s v="Ellis, Robert Wade"/>
        <s v="Faget, Mariano"/>
        <s v="Fleming, David"/>
        <s v="Ford, Kenneth Wayne"/>
        <s v="Franklin, Lawrence Anthony"/>
        <s v="Garcia, Wilfredo"/>
        <s v="Graf, Ronald Dean"/>
        <s v="Gregory, Jeffery E."/>
        <s v="Groat, Douglas"/>
        <s v="Guerrero, Antonio"/>
        <s v="Haeger, John Joseph"/>
        <s v="Haguewood, Robert Dean"/>
        <s v="Hailong, Mo"/>
        <s v="Hall, James III"/>
        <s v="Hamilton, Frederick C."/>
        <s v="Hannah, Robert"/>
        <s v="Hanssen, Robert P."/>
        <s v="Hasson, Christopher P."/>
        <s v="Hasan, Nidal Malik"/>
        <s v="Hawkins, Stephen D."/>
        <s v="Helmich, Joseph G."/>
        <s v="Ho, Szuhsiung"/>
        <s v="Hodgkinson, James"/>
        <s v="Hoffman, Ronald"/>
        <s v="Horton, Brian Patrick"/>
        <s v="Howard, Edward L."/>
        <s v="Humphrey, Ronald"/>
        <s v="Jalali, Alireza"/>
        <s v="Jeffries, Randy Miles"/>
        <s v="Jenott, Eric O."/>
        <s v="Jones, Geneva"/>
        <s v="Justice, Gregory"/>
        <s v="Kadish, Ben-Ami"/>
        <s v="Kampiles, William"/>
        <s v="Kearn, Bruce Leland"/>
        <s v="Keyser, Donald Willis"/>
        <s v="Khazaee, Mozaffar"/>
        <s v="Kim, Robert C."/>
        <s v="King, Donald Wayne"/>
        <s v="Koecher, Karl F."/>
        <s v="Kunkle, Craig Dee"/>
        <s v="Lalas, Steven J."/>
        <s v="Lee, Andrew Daulton"/>
        <s v="Lee, Peter H."/>
        <s v="Leibowitz Shamai"/>
        <s v="Lessenthien, Kurt G."/>
        <s v="Leung, Katrina M."/>
        <s v="Li, Yuan"/>
        <s v="Liew, Walter"/>
        <s v="Lin, Edward"/>
        <s v="Lipka, Robert Stephan"/>
        <s v="Liu, Wen Chyu"/>
        <s v="Lonetree, Clayton J."/>
        <s v="Lopez, Ivan"/>
        <s v="Loughner, Jared Lee"/>
        <s v="Madsen, Lee Eugene"/>
        <s v="Mak, Chi"/>
        <s v="Manning, Chelsea"/>
        <s v="Martin, Bryan"/>
        <s v="Martin, Harold"/>
        <s v="Maynard, John Raymond"/>
        <s v="Maziarz, Gary"/>
        <s v="Mehalba, Ahmed Fathy"/>
        <s v="Miller, Richard W."/>
        <s v="Mira, Francisco de Assis"/>
        <s v="Montaperto, Ronald N."/>
        <s v="Montes, Ana Belen"/>
        <s v="Moore, Edwin G. II"/>
        <s v="Morison, Samuel L."/>
        <s v="Mortati, Tommaso"/>
        <s v="Muhammadjim, Abdulhakim Mujahid"/>
        <s v="Murphy, Michael R."/>
        <s v="Myers, Walter Kendall"/>
        <s v="Nam, Lim Yong"/>
        <s v="Needham, Jason"/>
        <s v="Nesbitt, Frank Arnold"/>
        <s v="Nevidomy, Vladimir"/>
        <s v="Nicholson, Harold J."/>
        <s v="Nour, Almaliki"/>
        <s v="Nozette, Stewart David"/>
        <s v="Oakley, Ray Lynn"/>
        <s v="Ott, Bruce D."/>
        <s v="Pelton, Ronald"/>
        <s v="Peri, Michael A."/>
        <s v="Pickering, Jeffery"/>
        <s v="Pitts, Earl Edwin"/>
        <s v="Pollard, Anne H."/>
        <s v="Pollard, Jonathan"/>
        <s v="Ramsay, Roderick James"/>
        <s v="Regan, Brian Patrick"/>
        <s v="Regis, Reynaldo"/>
        <s v="Richardson, Daniel Walter"/>
        <s v="Rondeau, Jeffrey S."/>
        <s v="Ross, Bart Allen"/>
        <s v="Roth, John Reece"/>
        <s v="Schoof, Charles Edward"/>
        <s v="Schuler, Ruby Louise"/>
        <s v="Schwartz, Michael Stephen"/>
        <s v="Scranage, Sharon M."/>
        <s v="Seldon, Phillip Tyler"/>
        <s v="Shu, Quan-Sheng"/>
        <s v="Slatten, Charles Dale"/>
        <s v="Slavens, Brian E."/>
        <s v="Smith, James J."/>
        <s v="Smith, Timothy Steven"/>
        <s v="Snowden, Edward"/>
        <s v="Sombolay, Albert T."/>
        <s v="Tobias, Michael Timothy"/>
        <s v="Trofimoff, George"/>
        <s v="Tsou, Douglas"/>
        <s v="Tumanova, Svetlana"/>
        <s v="Underwood, Bryan"/>
        <s v="Walker, Arthur James"/>
        <s v="Walker, John Anthony"/>
        <s v="Walker, Michael Lance"/>
        <s v="Warren, Kelly Therese"/>
        <s v="Weinmann, Ariel Jonathan"/>
        <s v="Whitworth, Jerry Alfred"/>
        <s v="Wilmoth, James R."/>
        <s v="Wispelaere, Jean-Philippe"/>
        <s v="Wold, Hans Palmer"/>
        <s v="Wolf, Ronald Craig"/>
        <s v="Wolff, Jay Clyde"/>
        <s v="Xu, Jiaqiang"/>
        <s v="Yai, John Joungwoong"/>
        <s v="Yildirim, Huseyin"/>
        <s v="Zuccarelli, Peter"/>
        <s v="Wispelaere, Jean-Philippe " u="1"/>
        <s v="Hanssen, Robert P. " u="1"/>
      </sharedItems>
    </cacheField>
    <cacheField name="URL" numFmtId="0">
      <sharedItems/>
    </cacheField>
    <cacheField name="Indicator or Warning" numFmtId="0">
      <sharedItems count="2">
        <s v="Indicator"/>
        <s v="Warning Sign"/>
      </sharedItems>
    </cacheField>
    <cacheField name="Domain" numFmtId="0">
      <sharedItems count="3">
        <s v="Human Domain"/>
        <s v="Physical Domain"/>
        <s v="Cyber Domain"/>
      </sharedItems>
    </cacheField>
    <cacheField name="Criteria" numFmtId="0">
      <sharedItems count="29">
        <s v="Personal conduct"/>
        <s v="Foreign preference"/>
        <s v="Practices dangerous to security"/>
        <s v="Psychological considerations"/>
        <s v="Mishandling of classified information"/>
        <s v="Allegiance to the United States of America"/>
        <s v="Active communication with hostile actors"/>
        <s v="Poor cybersecurity practices"/>
        <s v="Eccentric social media presence"/>
        <s v="Misuse of protected/secured information systems"/>
        <s v="Financial considerations"/>
        <s v="Passive surveillance of restricted areas"/>
        <s v="Active surveillance of restricted areas"/>
        <s v="Unexplained affluence"/>
        <s v="Criminal conduct"/>
        <s v="Psychological stress"/>
        <s v="Anti-social tendencies"/>
        <s v="Feelings of victimization"/>
        <s v="Passive communication with hostile actors"/>
        <s v="Isolationist behavior"/>
        <s v="Resentment"/>
        <s v="Potentially violent social media presence"/>
        <s v="Illegal drug use"/>
        <s v="Excessive debt"/>
        <s v="Excessive foreign travel"/>
        <s v="Paranoia"/>
        <s v="Violent behavior"/>
        <s v="Threatening behavior"/>
        <s v="Excessive alcohol consumption"/>
      </sharedItems>
    </cacheField>
    <cacheField name="num_domains" numFmtId="0">
      <sharedItems containsSemiMixedTypes="0" containsString="0" containsNumber="1" containsInteger="1" minValue="1" maxValue="3" count="3">
        <n v="3"/>
        <n v="2"/>
        <n v="1"/>
      </sharedItems>
    </cacheField>
    <cacheField name="CHP_combination" numFmtId="0">
      <sharedItems/>
    </cacheField>
    <cacheField name="C H or P" numFmtId="0">
      <sharedItems/>
    </cacheField>
    <cacheField name="criteria_code" numFmtId="0">
      <sharedItems containsSemiMixedTypes="0" containsString="0" containsNumber="1" containsInteger="1" minValue="1" maxValue="29"/>
    </cacheField>
    <cacheField name="Domain_Criteria_Combo" numFmtId="0">
      <sharedItems count="29">
        <s v="H,20"/>
        <s v="H,12"/>
        <s v="H,23"/>
        <s v="H,24"/>
        <s v="H,15"/>
        <s v="H,3"/>
        <s v="P,1"/>
        <s v="C,21"/>
        <s v="C,6"/>
        <s v="C,16"/>
        <s v="H,11"/>
        <s v="P,19"/>
        <s v="P,2"/>
        <s v="H,28"/>
        <s v="H,5"/>
        <s v="H,25"/>
        <s v="P,4"/>
        <s v="P,10"/>
        <s v="P,18"/>
        <s v="P,14"/>
        <s v="P,26"/>
        <s v="C,22"/>
        <s v="H,13"/>
        <s v="H,8"/>
        <s v="H,9"/>
        <s v="P,17"/>
        <s v="P,29"/>
        <s v="P,27"/>
        <s v="H,7"/>
      </sharedItems>
    </cacheField>
    <cacheField name="num_domain_Criteria" numFmtId="0">
      <sharedItems count="67">
        <s v="3 Personal conduct"/>
        <s v="3 Foreign preference"/>
        <s v="3 Practices dangerous to security"/>
        <s v="3 Psychological considerations"/>
        <s v="3 Mishandling of classified information"/>
        <s v="3 Allegiance to the United States of America"/>
        <s v="3 Active communication with hostile actors"/>
        <s v="3 Poor cybersecurity practices"/>
        <s v="3 Eccentric social media presence"/>
        <s v="3 Misuse of protected/secured information systems"/>
        <s v="3 Financial considerations"/>
        <s v="2 Foreign preference"/>
        <s v="2 Passive surveillance of restricted areas"/>
        <s v="2 Active surveillance of restricted areas"/>
        <s v="2 Financial considerations"/>
        <s v="2 Personal conduct"/>
        <s v="2 Practices dangerous to security"/>
        <s v="2 Mishandling of classified information"/>
        <s v="2 Unexplained affluence"/>
        <s v="2 Criminal conduct"/>
        <s v="2 Active communication with hostile actors"/>
        <s v="1 Foreign preference"/>
        <s v="1 Personal conduct"/>
        <s v="1 Unexplained affluence"/>
        <s v="1 Criminal conduct"/>
        <s v="3 Psychological stress"/>
        <s v="3 Anti-social tendencies"/>
        <s v="3 Feelings of victimization"/>
        <s v="3 Passive communication with hostile actors"/>
        <s v="3 Isolationist behavior"/>
        <s v="3 Resentment"/>
        <s v="3 Potentially violent social media presence"/>
        <s v="3 Illegal drug use"/>
        <s v="3 Criminal conduct"/>
        <s v="2 Poor cybersecurity practices"/>
        <s v="2 Misuse of protected/secured information systems"/>
        <s v="2 Allegiance to the United States of America"/>
        <s v="2 Excessive debt"/>
        <s v="2 Passive communication with hostile actors"/>
        <s v="1 Mishandling of classified information"/>
        <s v="1 Allegiance to the United States of America"/>
        <s v="2 Psychological considerations"/>
        <s v="2 Psychological stress"/>
        <s v="3 Unexplained affluence"/>
        <s v="2 Isolationist behavior"/>
        <s v="2 Resentment"/>
        <s v="2 Excessive foreign travel"/>
        <s v="2 Feelings of victimization"/>
        <s v="1 Practices dangerous to security"/>
        <s v="1 Financial considerations"/>
        <s v="1 Excessive debt"/>
        <s v="3 Excessive debt"/>
        <s v="3 Paranoia"/>
        <s v="3 Violent behavior"/>
        <s v="3 Threatening behavior"/>
        <s v="3 Excessive foreign travel"/>
        <s v="2 Excessive alcohol consumption"/>
        <s v="2 Illegal drug use"/>
        <s v="2 Eccentric social media presence"/>
        <s v="2 Anti-social tendencies"/>
        <s v="3 Excessive alcohol consumption"/>
        <s v="1 Excessive alcohol consumption"/>
        <s v="1 Psychological considerations"/>
        <s v="1 Psychological stress"/>
        <s v="2 Threatening behavior"/>
        <s v="2 Violent behavior"/>
        <s v="2 Parano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69675923" backgroundQuery="1" createdVersion="5" refreshedVersion="5" minRefreshableVersion="3" recordCount="0" supportSubquery="1" supportAdvancedDrill="1">
  <cacheSource type="external" connectionId="1"/>
  <cacheFields count="3">
    <cacheField name="[domain_2].[Case Profile Name].[Case Profile Name]" caption="Case Profile Name" numFmtId="0" hierarchy="18" level="1">
      <sharedItems count="93">
        <s v="Alonso, Alejandro"/>
        <s v="Ames, Aldrich Hazen"/>
        <s v="Awwad, Mostafa Ahmed"/>
        <s v="Baba, Stephen Anthony"/>
        <s v="Barnett, David H."/>
        <s v="Bell, William H."/>
        <s v="Bergersen, Gregg William"/>
        <s v="Brown, Joseph Garfield"/>
        <s v="Brown, Russell Paul"/>
        <s v="Buchanan, Edward Owen"/>
        <s v="Carney, Jeffrey M."/>
        <s v="Cavanagh, Thomas Patrick"/>
        <s v="Charlton, John Douglas"/>
        <s v="Chin, Larry Wu-Tai"/>
        <s v="Chun, Kun Shan"/>
        <s v="Claiborne, Candice Marie"/>
        <s v="Clark, James Michael"/>
        <s v="Conrad, Clyde Lee"/>
        <s v="Cooke, Christopher M."/>
        <s v="Cordrey, Robert E."/>
        <s v="Davies, Allen John"/>
        <s v="Diaz, Matthew M"/>
        <s v="Dolce, Thomas Joseph"/>
        <s v="Dubberstein, Waldo H."/>
        <s v="Ellis, Robert Wade"/>
        <s v="Faget, Mariano"/>
        <s v="Franklin, Lawrence Anthony"/>
        <s v="Garcia, Wilfredo"/>
        <s v="Graf, Ronald Dean"/>
        <s v="Guerrero, Antonio"/>
        <s v="Haeger, John Joseph"/>
        <s v="Hailong, Mo"/>
        <s v="Hamilton, Frederick C."/>
        <s v="Hannah, Robert"/>
        <s v="Ho, Szuhsiung"/>
        <s v="Horton, Brian Patrick"/>
        <s v="Howard, Edward L."/>
        <s v="Jalali, Alireza"/>
        <s v="Jeffries, Randy Miles"/>
        <s v="Kadish, Ben-Ami"/>
        <s v="Kampiles, William"/>
        <s v="Keyser, Donald Willis"/>
        <s v="King, Donald Wayne"/>
        <s v="Koecher, Karl F."/>
        <s v="Kunkle, Craig Dee"/>
        <s v="Lalas, Steven J."/>
        <s v="Lee, Peter H."/>
        <s v="Lessenthien, Kurt G."/>
        <s v="Leung, Katrina M."/>
        <s v="Liew, Walter"/>
        <s v="Lin, Edward"/>
        <s v="Liu, Wen Chyu"/>
        <s v="Lonetree, Clayton J."/>
        <s v="Lopez, Ivan"/>
        <s v="Madsen, Lee Eugene"/>
        <s v="Martin, Bryan"/>
        <s v="Miller, Richard W."/>
        <s v="Montaperto, Ronald N."/>
        <s v="Moore, Edwin G. II"/>
        <s v="Morison, Samuel L."/>
        <s v="Mortati, Tommaso"/>
        <s v="Muhammadjim, Abdulhakim Mujahid"/>
        <s v="Murphy, Michael R."/>
        <s v="Nam, Lim Yong"/>
        <s v="Nesbitt, Frank Arnold"/>
        <s v="Nour, Almaliki"/>
        <s v="Oakley, Ray Lynn"/>
        <s v="Ott, Bruce D."/>
        <s v="Pelton, Ronald"/>
        <s v="Pollard, Anne H."/>
        <s v="Pollard, Jonathan"/>
        <s v="Ramsay, Roderick James"/>
        <s v="Rondeau, Jeffrey S."/>
        <s v="Ross, Bart Allen"/>
        <s v="Roth, John Reece"/>
        <s v="Schoof, Charles Edward"/>
        <s v="Schuler, Ruby Louise"/>
        <s v="Scranage, Sharon M."/>
        <s v="Seldon, Phillip Tyler"/>
        <s v="Shu, Quan-Sheng"/>
        <s v="Smith, Timothy Steven"/>
        <s v="Tobias, Michael Timothy"/>
        <s v="Tsou, Douglas"/>
        <s v="Tumanova, Svetlana"/>
        <s v="Underwood, Bryan"/>
        <s v="Warren, Kelly Therese"/>
        <s v="Weinmann, Ariel Jonathan"/>
        <s v="Wilmoth, James R."/>
        <s v="Wolf, Ronald Craig"/>
        <s v="Wolff, Jay Clyde"/>
        <s v="Yai, John Joungwoong"/>
        <s v="Yildirim, Huseyin"/>
        <s v="Zuccarelli, Peter"/>
      </sharedItems>
    </cacheField>
    <cacheField name="[domain_2].[Domain].[Domain]" caption="Domain" numFmtId="0" hierarchy="21" level="1">
      <sharedItems containsSemiMixedTypes="0" containsNonDate="0" containsString="0"/>
    </cacheField>
    <cacheField name="[Measures].[Distinct Count of Case Profile Name 3]" caption="Distinct Count of Case Profile Name 3" numFmtId="0" hierarchy="39" level="32767"/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2" memberValueDatatype="130" unbalanced="0">
      <fieldsUsage count="2">
        <fieldUsage x="-1"/>
        <fieldUsage x="0"/>
      </fieldsUsage>
    </cacheHierarchy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2" memberValueDatatype="130" unbalanced="0">
      <fieldsUsage count="2">
        <fieldUsage x="-1"/>
        <fieldUsage x="1"/>
      </fieldsUsage>
    </cacheHierarchy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70949077" backgroundQuery="1" createdVersion="5" refreshedVersion="5" minRefreshableVersion="3" recordCount="0" supportSubquery="1" supportAdvancedDrill="1">
  <cacheSource type="external" connectionId="1"/>
  <cacheFields count="4">
    <cacheField name="[domain_2].[Domain].[Domain]" caption="Domain" numFmtId="0" hierarchy="21" level="1">
      <sharedItems containsSemiMixedTypes="0" containsNonDate="0" containsString="0"/>
    </cacheField>
    <cacheField name="[Measures].[Distinct Count of Case Profile Name 3]" caption="Distinct Count of Case Profile Name 3" numFmtId="0" hierarchy="39" level="32767"/>
    <cacheField name="[domain_2].[Criteria].[Criteria]" caption="Criteria" numFmtId="0" hierarchy="22" level="1">
      <sharedItems count="3">
        <s v="Eccentric social media presence"/>
        <s v="Misuse of protected/secured information systems"/>
        <s v="Poor cybersecurity practices"/>
      </sharedItems>
    </cacheField>
    <cacheField name="[domain_2].[Case Profile Name].[Case Profile Name]" caption="Case Profile Name" numFmtId="0" hierarchy="18" level="1">
      <sharedItems count="8">
        <s v="Aquino, Michael Ray"/>
        <s v="Beliveau, John"/>
        <s v="Boone, David Sheldon"/>
        <s v="Groat, Douglas"/>
        <s v="Hawkins, Stephen D."/>
        <s v="Leibowitz Shamai"/>
        <s v="Maziarz, Gary"/>
        <s v="Regis, Reynaldo"/>
      </sharedItems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2" memberValueDatatype="130" unbalanced="0">
      <fieldsUsage count="2">
        <fieldUsage x="-1"/>
        <fieldUsage x="3"/>
      </fieldsUsage>
    </cacheHierarchy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2" memberValueDatatype="130" unbalanced="0">
      <fieldsUsage count="2">
        <fieldUsage x="-1"/>
        <fieldUsage x="0"/>
      </fieldsUsage>
    </cacheHierarchy>
    <cacheHierarchy uniqueName="[domain_2].[Criteria]" caption="Criteria" attribute="1" defaultMemberUniqueName="[domain_2].[Criteria].[All]" allUniqueName="[domain_2].[Criteria].[All]" dimensionUniqueName="[domain_2]" displayFolder="" count="2" memberValueDatatype="130" unbalanced="0">
      <fieldsUsage count="2">
        <fieldUsage x="-1"/>
        <fieldUsage x="2"/>
      </fieldsUsage>
    </cacheHierarchy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71990739" backgroundQuery="1" createdVersion="5" refreshedVersion="5" minRefreshableVersion="3" recordCount="0" supportSubquery="1" supportAdvancedDrill="1">
  <cacheSource type="external" connectionId="1"/>
  <cacheFields count="3">
    <cacheField name="[domain_2].[Case Profile Name].[Case Profile Name]" caption="Case Profile Name" numFmtId="0" hierarchy="18" level="1">
      <sharedItems count="101">
        <s v="Alonso, Alejandro"/>
        <s v="Ames, Aldrich Hazen"/>
        <s v="Aquino, Michael Ray"/>
        <s v="Awwad, Mostafa Ahmed"/>
        <s v="Baba, Stephen Anthony"/>
        <s v="Barnett, David H."/>
        <s v="Beliveau, John"/>
        <s v="Bell, William H."/>
        <s v="Bergersen, Gregg William"/>
        <s v="Boone, David Sheldon"/>
        <s v="Brown, Joseph Garfield"/>
        <s v="Brown, Russell Paul"/>
        <s v="Buchanan, Edward Owen"/>
        <s v="Carney, Jeffrey M."/>
        <s v="Cavanagh, Thomas Patrick"/>
        <s v="Charlton, John Douglas"/>
        <s v="Chin, Larry Wu-Tai"/>
        <s v="Chun, Kun Shan"/>
        <s v="Claiborne, Candice Marie"/>
        <s v="Clark, James Michael"/>
        <s v="Conrad, Clyde Lee"/>
        <s v="Cooke, Christopher M."/>
        <s v="Cordrey, Robert E."/>
        <s v="Davies, Allen John"/>
        <s v="Diaz, Matthew M"/>
        <s v="Dolce, Thomas Joseph"/>
        <s v="Dubberstein, Waldo H."/>
        <s v="Ellis, Robert Wade"/>
        <s v="Faget, Mariano"/>
        <s v="Franklin, Lawrence Anthony"/>
        <s v="Garcia, Wilfredo"/>
        <s v="Graf, Ronald Dean"/>
        <s v="Groat, Douglas"/>
        <s v="Guerrero, Antonio"/>
        <s v="Haeger, John Joseph"/>
        <s v="Hailong, Mo"/>
        <s v="Hamilton, Frederick C."/>
        <s v="Hannah, Robert"/>
        <s v="Hawkins, Stephen D."/>
        <s v="Ho, Szuhsiung"/>
        <s v="Horton, Brian Patrick"/>
        <s v="Howard, Edward L."/>
        <s v="Jalali, Alireza"/>
        <s v="Jeffries, Randy Miles"/>
        <s v="Kadish, Ben-Ami"/>
        <s v="Kampiles, William"/>
        <s v="Keyser, Donald Willis"/>
        <s v="King, Donald Wayne"/>
        <s v="Koecher, Karl F."/>
        <s v="Kunkle, Craig Dee"/>
        <s v="Lalas, Steven J."/>
        <s v="Lee, Peter H."/>
        <s v="Leibowitz Shamai"/>
        <s v="Lessenthien, Kurt G."/>
        <s v="Leung, Katrina M."/>
        <s v="Liew, Walter"/>
        <s v="Lin, Edward"/>
        <s v="Liu, Wen Chyu"/>
        <s v="Lonetree, Clayton J."/>
        <s v="Lopez, Ivan"/>
        <s v="Madsen, Lee Eugene"/>
        <s v="Martin, Bryan"/>
        <s v="Maziarz, Gary"/>
        <s v="Miller, Richard W."/>
        <s v="Montaperto, Ronald N."/>
        <s v="Moore, Edwin G. II"/>
        <s v="Morison, Samuel L."/>
        <s v="Mortati, Tommaso"/>
        <s v="Muhammadjim, Abdulhakim Mujahid"/>
        <s v="Murphy, Michael R."/>
        <s v="Nam, Lim Yong"/>
        <s v="Nesbitt, Frank Arnold"/>
        <s v="Nour, Almaliki"/>
        <s v="Oakley, Ray Lynn"/>
        <s v="Ott, Bruce D."/>
        <s v="Pelton, Ronald"/>
        <s v="Pollard, Anne H."/>
        <s v="Pollard, Jonathan"/>
        <s v="Ramsay, Roderick James"/>
        <s v="Regis, Reynaldo"/>
        <s v="Rondeau, Jeffrey S."/>
        <s v="Ross, Bart Allen"/>
        <s v="Roth, John Reece"/>
        <s v="Schoof, Charles Edward"/>
        <s v="Schuler, Ruby Louise"/>
        <s v="Scranage, Sharon M."/>
        <s v="Seldon, Phillip Tyler"/>
        <s v="Shu, Quan-Sheng"/>
        <s v="Smith, Timothy Steven"/>
        <s v="Tobias, Michael Timothy"/>
        <s v="Tsou, Douglas"/>
        <s v="Tumanova, Svetlana"/>
        <s v="Underwood, Bryan"/>
        <s v="Warren, Kelly Therese"/>
        <s v="Weinmann, Ariel Jonathan"/>
        <s v="Wilmoth, James R."/>
        <s v="Wolf, Ronald Craig"/>
        <s v="Wolff, Jay Clyde"/>
        <s v="Yai, John Joungwoong"/>
        <s v="Yildirim, Huseyin"/>
        <s v="Zuccarelli, Peter"/>
      </sharedItems>
    </cacheField>
    <cacheField name="[domain_2].[Domain].[Domain]" caption="Domain" numFmtId="0" hierarchy="21" level="1">
      <sharedItems containsSemiMixedTypes="0" containsNonDate="0" containsString="0"/>
    </cacheField>
    <cacheField name="[Measures].[Distinct Count of Case Profile Name 3]" caption="Distinct Count of Case Profile Name 3" numFmtId="0" hierarchy="39" level="32767"/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2" memberValueDatatype="130" unbalanced="0">
      <fieldsUsage count="2">
        <fieldUsage x="-1"/>
        <fieldUsage x="0"/>
      </fieldsUsage>
    </cacheHierarchy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2" memberValueDatatype="130" unbalanced="0">
      <fieldsUsage count="2">
        <fieldUsage x="-1"/>
        <fieldUsage x="1"/>
      </fieldsUsage>
    </cacheHierarchy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66087966" backgroundQuery="1" createdVersion="5" refreshedVersion="5" minRefreshableVersion="3" recordCount="0" supportSubquery="1" supportAdvancedDrill="1">
  <cacheSource type="external" connectionId="1"/>
  <cacheFields count="4">
    <cacheField name="[domain_3].[Indicator or Warning].[Indicator or Warning]" caption="Indicator or Warning" numFmtId="0" hierarchy="27" level="1">
      <sharedItems count="2">
        <s v="Indicator"/>
        <s v="Warning Sign"/>
      </sharedItems>
    </cacheField>
    <cacheField name="[domain_3].[Criteria].[Criteria]" caption="Criteria" numFmtId="0" hierarchy="29" level="1">
      <sharedItems count="4">
        <s v="Eccentric social media presence"/>
        <s v="Poor cybersecurity practices"/>
        <s v="Misuse of protected/secured information systems"/>
        <s v="Potentially violent social media presence"/>
      </sharedItems>
    </cacheField>
    <cacheField name="[Measures].[Count of Criteria]" caption="Count of Criteria" numFmtId="0" hierarchy="38" level="32767"/>
    <cacheField name="[domain_3].[Domain].[Domain]" caption="Domain" numFmtId="0" hierarchy="28" level="1">
      <sharedItems containsSemiMixedTypes="0" containsNonDate="0" containsString="0"/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2" memberValueDatatype="130" unbalanced="0">
      <fieldsUsage count="2">
        <fieldUsage x="-1"/>
        <fieldUsage x="0"/>
      </fieldsUsage>
    </cacheHierarchy>
    <cacheHierarchy uniqueName="[domain_3].[Domain]" caption="Domain" attribute="1" defaultMemberUniqueName="[domain_3].[Domain].[All]" allUniqueName="[domain_3].[Domain].[All]" dimensionUniqueName="[domain_3]" displayFolder="" count="2" memberValueDatatype="130" unbalanced="0">
      <fieldsUsage count="2">
        <fieldUsage x="-1"/>
        <fieldUsage x="3"/>
      </fieldsUsage>
    </cacheHierarchy>
    <cacheHierarchy uniqueName="[domain_3].[Criteria]" caption="Criteria" attribute="1" defaultMemberUniqueName="[domain_3].[Criteria].[All]" allUniqueName="[domain_3].[Criteria].[All]" dimensionUniqueName="[domain_3]" displayFolder="" count="2" memberValueDatatype="130" unbalanced="0">
      <fieldsUsage count="2">
        <fieldUsage x="-1"/>
        <fieldUsage x="1"/>
      </fieldsUsage>
    </cacheHierarchy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64930558" backgroundQuery="1" createdVersion="5" refreshedVersion="5" minRefreshableVersion="3" recordCount="0" supportSubquery="1" supportAdvancedDrill="1">
  <cacheSource type="external" connectionId="1"/>
  <cacheFields count="4">
    <cacheField name="[domain_3].[Indicator or Warning].[Indicator or Warning]" caption="Indicator or Warning" numFmtId="0" hierarchy="27" level="1">
      <sharedItems count="2">
        <s v="Indicator"/>
        <s v="Warning Sign"/>
      </sharedItems>
    </cacheField>
    <cacheField name="[domain_3].[Criteria].[Criteria]" caption="Criteria" numFmtId="0" hierarchy="29" level="1">
      <sharedItems count="27">
        <s v="Anti-social tendencies"/>
        <s v="Eccentric social media presence"/>
        <s v="Excessive alcohol consumption"/>
        <s v="Excessive foreign travel"/>
        <s v="Feelings of victimization"/>
        <s v="Financial considerations"/>
        <s v="Foreign preference"/>
        <s v="Passive communication with hostile actors"/>
        <s v="Personal conduct"/>
        <s v="Poor cybersecurity practices"/>
        <s v="Practices dangerous to security"/>
        <s v="Psychological considerations"/>
        <s v="Threatening behavior"/>
        <s v="Active communication with hostile actors"/>
        <s v="Allegiance to the United States of America"/>
        <s v="Criminal conduct"/>
        <s v="Excessive debt"/>
        <s v="Illegal drug use"/>
        <s v="Isolationist behavior"/>
        <s v="Mishandling of classified information"/>
        <s v="Misuse of protected/secured information systems"/>
        <s v="Paranoia"/>
        <s v="Potentially violent social media presence"/>
        <s v="Psychological stress"/>
        <s v="Resentment"/>
        <s v="Unexplained affluence"/>
        <s v="Violent behavior"/>
      </sharedItems>
    </cacheField>
    <cacheField name="[Measures].[Count of Criteria]" caption="Count of Criteria" numFmtId="0" hierarchy="38" level="32767"/>
    <cacheField name="[domain_3].[Domain].[Domain]" caption="Domain" numFmtId="0" hierarchy="28" level="1">
      <sharedItems containsSemiMixedTypes="0" containsNonDate="0" containsString="0"/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2" memberValueDatatype="130" unbalanced="0">
      <fieldsUsage count="2">
        <fieldUsage x="-1"/>
        <fieldUsage x="0"/>
      </fieldsUsage>
    </cacheHierarchy>
    <cacheHierarchy uniqueName="[domain_3].[Domain]" caption="Domain" attribute="1" defaultMemberUniqueName="[domain_3].[Domain].[All]" allUniqueName="[domain_3].[Domain].[All]" dimensionUniqueName="[domain_3]" displayFolder="" count="2" memberValueDatatype="130" unbalanced="0">
      <fieldsUsage count="2">
        <fieldUsage x="-1"/>
        <fieldUsage x="3"/>
      </fieldsUsage>
    </cacheHierarchy>
    <cacheHierarchy uniqueName="[domain_3].[Criteria]" caption="Criteria" attribute="1" defaultMemberUniqueName="[domain_3].[Criteria].[All]" allUniqueName="[domain_3].[Criteria].[All]" dimensionUniqueName="[domain_3]" displayFolder="" count="2" memberValueDatatype="130" unbalanced="0">
      <fieldsUsage count="2">
        <fieldUsage x="-1"/>
        <fieldUsage x="1"/>
      </fieldsUsage>
    </cacheHierarchy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63888888" backgroundQuery="1" createdVersion="5" refreshedVersion="5" minRefreshableVersion="3" recordCount="0" supportSubquery="1" supportAdvancedDrill="1">
  <cacheSource type="external" connectionId="1"/>
  <cacheFields count="4">
    <cacheField name="[domain_3].[Indicator or Warning].[Indicator or Warning]" caption="Indicator or Warning" numFmtId="0" hierarchy="27" level="1">
      <sharedItems count="2">
        <s v="Indicator"/>
        <s v="Warning Sign"/>
      </sharedItems>
    </cacheField>
    <cacheField name="[domain_3].[Criteria].[Criteria]" caption="Criteria" numFmtId="0" hierarchy="29" level="1">
      <sharedItems count="9">
        <s v="Anti-social tendencies"/>
        <s v="Feelings of victimization"/>
        <s v="Passive communication with hostile actors"/>
        <s v="Threatening behavior"/>
        <s v="Active communication with hostile actors"/>
        <s v="Isolationist behavior"/>
        <s v="Paranoia"/>
        <s v="Resentment"/>
        <s v="Violent behavior"/>
      </sharedItems>
    </cacheField>
    <cacheField name="[Measures].[Count of Criteria]" caption="Count of Criteria" numFmtId="0" hierarchy="38" level="32767"/>
    <cacheField name="[domain_3].[Domain].[Domain]" caption="Domain" numFmtId="0" hierarchy="28" level="1">
      <sharedItems containsSemiMixedTypes="0" containsNonDate="0" containsString="0"/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2" memberValueDatatype="130" unbalanced="0">
      <fieldsUsage count="2">
        <fieldUsage x="-1"/>
        <fieldUsage x="0"/>
      </fieldsUsage>
    </cacheHierarchy>
    <cacheHierarchy uniqueName="[domain_3].[Domain]" caption="Domain" attribute="1" defaultMemberUniqueName="[domain_3].[Domain].[All]" allUniqueName="[domain_3].[Domain].[All]" dimensionUniqueName="[domain_3]" displayFolder="" count="2" memberValueDatatype="130" unbalanced="0">
      <fieldsUsage count="2">
        <fieldUsage x="-1"/>
        <fieldUsage x="3"/>
      </fieldsUsage>
    </cacheHierarchy>
    <cacheHierarchy uniqueName="[domain_3].[Criteria]" caption="Criteria" attribute="1" defaultMemberUniqueName="[domain_3].[Criteria].[All]" allUniqueName="[domain_3].[Criteria].[All]" dimensionUniqueName="[domain_3]" displayFolder="" count="2" memberValueDatatype="130" unbalanced="0">
      <fieldsUsage count="2">
        <fieldUsage x="-1"/>
        <fieldUsage x="1"/>
      </fieldsUsage>
    </cacheHierarchy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62500002" backgroundQuery="1" createdVersion="5" refreshedVersion="5" minRefreshableVersion="3" recordCount="0" supportSubquery="1" supportAdvancedDrill="1">
  <cacheSource type="external" connectionId="1"/>
  <cacheFields count="4">
    <cacheField name="[domain_3].[Indicator or Warning].[Indicator or Warning]" caption="Indicator or Warning" numFmtId="0" hierarchy="27" level="1">
      <sharedItems count="2">
        <s v="Indicator"/>
        <s v="Warning Sign"/>
      </sharedItems>
    </cacheField>
    <cacheField name="[domain_3].[Criteria].[Criteria]" caption="Criteria" numFmtId="0" hierarchy="29" level="1">
      <sharedItems count="14">
        <s v="Excessive alcohol consumption"/>
        <s v="Excessive foreign travel"/>
        <s v="Financial considerations"/>
        <s v="Foreign preference"/>
        <s v="Personal conduct"/>
        <s v="Practices dangerous to security"/>
        <s v="Psychological considerations"/>
        <s v="Allegiance to the United States of America"/>
        <s v="Criminal conduct"/>
        <s v="Excessive debt"/>
        <s v="Illegal drug use"/>
        <s v="Mishandling of classified information"/>
        <s v="Psychological stress"/>
        <s v="Unexplained affluence"/>
      </sharedItems>
    </cacheField>
    <cacheField name="[Measures].[Count of Criteria]" caption="Count of Criteria" numFmtId="0" hierarchy="38" level="32767"/>
    <cacheField name="[domain_3].[Domain].[Domain]" caption="Domain" numFmtId="0" hierarchy="28" level="1">
      <sharedItems containsSemiMixedTypes="0" containsNonDate="0" containsString="0"/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0" memberValueDatatype="130" unbalanced="0"/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0" memberValueDatatype="20" unbalanced="0"/>
    <cacheHierarchy uniqueName="[data].[CHP_combination]" caption="CHP_combination" attribute="1" defaultMemberUniqueName="[data].[CHP_combination].[All]" allUniqueName="[data].[CHP_combination].[All]" dimensionUniqueName="[data]" displayFolder="" count="0" memberValueDatatype="130" unbalanced="0"/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2" memberValueDatatype="130" unbalanced="0">
      <fieldsUsage count="2">
        <fieldUsage x="-1"/>
        <fieldUsage x="0"/>
      </fieldsUsage>
    </cacheHierarchy>
    <cacheHierarchy uniqueName="[domain_3].[Domain]" caption="Domain" attribute="1" defaultMemberUniqueName="[domain_3].[Domain].[All]" allUniqueName="[domain_3].[Domain].[All]" dimensionUniqueName="[domain_3]" displayFolder="" count="2" memberValueDatatype="130" unbalanced="0">
      <fieldsUsage count="2">
        <fieldUsage x="-1"/>
        <fieldUsage x="3"/>
      </fieldsUsage>
    </cacheHierarchy>
    <cacheHierarchy uniqueName="[domain_3].[Criteria]" caption="Criteria" attribute="1" defaultMemberUniqueName="[domain_3].[Criteria].[All]" allUniqueName="[domain_3].[Criteria].[All]" dimensionUniqueName="[domain_3]" displayFolder="" count="2" memberValueDatatype="130" unbalanced="0">
      <fieldsUsage count="2">
        <fieldUsage x="-1"/>
        <fieldUsage x="1"/>
      </fieldsUsage>
    </cacheHierarchy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DiNoto, Joseph CTR ACC-RSA" refreshedDate="44094.493793981484" backgroundQuery="1" createdVersion="5" refreshedVersion="5" minRefreshableVersion="3" recordCount="0" supportSubquery="1" supportAdvancedDrill="1">
  <cacheSource type="external" connectionId="1"/>
  <cacheFields count="4">
    <cacheField name="[data].[CHP_combination].[CHP_combination]" caption="CHP_combination" numFmtId="0" hierarchy="7" level="1">
      <sharedItems count="4">
        <s v="H"/>
        <s v="CH"/>
        <s v="HP"/>
        <s v="CHP"/>
      </sharedItems>
    </cacheField>
    <cacheField name="[data].[Indicator or Warning].[Indicator or Warning]" caption="Indicator or Warning" numFmtId="0" hierarchy="3" level="1">
      <sharedItems containsSemiMixedTypes="0" containsNonDate="0" containsString="0"/>
    </cacheField>
    <cacheField name="[Measures].[Distinct Count of Case Profile Name]" caption="Distinct Count of Case Profile Name" numFmtId="0" hierarchy="32" level="32767"/>
    <cacheField name="[data].[num_domains].[num_domains]" caption="num_domains" numFmtId="0" hierarchy="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data].[num_domains].&amp;[1]"/>
            <x15:cachedUniqueName index="1" name="[data].[num_domains].&amp;[2]"/>
            <x15:cachedUniqueName index="2" name="[data].[num_domains].&amp;[3]"/>
          </x15:cachedUniqueNames>
        </ext>
      </extLst>
    </cacheField>
  </cacheFields>
  <cacheHierarchies count="45">
    <cacheHierarchy uniqueName="[data].[Reporting Agency or Affected Organization]" caption="Reporting Agency or Affected Organization" attribute="1" defaultMemberUniqueName="[data].[Reporting Agency or Affected Organization].[All]" allUniqueName="[data].[Reporting Agency or Affected Organization].[All]" dimensionUniqueName="[data]" displayFolder="" count="0" memberValueDatatype="130" unbalanced="0"/>
    <cacheHierarchy uniqueName="[data].[Case Profile Name]" caption="Case Profile Name" attribute="1" defaultMemberUniqueName="[data].[Case Profile Name].[All]" allUniqueName="[data].[Case Profile Name].[All]" dimensionUniqueName="[data]" displayFolder="" count="0" memberValueDatatype="130" unbalanced="0"/>
    <cacheHierarchy uniqueName="[data].[URL]" caption="URL" attribute="1" defaultMemberUniqueName="[data].[URL].[All]" allUniqueName="[data].[URL].[All]" dimensionUniqueName="[data]" displayFolder="" count="0" memberValueDatatype="130" unbalanced="0"/>
    <cacheHierarchy uniqueName="[data].[Indicator or Warning]" caption="Indicator or Warning" attribute="1" defaultMemberUniqueName="[data].[Indicator or Warning].[All]" allUniqueName="[data].[Indicator or Warning].[All]" dimensionUniqueName="[data]" displayFolder="" count="2" memberValueDatatype="130" unbalanced="0">
      <fieldsUsage count="2">
        <fieldUsage x="-1"/>
        <fieldUsage x="1"/>
      </fieldsUsage>
    </cacheHierarchy>
    <cacheHierarchy uniqueName="[data].[Domain]" caption="Domain" attribute="1" defaultMemberUniqueName="[data].[Domain].[All]" allUniqueName="[data].[Domain].[All]" dimensionUniqueName="[data]" displayFolder="" count="0" memberValueDatatype="130" unbalanced="0"/>
    <cacheHierarchy uniqueName="[data].[Criteria]" caption="Criteria" attribute="1" defaultMemberUniqueName="[data].[Criteria].[All]" allUniqueName="[data].[Criteria].[All]" dimensionUniqueName="[data]" displayFolder="" count="0" memberValueDatatype="130" unbalanced="0"/>
    <cacheHierarchy uniqueName="[data].[num_domains]" caption="num_domains" attribute="1" defaultMemberUniqueName="[data].[num_domains].[All]" allUniqueName="[data].[num_domains].[All]" dimensionUniqueName="[data]" displayFolder="" count="2" memberValueDatatype="20" unbalanced="0">
      <fieldsUsage count="2">
        <fieldUsage x="-1"/>
        <fieldUsage x="3"/>
      </fieldsUsage>
    </cacheHierarchy>
    <cacheHierarchy uniqueName="[data].[CHP_combination]" caption="CHP_combination" attribute="1" defaultMemberUniqueName="[data].[CHP_combination].[All]" allUniqueName="[data].[CHP_combination].[All]" dimensionUniqueName="[data]" displayFolder="" count="2" memberValueDatatype="130" unbalanced="0">
      <fieldsUsage count="2">
        <fieldUsage x="-1"/>
        <fieldUsage x="0"/>
      </fieldsUsage>
    </cacheHierarchy>
    <cacheHierarchy uniqueName="[data].[criteria_code]" caption="criteria_code" attribute="1" defaultMemberUniqueName="[data].[criteria_code].[All]" allUniqueName="[data].[criteria_code].[All]" dimensionUniqueName="[data]" displayFolder="" count="0" memberValueDatatype="20" unbalanced="0"/>
    <cacheHierarchy uniqueName="[data].[num_domain_Criteria]" caption="num_domain_Criteria" attribute="1" defaultMemberUniqueName="[data].[num_domain_Criteria].[All]" allUniqueName="[data].[num_domain_Criteria].[All]" dimensionUniqueName="[data]" displayFolder="" count="0" memberValueDatatype="130" unbalanced="0"/>
    <cacheHierarchy uniqueName="[domain_1].[Reporting Agency or Affected Organization]" caption="Reporting Agency or Affected Organization" attribute="1" defaultMemberUniqueName="[domain_1].[Reporting Agency or Affected Organization].[All]" allUniqueName="[domain_1].[Reporting Agency or Affected Organization].[All]" dimensionUniqueName="[domain_1]" displayFolder="" count="0" memberValueDatatype="130" unbalanced="0"/>
    <cacheHierarchy uniqueName="[domain_1].[Case Profile Name]" caption="Case Profile Name" attribute="1" defaultMemberUniqueName="[domain_1].[Case Profile Name].[All]" allUniqueName="[domain_1].[Case Profile Name].[All]" dimensionUniqueName="[domain_1]" displayFolder="" count="0" memberValueDatatype="130" unbalanced="0"/>
    <cacheHierarchy uniqueName="[domain_1].[URL]" caption="URL" attribute="1" defaultMemberUniqueName="[domain_1].[URL].[All]" allUniqueName="[domain_1].[URL].[All]" dimensionUniqueName="[domain_1]" displayFolder="" count="0" memberValueDatatype="130" unbalanced="0"/>
    <cacheHierarchy uniqueName="[domain_1].[Indicator or Warning]" caption="Indicator or Warning" attribute="1" defaultMemberUniqueName="[domain_1].[Indicator or Warning].[All]" allUniqueName="[domain_1].[Indicator or Warning].[All]" dimensionUniqueName="[domain_1]" displayFolder="" count="0" memberValueDatatype="130" unbalanced="0"/>
    <cacheHierarchy uniqueName="[domain_1].[Domain]" caption="Domain" attribute="1" defaultMemberUniqueName="[domain_1].[Domain].[All]" allUniqueName="[domain_1].[Domain].[All]" dimensionUniqueName="[domain_1]" displayFolder="" count="0" memberValueDatatype="130" unbalanced="0"/>
    <cacheHierarchy uniqueName="[domain_1].[Criteria]" caption="Criteria" attribute="1" defaultMemberUniqueName="[domain_1].[Criteria].[All]" allUniqueName="[domain_1].[Criteria].[All]" dimensionUniqueName="[domain_1]" displayFolder="" count="0" memberValueDatatype="130" unbalanced="0"/>
    <cacheHierarchy uniqueName="[domain_1].[num_domains]" caption="num_domains" attribute="1" defaultMemberUniqueName="[domain_1].[num_domains].[All]" allUniqueName="[domain_1].[num_domains].[All]" dimensionUniqueName="[domain_1]" displayFolder="" count="0" memberValueDatatype="20" unbalanced="0"/>
    <cacheHierarchy uniqueName="[domain_2].[Reporting Agency or Affected Organization]" caption="Reporting Agency or Affected Organization" attribute="1" defaultMemberUniqueName="[domain_2].[Reporting Agency or Affected Organization].[All]" allUniqueName="[domain_2].[Reporting Agency or Affected Organization].[All]" dimensionUniqueName="[domain_2]" displayFolder="" count="0" memberValueDatatype="130" unbalanced="0"/>
    <cacheHierarchy uniqueName="[domain_2].[Case Profile Name]" caption="Case Profile Name" attribute="1" defaultMemberUniqueName="[domain_2].[Case Profile Name].[All]" allUniqueName="[domain_2].[Case Profile Name].[All]" dimensionUniqueName="[domain_2]" displayFolder="" count="0" memberValueDatatype="130" unbalanced="0"/>
    <cacheHierarchy uniqueName="[domain_2].[URL]" caption="URL" attribute="1" defaultMemberUniqueName="[domain_2].[URL].[All]" allUniqueName="[domain_2].[URL].[All]" dimensionUniqueName="[domain_2]" displayFolder="" count="0" memberValueDatatype="130" unbalanced="0"/>
    <cacheHierarchy uniqueName="[domain_2].[Indicator or Warning]" caption="Indicator or Warning" attribute="1" defaultMemberUniqueName="[domain_2].[Indicator or Warning].[All]" allUniqueName="[domain_2].[Indicator or Warning].[All]" dimensionUniqueName="[domain_2]" displayFolder="" count="0" memberValueDatatype="130" unbalanced="0"/>
    <cacheHierarchy uniqueName="[domain_2].[Domain]" caption="Domain" attribute="1" defaultMemberUniqueName="[domain_2].[Domain].[All]" allUniqueName="[domain_2].[Domain].[All]" dimensionUniqueName="[domain_2]" displayFolder="" count="0" memberValueDatatype="130" unbalanced="0"/>
    <cacheHierarchy uniqueName="[domain_2].[Criteria]" caption="Criteria" attribute="1" defaultMemberUniqueName="[domain_2].[Criteria].[All]" allUniqueName="[domain_2].[Criteria].[All]" dimensionUniqueName="[domain_2]" displayFolder="" count="0" memberValueDatatype="130" unbalanced="0"/>
    <cacheHierarchy uniqueName="[domain_2].[num_domains]" caption="num_domains" attribute="1" defaultMemberUniqueName="[domain_2].[num_domains].[All]" allUniqueName="[domain_2].[num_domains].[All]" dimensionUniqueName="[domain_2]" displayFolder="" count="0" memberValueDatatype="20" unbalanced="0"/>
    <cacheHierarchy uniqueName="[domain_3].[Reporting Agency or Affected Organization]" caption="Reporting Agency or Affected Organization" attribute="1" defaultMemberUniqueName="[domain_3].[Reporting Agency or Affected Organization].[All]" allUniqueName="[domain_3].[Reporting Agency or Affected Organization].[All]" dimensionUniqueName="[domain_3]" displayFolder="" count="0" memberValueDatatype="130" unbalanced="0"/>
    <cacheHierarchy uniqueName="[domain_3].[Case Profile Name]" caption="Case Profile Name" attribute="1" defaultMemberUniqueName="[domain_3].[Case Profile Name].[All]" allUniqueName="[domain_3].[Case Profile Name].[All]" dimensionUniqueName="[domain_3]" displayFolder="" count="0" memberValueDatatype="130" unbalanced="0"/>
    <cacheHierarchy uniqueName="[domain_3].[URL]" caption="URL" attribute="1" defaultMemberUniqueName="[domain_3].[URL].[All]" allUniqueName="[domain_3].[URL].[All]" dimensionUniqueName="[domain_3]" displayFolder="" count="0" memberValueDatatype="130" unbalanced="0"/>
    <cacheHierarchy uniqueName="[domain_3].[Indicator or Warning]" caption="Indicator or Warning" attribute="1" defaultMemberUniqueName="[domain_3].[Indicator or Warning].[All]" allUniqueName="[domain_3].[Indicator or Warning].[All]" dimensionUniqueName="[domain_3]" displayFolder="" count="0" memberValueDatatype="130" unbalanced="0"/>
    <cacheHierarchy uniqueName="[domain_3].[Domain]" caption="Domain" attribute="1" defaultMemberUniqueName="[domain_3].[Domain].[All]" allUniqueName="[domain_3].[Domain].[All]" dimensionUniqueName="[domain_3]" displayFolder="" count="0" memberValueDatatype="130" unbalanced="0"/>
    <cacheHierarchy uniqueName="[domain_3].[Criteria]" caption="Criteria" attribute="1" defaultMemberUniqueName="[domain_3].[Criteria].[All]" allUniqueName="[domain_3].[Criteria].[All]" dimensionUniqueName="[domain_3]" displayFolder="" count="0" memberValueDatatype="130" unbalanced="0"/>
    <cacheHierarchy uniqueName="[domain_3].[num_domains]" caption="num_domains" attribute="1" defaultMemberUniqueName="[domain_3].[num_domains].[All]" allUniqueName="[domain_3].[num_domains].[All]" dimensionUniqueName="[domain_3]" displayFolder="" count="0" memberValueDatatype="20" unbalanced="0"/>
    <cacheHierarchy uniqueName="[Measures].[Count of Case Profile Name]" caption="Count of Case Profile Name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se Profile Name]" caption="Distinct Count of Case Profile Name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dicator or Warning]" caption="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dicator or Warning]" caption="Distinct Count of Indicator or Warning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 Profile Name 2]" caption="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ase Profile Name 2]" caption="Distinct Count of Case Profile Name 2" measure="1" displayFolder="" measureGroup="domain_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 Profile Name 3]" caption="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riteria]" caption="Count of Criteria" measure="1" displayFolder="" measureGroup="domain_3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Case Profile Name 3]" caption="Distinct Count of Case Profile Name 3" measure="1" displayFolder="" measureGroup="domain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data]" caption="__XL_Count data" measure="1" displayFolder="" measureGroup="data" count="0" hidden="1"/>
    <cacheHierarchy uniqueName="[Measures].[__XL_Count domain_1]" caption="__XL_Count domain_1" measure="1" displayFolder="" measureGroup="domain_1" count="0" hidden="1"/>
    <cacheHierarchy uniqueName="[Measures].[__XL_Count domain_2]" caption="__XL_Count domain_2" measure="1" displayFolder="" measureGroup="domain_2" count="0" hidden="1"/>
    <cacheHierarchy uniqueName="[Measures].[__XL_Count domain_3]" caption="__XL_Count domain_3" measure="1" displayFolder="" measureGroup="domain_3" count="0" hidden="1"/>
    <cacheHierarchy uniqueName="[Measures].[__XL_Count of Models]" caption="__XL_Count of Models" measure="1" displayFolder="" count="0" hidden="1"/>
  </cacheHierarchies>
  <kpis count="0"/>
  <dimensions count="5">
    <dimension name="data" uniqueName="[data]" caption="data"/>
    <dimension name="domain_1" uniqueName="[domain_1]" caption="domain_1"/>
    <dimension name="domain_2" uniqueName="[domain_2]" caption="domain_2"/>
    <dimension name="domain_3" uniqueName="[domain_3]" caption="domain_3"/>
    <dimension measure="1" name="Measures" uniqueName="[Measures]" caption="Measures"/>
  </dimensions>
  <measureGroups count="4">
    <measureGroup name="data" caption="data"/>
    <measureGroup name="domain_1" caption="domain_1"/>
    <measureGroup name="domain_2" caption="domain_2"/>
    <measureGroup name="domain_3" caption="domain_3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9">
  <r>
    <s v="U.S. Navy"/>
    <x v="0"/>
    <s v="https://www.dhra.mil/PERSEREC/Espionage-Cases/2005-08/"/>
    <x v="0"/>
    <x v="0"/>
    <s v="Personal conduct"/>
    <n v="3"/>
  </r>
  <r>
    <s v="U.S. Navy"/>
    <x v="0"/>
    <s v="https://www.dhra.mil/PERSEREC/Espionage-Cases/2005-08/"/>
    <x v="0"/>
    <x v="0"/>
    <s v="Foreign preference"/>
    <n v="3"/>
  </r>
  <r>
    <s v="U.S. Navy"/>
    <x v="0"/>
    <s v="https://www.dhra.mil/PERSEREC/Espionage-Cases/2005-08/"/>
    <x v="0"/>
    <x v="0"/>
    <s v="Practices dangerous to security"/>
    <n v="3"/>
  </r>
  <r>
    <s v="U.S. Navy"/>
    <x v="0"/>
    <s v="https://www.dhra.mil/PERSEREC/Espionage-Cases/2005-08/"/>
    <x v="0"/>
    <x v="0"/>
    <s v="Psychological considerations"/>
    <n v="3"/>
  </r>
  <r>
    <s v="U.S. Navy"/>
    <x v="0"/>
    <s v="https://www.dhra.mil/PERSEREC/Espionage-Cases/2005-08/"/>
    <x v="1"/>
    <x v="0"/>
    <s v="Mishandling of classified information"/>
    <n v="3"/>
  </r>
  <r>
    <s v="U.S. Navy"/>
    <x v="0"/>
    <s v="https://www.dhra.mil/PERSEREC/Espionage-Cases/2005-08/"/>
    <x v="1"/>
    <x v="0"/>
    <s v="Allegiance to the United States of America"/>
    <n v="3"/>
  </r>
  <r>
    <s v="U.S. Navy"/>
    <x v="0"/>
    <s v="https://www.dhra.mil/PERSEREC/Espionage-Cases/2005-08/"/>
    <x v="1"/>
    <x v="1"/>
    <s v="Active communication with hostile actors"/>
    <n v="3"/>
  </r>
  <r>
    <s v="U.S. Navy"/>
    <x v="0"/>
    <s v="https://www.dhra.mil/PERSEREC/Espionage-Cases/2005-08/"/>
    <x v="0"/>
    <x v="2"/>
    <s v="Poor cybersecurity practices"/>
    <n v="3"/>
  </r>
  <r>
    <s v="U.S. Navy"/>
    <x v="0"/>
    <s v="https://www.dhra.mil/PERSEREC/Espionage-Cases/2005-08/"/>
    <x v="0"/>
    <x v="2"/>
    <s v="Eccentric social media presence"/>
    <n v="3"/>
  </r>
  <r>
    <s v="U.S. Navy"/>
    <x v="0"/>
    <s v="https://www.dhra.mil/PERSEREC/Espionage-Cases/2005-08/"/>
    <x v="1"/>
    <x v="2"/>
    <s v="Misuse of protected/secured information systems"/>
    <n v="3"/>
  </r>
  <r>
    <s v="U.S. Navy"/>
    <x v="1"/>
    <s v="https://www.dhra.mil/PERSEREC/Espionage-Cases/1986-87/"/>
    <x v="0"/>
    <x v="0"/>
    <s v="Financial considerations"/>
    <n v="3"/>
  </r>
  <r>
    <s v="U.S. Navy"/>
    <x v="1"/>
    <s v="https://www.dhra.mil/PERSEREC/Espionage-Cases/1986-87/"/>
    <x v="1"/>
    <x v="0"/>
    <s v="Mishandling of classified information"/>
    <n v="3"/>
  </r>
  <r>
    <s v="U.S. Navy"/>
    <x v="1"/>
    <s v="https://www.dhra.mil/PERSEREC/Espionage-Cases/1986-87/"/>
    <x v="1"/>
    <x v="1"/>
    <s v="Active communication with hostile actors"/>
    <n v="3"/>
  </r>
  <r>
    <s v="U.S. Navy"/>
    <x v="1"/>
    <s v="https://www.dhra.mil/PERSEREC/Espionage-Cases/1986-87/"/>
    <x v="0"/>
    <x v="2"/>
    <s v="Poor cybersecurity practices"/>
    <n v="3"/>
  </r>
  <r>
    <s v="U.S. Navy"/>
    <x v="1"/>
    <s v="https://www.dhra.mil/PERSEREC/Espionage-Cases/1986-87/"/>
    <x v="1"/>
    <x v="2"/>
    <s v="Misuse of protected/secured information systems"/>
    <n v="3"/>
  </r>
  <r>
    <s v="Federal Bureau of Investigation"/>
    <x v="2"/>
    <s v="https://www.dhra.mil/PERSEREC/Espionage-Cases/2000-04/"/>
    <x v="0"/>
    <x v="0"/>
    <s v="Personal conduct"/>
    <n v="3"/>
  </r>
  <r>
    <s v="Federal Bureau of Investigation"/>
    <x v="2"/>
    <s v="https://www.dhra.mil/PERSEREC/Espionage-Cases/2000-04/"/>
    <x v="0"/>
    <x v="0"/>
    <s v="Psychological considerations"/>
    <n v="3"/>
  </r>
  <r>
    <s v="Federal Bureau of Investigation"/>
    <x v="2"/>
    <s v="https://www.dhra.mil/PERSEREC/Espionage-Cases/2000-04/"/>
    <x v="1"/>
    <x v="0"/>
    <s v="Mishandling of classified information"/>
    <n v="3"/>
  </r>
  <r>
    <s v="Federal Bureau of Investigation"/>
    <x v="2"/>
    <s v="https://www.dhra.mil/PERSEREC/Espionage-Cases/2000-04/"/>
    <x v="1"/>
    <x v="0"/>
    <s v="Allegiance to the United States of America"/>
    <n v="3"/>
  </r>
  <r>
    <s v="Federal Bureau of Investigation"/>
    <x v="2"/>
    <s v="https://www.dhra.mil/PERSEREC/Espionage-Cases/2000-04/"/>
    <x v="1"/>
    <x v="0"/>
    <s v="Psychological stress"/>
    <n v="3"/>
  </r>
  <r>
    <s v="Federal Bureau of Investigation"/>
    <x v="2"/>
    <s v="https://www.dhra.mil/PERSEREC/Espionage-Cases/2000-04/"/>
    <x v="0"/>
    <x v="1"/>
    <s v="Anti-social tendencies"/>
    <n v="3"/>
  </r>
  <r>
    <s v="Federal Bureau of Investigation"/>
    <x v="2"/>
    <s v="https://www.dhra.mil/PERSEREC/Espionage-Cases/2000-04/"/>
    <x v="0"/>
    <x v="1"/>
    <s v="Feelings of victimization"/>
    <n v="3"/>
  </r>
  <r>
    <s v="Federal Bureau of Investigation"/>
    <x v="2"/>
    <s v="https://www.dhra.mil/PERSEREC/Espionage-Cases/2000-04/"/>
    <x v="0"/>
    <x v="1"/>
    <s v="Passive communication with hostile actors"/>
    <n v="3"/>
  </r>
  <r>
    <s v="Federal Bureau of Investigation"/>
    <x v="2"/>
    <s v="https://www.dhra.mil/PERSEREC/Espionage-Cases/2000-04/"/>
    <x v="1"/>
    <x v="1"/>
    <s v="Isolationist behavior"/>
    <n v="3"/>
  </r>
  <r>
    <s v="Federal Bureau of Investigation"/>
    <x v="2"/>
    <s v="https://www.dhra.mil/PERSEREC/Espionage-Cases/2000-04/"/>
    <x v="1"/>
    <x v="1"/>
    <s v="Resentment"/>
    <n v="3"/>
  </r>
  <r>
    <s v="Federal Bureau of Investigation"/>
    <x v="2"/>
    <s v="https://www.dhra.mil/PERSEREC/Espionage-Cases/2000-04/"/>
    <x v="1"/>
    <x v="1"/>
    <s v="Active communication with hostile actors"/>
    <n v="3"/>
  </r>
  <r>
    <s v="Federal Bureau of Investigation"/>
    <x v="2"/>
    <s v="https://www.dhra.mil/PERSEREC/Espionage-Cases/2000-04/"/>
    <x v="0"/>
    <x v="2"/>
    <s v="Eccentric social media presence"/>
    <n v="3"/>
  </r>
  <r>
    <s v="Federal Bureau of Investigation"/>
    <x v="2"/>
    <s v="https://www.dhra.mil/PERSEREC/Espionage-Cases/2000-04/"/>
    <x v="1"/>
    <x v="2"/>
    <s v="Misuse of protected/secured information systems"/>
    <n v="3"/>
  </r>
  <r>
    <s v="Federal Bureau of Investigation"/>
    <x v="2"/>
    <s v="https://www.dhra.mil/PERSEREC/Espionage-Cases/2000-04/"/>
    <x v="1"/>
    <x v="2"/>
    <s v="Potentially violent social media presence"/>
    <n v="3"/>
  </r>
  <r>
    <s v="Federal Bureau of Investigation"/>
    <x v="3"/>
    <s v="https://www.dhra.mil/PERSEREC/Espionage-Cases/1990-92/"/>
    <x v="0"/>
    <x v="0"/>
    <s v="Financial considerations"/>
    <n v="3"/>
  </r>
  <r>
    <s v="Federal Bureau of Investigation"/>
    <x v="3"/>
    <s v="https://www.dhra.mil/PERSEREC/Espionage-Cases/1990-92/"/>
    <x v="0"/>
    <x v="0"/>
    <s v="Personal conduct"/>
    <n v="3"/>
  </r>
  <r>
    <s v="Federal Bureau of Investigation"/>
    <x v="3"/>
    <s v="https://www.dhra.mil/PERSEREC/Espionage-Cases/1990-92/"/>
    <x v="0"/>
    <x v="0"/>
    <s v="Practices dangerous to security"/>
    <n v="3"/>
  </r>
  <r>
    <s v="Federal Bureau of Investigation"/>
    <x v="3"/>
    <s v="https://www.dhra.mil/PERSEREC/Espionage-Cases/1990-92/"/>
    <x v="1"/>
    <x v="0"/>
    <s v="Allegiance to the United States of America"/>
    <n v="3"/>
  </r>
  <r>
    <s v="Federal Bureau of Investigation"/>
    <x v="3"/>
    <s v="https://www.dhra.mil/PERSEREC/Espionage-Cases/1990-92/"/>
    <x v="1"/>
    <x v="0"/>
    <s v="Illegal drug use"/>
    <n v="3"/>
  </r>
  <r>
    <s v="Federal Bureau of Investigation"/>
    <x v="3"/>
    <s v="https://www.dhra.mil/PERSEREC/Espionage-Cases/1990-92/"/>
    <x v="1"/>
    <x v="0"/>
    <s v="Criminal conduct"/>
    <n v="3"/>
  </r>
  <r>
    <s v="Federal Bureau of Investigation"/>
    <x v="3"/>
    <s v="https://www.dhra.mil/PERSEREC/Espionage-Cases/1990-92/"/>
    <x v="0"/>
    <x v="1"/>
    <s v="Feelings of victimization"/>
    <n v="3"/>
  </r>
  <r>
    <s v="Federal Bureau of Investigation"/>
    <x v="3"/>
    <s v="https://www.dhra.mil/PERSEREC/Espionage-Cases/1990-92/"/>
    <x v="0"/>
    <x v="1"/>
    <s v="Passive communication with hostile actors"/>
    <n v="3"/>
  </r>
  <r>
    <s v="Federal Bureau of Investigation"/>
    <x v="3"/>
    <s v="https://www.dhra.mil/PERSEREC/Espionage-Cases/1990-92/"/>
    <x v="1"/>
    <x v="1"/>
    <s v="Active communication with hostile actors"/>
    <n v="3"/>
  </r>
  <r>
    <s v="Federal Bureau of Investigation"/>
    <x v="3"/>
    <s v="https://www.dhra.mil/PERSEREC/Espionage-Cases/1990-92/"/>
    <x v="0"/>
    <x v="2"/>
    <s v="Poor cybersecurity practices"/>
    <n v="3"/>
  </r>
  <r>
    <s v="Federal Bureau of Investigation"/>
    <x v="4"/>
    <s v="https://www.dhra.mil/PERSEREC/Espionage-Cases/2005-08/"/>
    <x v="0"/>
    <x v="0"/>
    <s v="Personal conduct"/>
    <n v="3"/>
  </r>
  <r>
    <s v="Federal Bureau of Investigation"/>
    <x v="4"/>
    <s v="https://www.dhra.mil/PERSEREC/Espionage-Cases/2005-08/"/>
    <x v="0"/>
    <x v="0"/>
    <s v="Foreign preference"/>
    <n v="3"/>
  </r>
  <r>
    <s v="Federal Bureau of Investigation"/>
    <x v="4"/>
    <s v="https://www.dhra.mil/PERSEREC/Espionage-Cases/2005-08/"/>
    <x v="0"/>
    <x v="0"/>
    <s v="Practices dangerous to security"/>
    <n v="3"/>
  </r>
  <r>
    <s v="Federal Bureau of Investigation"/>
    <x v="4"/>
    <s v="https://www.dhra.mil/PERSEREC/Espionage-Cases/2005-08/"/>
    <x v="1"/>
    <x v="0"/>
    <s v="Mishandling of classified information"/>
    <n v="3"/>
  </r>
  <r>
    <s v="Federal Bureau of Investigation"/>
    <x v="4"/>
    <s v="https://www.dhra.mil/PERSEREC/Espionage-Cases/2005-08/"/>
    <x v="1"/>
    <x v="0"/>
    <s v="Allegiance to the United States of America"/>
    <n v="3"/>
  </r>
  <r>
    <s v="Federal Bureau of Investigation"/>
    <x v="4"/>
    <s v="https://www.dhra.mil/PERSEREC/Espionage-Cases/2005-08/"/>
    <x v="1"/>
    <x v="1"/>
    <s v="Active communication with hostile actors"/>
    <n v="3"/>
  </r>
  <r>
    <s v="Federal Bureau of Investigation"/>
    <x v="4"/>
    <s v="https://www.dhra.mil/PERSEREC/Espionage-Cases/2005-08/"/>
    <x v="0"/>
    <x v="2"/>
    <s v="Poor cybersecurity practices"/>
    <n v="3"/>
  </r>
  <r>
    <s v="Federal Bureau of Investigation"/>
    <x v="4"/>
    <s v="https://www.dhra.mil/PERSEREC/Espionage-Cases/2005-08/"/>
    <x v="1"/>
    <x v="2"/>
    <s v="Misuse of protected/secured information systems"/>
    <n v="3"/>
  </r>
  <r>
    <s v="Defense Counterintelligence &amp; Security Agency"/>
    <x v="5"/>
    <s v="https://www.cdse.edu/documents/cdse/ud-job-aid-benjamin-bishop.pdf"/>
    <x v="0"/>
    <x v="0"/>
    <s v="Personal conduct"/>
    <n v="3"/>
  </r>
  <r>
    <s v="Defense Counterintelligence &amp; Security Agency"/>
    <x v="5"/>
    <s v="https://www.cdse.edu/documents/cdse/ud-job-aid-benjamin-bishop.pdf"/>
    <x v="0"/>
    <x v="0"/>
    <s v="Foreign preference"/>
    <n v="3"/>
  </r>
  <r>
    <s v="Defense Counterintelligence &amp; Security Agency"/>
    <x v="5"/>
    <s v="https://www.cdse.edu/documents/cdse/ud-job-aid-benjamin-bishop.pdf"/>
    <x v="0"/>
    <x v="0"/>
    <s v="Practices dangerous to security"/>
    <n v="3"/>
  </r>
  <r>
    <s v="Defense Counterintelligence &amp; Security Agency"/>
    <x v="5"/>
    <s v="https://www.cdse.edu/documents/cdse/ud-job-aid-benjamin-bishop.pdf"/>
    <x v="1"/>
    <x v="0"/>
    <s v="Mishandling of classified information"/>
    <n v="3"/>
  </r>
  <r>
    <s v="Defense Counterintelligence &amp; Security Agency"/>
    <x v="5"/>
    <s v="https://www.cdse.edu/documents/cdse/ud-job-aid-benjamin-bishop.pdf"/>
    <x v="1"/>
    <x v="0"/>
    <s v="Allegiance to the United States of America"/>
    <n v="3"/>
  </r>
  <r>
    <s v="Defense Counterintelligence &amp; Security Agency"/>
    <x v="5"/>
    <s v="https://www.cdse.edu/documents/cdse/ud-job-aid-benjamin-bishop.pdf"/>
    <x v="1"/>
    <x v="1"/>
    <s v="Active communication with hostile actors"/>
    <n v="3"/>
  </r>
  <r>
    <s v="Defense Counterintelligence &amp; Security Agency"/>
    <x v="5"/>
    <s v="https://www.cdse.edu/documents/cdse/ud-job-aid-benjamin-bishop.pdf"/>
    <x v="0"/>
    <x v="2"/>
    <s v="Poor cybersecurity practices"/>
    <n v="3"/>
  </r>
  <r>
    <s v="Defense Counterintelligence &amp; Security Agency"/>
    <x v="5"/>
    <s v="https://www.cdse.edu/documents/cdse/ud-job-aid-benjamin-bishop.pdf"/>
    <x v="1"/>
    <x v="2"/>
    <s v="Misuse of protected/secured information systems"/>
    <n v="3"/>
  </r>
  <r>
    <s v="Federal Bureau of Investigation"/>
    <x v="6"/>
    <s v="https://www.cdse.edu/documents/cdse/christopher-boyce-insider-threat-case-study.pdf"/>
    <x v="0"/>
    <x v="0"/>
    <s v="Financial considerations"/>
    <n v="3"/>
  </r>
  <r>
    <s v="Federal Bureau of Investigation"/>
    <x v="6"/>
    <s v="https://www.cdse.edu/documents/cdse/christopher-boyce-insider-threat-case-study.pdf"/>
    <x v="0"/>
    <x v="0"/>
    <s v="Personal conduct"/>
    <n v="3"/>
  </r>
  <r>
    <s v="Federal Bureau of Investigation"/>
    <x v="6"/>
    <s v="https://www.cdse.edu/documents/cdse/christopher-boyce-insider-threat-case-study.pdf"/>
    <x v="0"/>
    <x v="0"/>
    <s v="Practices dangerous to security"/>
    <n v="3"/>
  </r>
  <r>
    <s v="Federal Bureau of Investigation"/>
    <x v="6"/>
    <s v="https://www.cdse.edu/documents/cdse/christopher-boyce-insider-threat-case-study.pdf"/>
    <x v="0"/>
    <x v="0"/>
    <s v="Psychological considerations"/>
    <n v="3"/>
  </r>
  <r>
    <s v="Federal Bureau of Investigation"/>
    <x v="6"/>
    <s v="https://www.cdse.edu/documents/cdse/christopher-boyce-insider-threat-case-study.pdf"/>
    <x v="1"/>
    <x v="0"/>
    <s v="Mishandling of classified information"/>
    <n v="3"/>
  </r>
  <r>
    <s v="Federal Bureau of Investigation"/>
    <x v="6"/>
    <s v="https://www.cdse.edu/documents/cdse/christopher-boyce-insider-threat-case-study.pdf"/>
    <x v="1"/>
    <x v="0"/>
    <s v="Unexplained affluence"/>
    <n v="3"/>
  </r>
  <r>
    <s v="Federal Bureau of Investigation"/>
    <x v="6"/>
    <s v="https://www.cdse.edu/documents/cdse/christopher-boyce-insider-threat-case-study.pdf"/>
    <x v="1"/>
    <x v="0"/>
    <s v="Illegal drug use"/>
    <n v="3"/>
  </r>
  <r>
    <s v="Federal Bureau of Investigation"/>
    <x v="6"/>
    <s v="https://www.cdse.edu/documents/cdse/christopher-boyce-insider-threat-case-study.pdf"/>
    <x v="1"/>
    <x v="0"/>
    <s v="Criminal conduct"/>
    <n v="3"/>
  </r>
  <r>
    <s v="Federal Bureau of Investigation"/>
    <x v="6"/>
    <s v="https://www.cdse.edu/documents/cdse/christopher-boyce-insider-threat-case-study.pdf"/>
    <x v="1"/>
    <x v="1"/>
    <s v="Active communication with hostile actors"/>
    <n v="3"/>
  </r>
  <r>
    <s v="Federal Bureau of Investigation"/>
    <x v="6"/>
    <s v="https://www.cdse.edu/documents/cdse/christopher-boyce-insider-threat-case-study.pdf"/>
    <x v="0"/>
    <x v="2"/>
    <s v="Poor cybersecurity practices"/>
    <n v="3"/>
  </r>
  <r>
    <s v="Federal Bureau of Investigation"/>
    <x v="7"/>
    <s v="https://www.justice.gov/archive/opa/pr/2008/February/chung-indictment.pdf"/>
    <x v="0"/>
    <x v="0"/>
    <s v="Personal conduct"/>
    <n v="3"/>
  </r>
  <r>
    <s v="Federal Bureau of Investigation"/>
    <x v="7"/>
    <s v="https://www.justice.gov/archive/opa/pr/2008/February/chung-indictment.pdf"/>
    <x v="0"/>
    <x v="0"/>
    <s v="Practices dangerous to security"/>
    <n v="3"/>
  </r>
  <r>
    <s v="Federal Bureau of Investigation"/>
    <x v="7"/>
    <s v="https://www.justice.gov/archive/opa/pr/2008/February/chung-indictment.pdf"/>
    <x v="1"/>
    <x v="0"/>
    <s v="Mishandling of classified information"/>
    <n v="3"/>
  </r>
  <r>
    <s v="Federal Bureau of Investigation"/>
    <x v="7"/>
    <s v="https://www.justice.gov/archive/opa/pr/2008/February/chung-indictment.pdf"/>
    <x v="1"/>
    <x v="0"/>
    <s v="Allegiance to the United States of America"/>
    <n v="3"/>
  </r>
  <r>
    <s v="Federal Bureau of Investigation"/>
    <x v="7"/>
    <s v="https://www.justice.gov/archive/opa/pr/2008/February/chung-indictment.pdf"/>
    <x v="1"/>
    <x v="0"/>
    <s v="Criminal conduct"/>
    <n v="3"/>
  </r>
  <r>
    <s v="Federal Bureau of Investigation"/>
    <x v="7"/>
    <s v="https://www.justice.gov/archive/opa/pr/2008/February/chung-indictment.pdf"/>
    <x v="0"/>
    <x v="1"/>
    <s v="Passive communication with hostile actors"/>
    <n v="3"/>
  </r>
  <r>
    <s v="Federal Bureau of Investigation"/>
    <x v="7"/>
    <s v="https://www.justice.gov/archive/opa/pr/2008/February/chung-indictment.pdf"/>
    <x v="0"/>
    <x v="2"/>
    <s v="Poor cybersecurity practices"/>
    <n v="3"/>
  </r>
  <r>
    <s v="Defense Counterintelligence &amp; Security Agency"/>
    <x v="8"/>
    <s v="https://www.cdse.edu/documents/toolkits-insider/Insider-Threat-Case-Study-Charles-Eccleston.pdf"/>
    <x v="0"/>
    <x v="0"/>
    <s v="Personal conduct"/>
    <n v="3"/>
  </r>
  <r>
    <s v="Defense Counterintelligence &amp; Security Agency"/>
    <x v="8"/>
    <s v="https://www.cdse.edu/documents/toolkits-insider/Insider-Threat-Case-Study-Charles-Eccleston.pdf"/>
    <x v="0"/>
    <x v="0"/>
    <s v="Practices dangerous to security"/>
    <n v="3"/>
  </r>
  <r>
    <s v="Defense Counterintelligence &amp; Security Agency"/>
    <x v="8"/>
    <s v="https://www.cdse.edu/documents/toolkits-insider/Insider-Threat-Case-Study-Charles-Eccleston.pdf"/>
    <x v="1"/>
    <x v="0"/>
    <s v="Mishandling of classified information"/>
    <n v="3"/>
  </r>
  <r>
    <s v="Defense Counterintelligence &amp; Security Agency"/>
    <x v="8"/>
    <s v="https://www.cdse.edu/documents/toolkits-insider/Insider-Threat-Case-Study-Charles-Eccleston.pdf"/>
    <x v="1"/>
    <x v="0"/>
    <s v="Allegiance to the United States of America"/>
    <n v="3"/>
  </r>
  <r>
    <s v="Defense Counterintelligence &amp; Security Agency"/>
    <x v="8"/>
    <s v="https://www.cdse.edu/documents/toolkits-insider/Insider-Threat-Case-Study-Charles-Eccleston.pdf"/>
    <x v="1"/>
    <x v="0"/>
    <s v="Criminal conduct"/>
    <n v="3"/>
  </r>
  <r>
    <s v="Defense Counterintelligence &amp; Security Agency"/>
    <x v="8"/>
    <s v="https://www.cdse.edu/documents/toolkits-insider/Insider-Threat-Case-Study-Charles-Eccleston.pdf"/>
    <x v="1"/>
    <x v="1"/>
    <s v="Resentment"/>
    <n v="3"/>
  </r>
  <r>
    <s v="Defense Counterintelligence &amp; Security Agency"/>
    <x v="8"/>
    <s v="https://www.cdse.edu/documents/toolkits-insider/Insider-Threat-Case-Study-Charles-Eccleston.pdf"/>
    <x v="1"/>
    <x v="1"/>
    <s v="Active communication with hostile actors"/>
    <n v="3"/>
  </r>
  <r>
    <s v="Defense Counterintelligence &amp; Security Agency"/>
    <x v="8"/>
    <s v="https://www.cdse.edu/documents/toolkits-insider/Insider-Threat-Case-Study-Charles-Eccleston.pdf"/>
    <x v="1"/>
    <x v="2"/>
    <s v="Misuse of protected/secured information systems"/>
    <n v="3"/>
  </r>
  <r>
    <s v="U.S. Army"/>
    <x v="9"/>
    <s v="https://www.dhra.mil/PERSEREC/Espionage-Cases/1988/"/>
    <x v="0"/>
    <x v="0"/>
    <s v="Personal conduct"/>
    <n v="3"/>
  </r>
  <r>
    <s v="U.S. Army"/>
    <x v="9"/>
    <s v="https://www.dhra.mil/PERSEREC/Espionage-Cases/1988/"/>
    <x v="0"/>
    <x v="0"/>
    <s v="Financial considerations"/>
    <n v="3"/>
  </r>
  <r>
    <s v="U.S. Army"/>
    <x v="9"/>
    <s v="https://www.dhra.mil/PERSEREC/Espionage-Cases/1988/"/>
    <x v="0"/>
    <x v="0"/>
    <s v="Practices dangerous to security"/>
    <n v="3"/>
  </r>
  <r>
    <s v="U.S. Army"/>
    <x v="9"/>
    <s v="https://www.dhra.mil/PERSEREC/Espionage-Cases/1988/"/>
    <x v="1"/>
    <x v="0"/>
    <s v="Mishandling of classified information"/>
    <n v="3"/>
  </r>
  <r>
    <s v="U.S. Army"/>
    <x v="9"/>
    <s v="https://www.dhra.mil/PERSEREC/Espionage-Cases/1988/"/>
    <x v="1"/>
    <x v="0"/>
    <s v="Allegiance to the United States of America"/>
    <n v="3"/>
  </r>
  <r>
    <s v="U.S. Army"/>
    <x v="9"/>
    <s v="https://www.dhra.mil/PERSEREC/Espionage-Cases/1988/"/>
    <x v="1"/>
    <x v="0"/>
    <s v="Unexplained affluence"/>
    <n v="3"/>
  </r>
  <r>
    <s v="U.S. Army"/>
    <x v="9"/>
    <s v="https://www.dhra.mil/PERSEREC/Espionage-Cases/1988/"/>
    <x v="1"/>
    <x v="1"/>
    <s v="Active communication with hostile actors"/>
    <n v="3"/>
  </r>
  <r>
    <s v="U.S. Army"/>
    <x v="9"/>
    <s v="https://www.dhra.mil/PERSEREC/Espionage-Cases/1988/"/>
    <x v="0"/>
    <x v="2"/>
    <s v="Poor cybersecurity practices"/>
    <n v="3"/>
  </r>
  <r>
    <s v="U.S. Army"/>
    <x v="9"/>
    <s v="https://www.dhra.mil/PERSEREC/Espionage-Cases/1988/"/>
    <x v="1"/>
    <x v="2"/>
    <s v="Misuse of protected/secured information systems"/>
    <n v="3"/>
  </r>
  <r>
    <s v="U.S. Army"/>
    <x v="10"/>
    <s v="https://www.investigativeproject.org/documents/case_docs/2024.pdf"/>
    <x v="0"/>
    <x v="0"/>
    <s v="Personal conduct"/>
    <n v="3"/>
  </r>
  <r>
    <s v="U.S. Army"/>
    <x v="10"/>
    <s v="https://www.investigativeproject.org/documents/case_docs/2024.pdf"/>
    <x v="0"/>
    <x v="0"/>
    <s v="Foreign preference"/>
    <n v="3"/>
  </r>
  <r>
    <s v="U.S. Army"/>
    <x v="10"/>
    <s v="https://www.investigativeproject.org/documents/case_docs/2024.pdf"/>
    <x v="0"/>
    <x v="0"/>
    <s v="Psychological considerations"/>
    <n v="3"/>
  </r>
  <r>
    <s v="U.S. Army"/>
    <x v="10"/>
    <s v="https://www.investigativeproject.org/documents/case_docs/2024.pdf"/>
    <x v="1"/>
    <x v="0"/>
    <s v="Allegiance to the United States of America"/>
    <n v="3"/>
  </r>
  <r>
    <s v="U.S. Army"/>
    <x v="10"/>
    <s v="https://www.investigativeproject.org/documents/case_docs/2024.pdf"/>
    <x v="1"/>
    <x v="0"/>
    <s v="Criminal conduct"/>
    <n v="3"/>
  </r>
  <r>
    <s v="U.S. Army"/>
    <x v="10"/>
    <s v="https://www.investigativeproject.org/documents/case_docs/2024.pdf"/>
    <x v="1"/>
    <x v="0"/>
    <s v="Psychological stress"/>
    <n v="3"/>
  </r>
  <r>
    <s v="U.S. Army"/>
    <x v="10"/>
    <s v="https://www.investigativeproject.org/documents/case_docs/2024.pdf"/>
    <x v="0"/>
    <x v="1"/>
    <s v="Anti-social tendencies"/>
    <n v="3"/>
  </r>
  <r>
    <s v="U.S. Army"/>
    <x v="10"/>
    <s v="https://www.investigativeproject.org/documents/case_docs/2024.pdf"/>
    <x v="0"/>
    <x v="1"/>
    <s v="Feelings of victimization"/>
    <n v="3"/>
  </r>
  <r>
    <s v="U.S. Army"/>
    <x v="10"/>
    <s v="https://www.investigativeproject.org/documents/case_docs/2024.pdf"/>
    <x v="0"/>
    <x v="1"/>
    <s v="Threatening behavior"/>
    <n v="3"/>
  </r>
  <r>
    <s v="U.S. Army"/>
    <x v="10"/>
    <s v="https://www.investigativeproject.org/documents/case_docs/2024.pdf"/>
    <x v="1"/>
    <x v="1"/>
    <s v="Isolationist behavior"/>
    <n v="3"/>
  </r>
  <r>
    <s v="U.S. Army"/>
    <x v="10"/>
    <s v="https://www.investigativeproject.org/documents/case_docs/2024.pdf"/>
    <x v="1"/>
    <x v="1"/>
    <s v="Resentment"/>
    <n v="3"/>
  </r>
  <r>
    <s v="U.S. Army"/>
    <x v="10"/>
    <s v="https://www.investigativeproject.org/documents/case_docs/2024.pdf"/>
    <x v="1"/>
    <x v="1"/>
    <s v="Violent behavior"/>
    <n v="3"/>
  </r>
  <r>
    <s v="U.S. Army"/>
    <x v="10"/>
    <s v="https://www.investigativeproject.org/documents/case_docs/2024.pdf"/>
    <x v="1"/>
    <x v="1"/>
    <s v="Paranoia"/>
    <n v="3"/>
  </r>
  <r>
    <s v="U.S. Army"/>
    <x v="10"/>
    <s v="https://www.investigativeproject.org/documents/case_docs/2024.pdf"/>
    <x v="1"/>
    <x v="1"/>
    <s v="Active communication with hostile actors"/>
    <n v="3"/>
  </r>
  <r>
    <s v="U.S. Army"/>
    <x v="10"/>
    <s v="https://www.investigativeproject.org/documents/case_docs/2024.pdf"/>
    <x v="0"/>
    <x v="2"/>
    <s v="Poor cybersecurity practices"/>
    <n v="3"/>
  </r>
  <r>
    <s v="U.S. Army"/>
    <x v="10"/>
    <s v="https://www.investigativeproject.org/documents/case_docs/2024.pdf"/>
    <x v="0"/>
    <x v="2"/>
    <s v="Eccentric social media presence"/>
    <n v="3"/>
  </r>
  <r>
    <s v="U.S. Army"/>
    <x v="10"/>
    <s v="https://www.investigativeproject.org/documents/case_docs/2024.pdf"/>
    <x v="1"/>
    <x v="2"/>
    <s v="Misuse of protected/secured information systems"/>
    <n v="3"/>
  </r>
  <r>
    <s v="U.S. Army"/>
    <x v="10"/>
    <s v="https://www.investigativeproject.org/documents/case_docs/2024.pdf"/>
    <x v="1"/>
    <x v="2"/>
    <s v="Potentially violent social media presence"/>
    <n v="3"/>
  </r>
  <r>
    <s v="U.S. Coast Guard"/>
    <x v="11"/>
    <s v="https://www.cdse.edu/documents/cdse/case-study-paul-hasson.pdf"/>
    <x v="0"/>
    <x v="0"/>
    <s v="Personal conduct"/>
    <n v="3"/>
  </r>
  <r>
    <s v="U.S. Coast Guard"/>
    <x v="11"/>
    <s v="https://www.cdse.edu/documents/cdse/case-study-paul-hasson.pdf"/>
    <x v="0"/>
    <x v="0"/>
    <s v="Psychological considerations"/>
    <n v="3"/>
  </r>
  <r>
    <s v="U.S. Coast Guard"/>
    <x v="11"/>
    <s v="https://www.cdse.edu/documents/cdse/case-study-paul-hasson.pdf"/>
    <x v="1"/>
    <x v="0"/>
    <s v="Allegiance to the United States of America"/>
    <n v="3"/>
  </r>
  <r>
    <s v="U.S. Coast Guard"/>
    <x v="11"/>
    <s v="https://www.cdse.edu/documents/cdse/case-study-paul-hasson.pdf"/>
    <x v="1"/>
    <x v="0"/>
    <s v="Psychological stress"/>
    <n v="3"/>
  </r>
  <r>
    <s v="U.S. Coast Guard"/>
    <x v="11"/>
    <s v="https://www.cdse.edu/documents/cdse/case-study-paul-hasson.pdf"/>
    <x v="1"/>
    <x v="0"/>
    <s v="Criminal conduct"/>
    <n v="3"/>
  </r>
  <r>
    <s v="U.S. Coast Guard"/>
    <x v="11"/>
    <s v="https://www.cdse.edu/documents/cdse/case-study-paul-hasson.pdf"/>
    <x v="0"/>
    <x v="1"/>
    <s v="Anti-social tendencies"/>
    <n v="3"/>
  </r>
  <r>
    <s v="U.S. Coast Guard"/>
    <x v="11"/>
    <s v="https://www.cdse.edu/documents/cdse/case-study-paul-hasson.pdf"/>
    <x v="0"/>
    <x v="1"/>
    <s v="Feelings of victimization"/>
    <n v="3"/>
  </r>
  <r>
    <s v="U.S. Coast Guard"/>
    <x v="11"/>
    <s v="https://www.cdse.edu/documents/cdse/case-study-paul-hasson.pdf"/>
    <x v="1"/>
    <x v="1"/>
    <s v="Isolationist behavior"/>
    <n v="3"/>
  </r>
  <r>
    <s v="U.S. Coast Guard"/>
    <x v="11"/>
    <s v="https://www.cdse.edu/documents/cdse/case-study-paul-hasson.pdf"/>
    <x v="1"/>
    <x v="1"/>
    <s v="Resentment"/>
    <n v="3"/>
  </r>
  <r>
    <s v="U.S. Coast Guard"/>
    <x v="11"/>
    <s v="https://www.cdse.edu/documents/cdse/case-study-paul-hasson.pdf"/>
    <x v="1"/>
    <x v="1"/>
    <s v="Violent behavior"/>
    <n v="3"/>
  </r>
  <r>
    <s v="U.S. Coast Guard"/>
    <x v="11"/>
    <s v="https://www.cdse.edu/documents/cdse/case-study-paul-hasson.pdf"/>
    <x v="1"/>
    <x v="1"/>
    <s v="Active communication with hostile actors"/>
    <n v="3"/>
  </r>
  <r>
    <s v="U.S. Coast Guard"/>
    <x v="11"/>
    <s v="https://www.cdse.edu/documents/cdse/case-study-paul-hasson.pdf"/>
    <x v="0"/>
    <x v="2"/>
    <s v="Poor cybersecurity practices"/>
    <n v="3"/>
  </r>
  <r>
    <s v="U.S. Coast Guard"/>
    <x v="11"/>
    <s v="https://www.cdse.edu/documents/cdse/case-study-paul-hasson.pdf"/>
    <x v="0"/>
    <x v="2"/>
    <s v="Eccentric social media presence"/>
    <n v="3"/>
  </r>
  <r>
    <s v="U.S. Coast Guard"/>
    <x v="11"/>
    <s v="https://www.cdse.edu/documents/cdse/case-study-paul-hasson.pdf"/>
    <x v="1"/>
    <x v="2"/>
    <s v="Misuse of protected/secured information systems"/>
    <n v="3"/>
  </r>
  <r>
    <s v="U.S. Coast Guard"/>
    <x v="11"/>
    <s v="https://www.cdse.edu/documents/cdse/case-study-paul-hasson.pdf"/>
    <x v="1"/>
    <x v="2"/>
    <s v="Potentially violent social media presence"/>
    <n v="3"/>
  </r>
  <r>
    <s v="U.S. Army"/>
    <x v="12"/>
    <s v="https://www.dhra.mil/PERSEREC/Espionage-Cases/1981-82/"/>
    <x v="0"/>
    <x v="0"/>
    <s v="Personal conduct"/>
    <n v="3"/>
  </r>
  <r>
    <s v="U.S. Army"/>
    <x v="12"/>
    <s v="https://www.dhra.mil/PERSEREC/Espionage-Cases/1981-82/"/>
    <x v="0"/>
    <x v="0"/>
    <s v="Financial considerations"/>
    <n v="3"/>
  </r>
  <r>
    <s v="U.S. Army"/>
    <x v="12"/>
    <s v="https://www.dhra.mil/PERSEREC/Espionage-Cases/1981-82/"/>
    <x v="0"/>
    <x v="0"/>
    <s v="Practices dangerous to security"/>
    <n v="3"/>
  </r>
  <r>
    <s v="U.S. Army"/>
    <x v="12"/>
    <s v="https://www.dhra.mil/PERSEREC/Espionage-Cases/1981-82/"/>
    <x v="0"/>
    <x v="0"/>
    <s v="Excessive foreign travel"/>
    <n v="3"/>
  </r>
  <r>
    <s v="U.S. Army"/>
    <x v="12"/>
    <s v="https://www.dhra.mil/PERSEREC/Espionage-Cases/1981-82/"/>
    <x v="1"/>
    <x v="0"/>
    <s v="Mishandling of classified information"/>
    <n v="3"/>
  </r>
  <r>
    <s v="U.S. Army"/>
    <x v="12"/>
    <s v="https://www.dhra.mil/PERSEREC/Espionage-Cases/1981-82/"/>
    <x v="1"/>
    <x v="0"/>
    <s v="Allegiance to the United States of America"/>
    <n v="3"/>
  </r>
  <r>
    <s v="U.S. Army"/>
    <x v="12"/>
    <s v="https://www.dhra.mil/PERSEREC/Espionage-Cases/1981-82/"/>
    <x v="1"/>
    <x v="0"/>
    <s v="Excessive debt"/>
    <n v="3"/>
  </r>
  <r>
    <s v="U.S. Army"/>
    <x v="12"/>
    <s v="https://www.dhra.mil/PERSEREC/Espionage-Cases/1981-82/"/>
    <x v="1"/>
    <x v="0"/>
    <s v="Unexplained affluence"/>
    <n v="3"/>
  </r>
  <r>
    <s v="U.S. Army"/>
    <x v="12"/>
    <s v="https://www.dhra.mil/PERSEREC/Espionage-Cases/1981-82/"/>
    <x v="0"/>
    <x v="1"/>
    <s v="Passive communication with hostile actors"/>
    <n v="3"/>
  </r>
  <r>
    <s v="U.S. Army"/>
    <x v="12"/>
    <s v="https://www.dhra.mil/PERSEREC/Espionage-Cases/1981-82/"/>
    <x v="1"/>
    <x v="1"/>
    <s v="Active communication with hostile actors"/>
    <n v="3"/>
  </r>
  <r>
    <s v="U.S. Army"/>
    <x v="12"/>
    <s v="https://www.dhra.mil/PERSEREC/Espionage-Cases/1981-82/"/>
    <x v="0"/>
    <x v="2"/>
    <s v="Poor cybersecurity practices"/>
    <n v="3"/>
  </r>
  <r>
    <s v="U.S. Army"/>
    <x v="12"/>
    <s v="https://www.dhra.mil/PERSEREC/Espionage-Cases/1981-82/"/>
    <x v="1"/>
    <x v="2"/>
    <s v="Misuse of protected/secured information systems"/>
    <n v="3"/>
  </r>
  <r>
    <s v="U.S. Secret Service"/>
    <x v="13"/>
    <s v="https://www.secretservice.gov/data/protection/ntac/Hodgkinson.pdf"/>
    <x v="0"/>
    <x v="0"/>
    <s v="Personal conduct"/>
    <n v="3"/>
  </r>
  <r>
    <s v="U.S. Secret Service"/>
    <x v="13"/>
    <s v="https://www.secretservice.gov/data/protection/ntac/Hodgkinson.pdf"/>
    <x v="0"/>
    <x v="0"/>
    <s v="Financial considerations"/>
    <n v="3"/>
  </r>
  <r>
    <s v="U.S. Secret Service"/>
    <x v="13"/>
    <s v="https://www.secretservice.gov/data/protection/ntac/Hodgkinson.pdf"/>
    <x v="0"/>
    <x v="0"/>
    <s v="Psychological considerations"/>
    <n v="3"/>
  </r>
  <r>
    <s v="U.S. Secret Service"/>
    <x v="13"/>
    <s v="https://www.secretservice.gov/data/protection/ntac/Hodgkinson.pdf"/>
    <x v="1"/>
    <x v="0"/>
    <s v="Criminal conduct"/>
    <n v="3"/>
  </r>
  <r>
    <s v="U.S. Secret Service"/>
    <x v="13"/>
    <s v="https://www.secretservice.gov/data/protection/ntac/Hodgkinson.pdf"/>
    <x v="1"/>
    <x v="0"/>
    <s v="Psychological stress"/>
    <n v="3"/>
  </r>
  <r>
    <s v="U.S. Secret Service"/>
    <x v="13"/>
    <s v="https://www.secretservice.gov/data/protection/ntac/Hodgkinson.pdf"/>
    <x v="0"/>
    <x v="1"/>
    <s v="Anti-social tendencies"/>
    <n v="3"/>
  </r>
  <r>
    <s v="U.S. Secret Service"/>
    <x v="13"/>
    <s v="https://www.secretservice.gov/data/protection/ntac/Hodgkinson.pdf"/>
    <x v="0"/>
    <x v="1"/>
    <s v="Threatening behavior"/>
    <n v="3"/>
  </r>
  <r>
    <s v="U.S. Secret Service"/>
    <x v="13"/>
    <s v="https://www.secretservice.gov/data/protection/ntac/Hodgkinson.pdf"/>
    <x v="1"/>
    <x v="1"/>
    <s v="Isolationist behavior"/>
    <n v="3"/>
  </r>
  <r>
    <s v="U.S. Secret Service"/>
    <x v="13"/>
    <s v="https://www.secretservice.gov/data/protection/ntac/Hodgkinson.pdf"/>
    <x v="1"/>
    <x v="1"/>
    <s v="Resentment"/>
    <n v="3"/>
  </r>
  <r>
    <s v="U.S. Secret Service"/>
    <x v="13"/>
    <s v="https://www.secretservice.gov/data/protection/ntac/Hodgkinson.pdf"/>
    <x v="1"/>
    <x v="1"/>
    <s v="Violent behavior"/>
    <n v="3"/>
  </r>
  <r>
    <s v="U.S. Secret Service"/>
    <x v="13"/>
    <s v="https://www.secretservice.gov/data/protection/ntac/Hodgkinson.pdf"/>
    <x v="0"/>
    <x v="2"/>
    <s v="Eccentric social media presence"/>
    <n v="3"/>
  </r>
  <r>
    <s v="U.S. Secret Service"/>
    <x v="13"/>
    <s v="https://www.secretservice.gov/data/protection/ntac/Hodgkinson.pdf"/>
    <x v="1"/>
    <x v="2"/>
    <s v="Potentially violent social media presence"/>
    <n v="3"/>
  </r>
  <r>
    <s v="Defense Counterintelligence &amp; Security Agency"/>
    <x v="14"/>
    <s v="https://www.dhra.mil/PERSEREC/Espionage-Cases/1990-92/"/>
    <x v="0"/>
    <x v="0"/>
    <s v="Personal conduct"/>
    <n v="3"/>
  </r>
  <r>
    <s v="Defense Counterintelligence &amp; Security Agency"/>
    <x v="14"/>
    <s v="https://www.dhra.mil/PERSEREC/Espionage-Cases/1990-92/"/>
    <x v="0"/>
    <x v="0"/>
    <s v="Practices dangerous to security"/>
    <n v="3"/>
  </r>
  <r>
    <s v="Defense Counterintelligence &amp; Security Agency"/>
    <x v="14"/>
    <s v="https://www.dhra.mil/PERSEREC/Espionage-Cases/1990-92/"/>
    <x v="1"/>
    <x v="0"/>
    <s v="Mishandling of classified information"/>
    <n v="3"/>
  </r>
  <r>
    <s v="Defense Counterintelligence &amp; Security Agency"/>
    <x v="14"/>
    <s v="https://www.dhra.mil/PERSEREC/Espionage-Cases/1990-92/"/>
    <x v="1"/>
    <x v="0"/>
    <s v="Allegiance to the United States of America"/>
    <n v="3"/>
  </r>
  <r>
    <s v="Defense Counterintelligence &amp; Security Agency"/>
    <x v="14"/>
    <s v="https://www.dhra.mil/PERSEREC/Espionage-Cases/1990-92/"/>
    <x v="1"/>
    <x v="0"/>
    <s v="Unexplained affluence"/>
    <n v="3"/>
  </r>
  <r>
    <s v="Defense Counterintelligence &amp; Security Agency"/>
    <x v="14"/>
    <s v="https://www.dhra.mil/PERSEREC/Espionage-Cases/1990-92/"/>
    <x v="0"/>
    <x v="1"/>
    <s v="Passive communication with hostile actors"/>
    <n v="3"/>
  </r>
  <r>
    <s v="Defense Counterintelligence &amp; Security Agency"/>
    <x v="14"/>
    <s v="https://www.dhra.mil/PERSEREC/Espionage-Cases/1990-92/"/>
    <x v="1"/>
    <x v="1"/>
    <s v="Resentment"/>
    <n v="3"/>
  </r>
  <r>
    <s v="Defense Counterintelligence &amp; Security Agency"/>
    <x v="14"/>
    <s v="https://www.dhra.mil/PERSEREC/Espionage-Cases/1990-92/"/>
    <x v="1"/>
    <x v="1"/>
    <s v="Active communication with hostile actors"/>
    <n v="3"/>
  </r>
  <r>
    <s v="Defense Counterintelligence &amp; Security Agency"/>
    <x v="14"/>
    <s v="https://www.dhra.mil/PERSEREC/Espionage-Cases/1990-92/"/>
    <x v="0"/>
    <x v="2"/>
    <s v="Poor cybersecurity practices"/>
    <n v="3"/>
  </r>
  <r>
    <s v="Defense Counterintelligence &amp; Security Agency"/>
    <x v="14"/>
    <s v="https://www.dhra.mil/PERSEREC/Espionage-Cases/1990-92/"/>
    <x v="1"/>
    <x v="2"/>
    <s v="Misuse of protected/secured information systems"/>
    <n v="3"/>
  </r>
  <r>
    <s v="Department of State"/>
    <x v="15"/>
    <s v="https://www.dhra.mil/PERSEREC/Espionage-Cases/1975-80/"/>
    <x v="0"/>
    <x v="0"/>
    <s v="Personal conduct"/>
    <n v="3"/>
  </r>
  <r>
    <s v="Department of State"/>
    <x v="15"/>
    <s v="https://www.dhra.mil/PERSEREC/Espionage-Cases/1975-80/"/>
    <x v="0"/>
    <x v="0"/>
    <s v="Foreign preference"/>
    <n v="3"/>
  </r>
  <r>
    <s v="Department of State"/>
    <x v="15"/>
    <s v="https://www.dhra.mil/PERSEREC/Espionage-Cases/1975-80/"/>
    <x v="1"/>
    <x v="0"/>
    <s v="Mishandling of classified information"/>
    <n v="3"/>
  </r>
  <r>
    <s v="Department of State"/>
    <x v="15"/>
    <s v="https://www.dhra.mil/PERSEREC/Espionage-Cases/1975-80/"/>
    <x v="1"/>
    <x v="0"/>
    <s v="Allegiance to the United States of America"/>
    <n v="3"/>
  </r>
  <r>
    <s v="Department of State"/>
    <x v="15"/>
    <s v="https://www.dhra.mil/PERSEREC/Espionage-Cases/1975-80/"/>
    <x v="0"/>
    <x v="1"/>
    <s v="Passive communication with hostile actors"/>
    <n v="3"/>
  </r>
  <r>
    <s v="Department of State"/>
    <x v="15"/>
    <s v="https://www.dhra.mil/PERSEREC/Espionage-Cases/1975-80/"/>
    <x v="1"/>
    <x v="2"/>
    <s v="Misuse of protected/secured information systems"/>
    <n v="3"/>
  </r>
  <r>
    <s v="U.S. Army"/>
    <x v="16"/>
    <s v="https://www.dhra.mil/PERSEREC/Espionage-Cases/1996/"/>
    <x v="0"/>
    <x v="0"/>
    <s v="Personal conduct"/>
    <n v="3"/>
  </r>
  <r>
    <s v="U.S. Army"/>
    <x v="16"/>
    <s v="https://www.dhra.mil/PERSEREC/Espionage-Cases/1996/"/>
    <x v="0"/>
    <x v="0"/>
    <s v="Practices dangerous to security"/>
    <n v="3"/>
  </r>
  <r>
    <s v="U.S. Army"/>
    <x v="16"/>
    <s v="https://www.dhra.mil/PERSEREC/Espionage-Cases/1996/"/>
    <x v="1"/>
    <x v="0"/>
    <s v="Mishandling of classified information"/>
    <n v="3"/>
  </r>
  <r>
    <s v="U.S. Army"/>
    <x v="16"/>
    <s v="https://www.dhra.mil/PERSEREC/Espionage-Cases/1996/"/>
    <x v="1"/>
    <x v="0"/>
    <s v="Allegiance to the United States of America"/>
    <n v="3"/>
  </r>
  <r>
    <s v="U.S. Army"/>
    <x v="16"/>
    <s v="https://www.dhra.mil/PERSEREC/Espionage-Cases/1996/"/>
    <x v="1"/>
    <x v="0"/>
    <s v="Criminal conduct"/>
    <n v="3"/>
  </r>
  <r>
    <s v="U.S. Army"/>
    <x v="16"/>
    <s v="https://www.dhra.mil/PERSEREC/Espionage-Cases/1996/"/>
    <x v="0"/>
    <x v="1"/>
    <s v="Passive communication with hostile actors"/>
    <n v="3"/>
  </r>
  <r>
    <s v="U.S. Army"/>
    <x v="16"/>
    <s v="https://www.dhra.mil/PERSEREC/Espionage-Cases/1996/"/>
    <x v="0"/>
    <x v="2"/>
    <s v="Poor cybersecurity practices"/>
    <n v="3"/>
  </r>
  <r>
    <s v="U.S. Army"/>
    <x v="16"/>
    <s v="https://www.dhra.mil/PERSEREC/Espionage-Cases/1996/"/>
    <x v="1"/>
    <x v="2"/>
    <s v="Misuse of protected/secured information systems"/>
    <n v="3"/>
  </r>
  <r>
    <s v="Department of State"/>
    <x v="17"/>
    <s v="https://www.dhra.mil/PERSEREC/Espionage-Cases/1993-95/"/>
    <x v="0"/>
    <x v="0"/>
    <s v="Personal conduct"/>
    <n v="3"/>
  </r>
  <r>
    <s v="Department of State"/>
    <x v="17"/>
    <s v="https://www.dhra.mil/PERSEREC/Espionage-Cases/1993-95/"/>
    <x v="0"/>
    <x v="0"/>
    <s v="Practices dangerous to security"/>
    <n v="3"/>
  </r>
  <r>
    <s v="Department of State"/>
    <x v="17"/>
    <s v="https://www.dhra.mil/PERSEREC/Espionage-Cases/1993-95/"/>
    <x v="1"/>
    <x v="0"/>
    <s v="Mishandling of classified information"/>
    <n v="3"/>
  </r>
  <r>
    <s v="Department of State"/>
    <x v="17"/>
    <s v="https://www.dhra.mil/PERSEREC/Espionage-Cases/1993-95/"/>
    <x v="1"/>
    <x v="0"/>
    <s v="Allegiance to the United States of America"/>
    <n v="3"/>
  </r>
  <r>
    <s v="Department of State"/>
    <x v="17"/>
    <s v="https://www.dhra.mil/PERSEREC/Espionage-Cases/1993-95/"/>
    <x v="0"/>
    <x v="1"/>
    <s v="Passive communication with hostile actors"/>
    <n v="3"/>
  </r>
  <r>
    <s v="Department of State"/>
    <x v="17"/>
    <s v="https://www.dhra.mil/PERSEREC/Espionage-Cases/1993-95/"/>
    <x v="0"/>
    <x v="2"/>
    <s v="Poor cybersecurity practices"/>
    <n v="3"/>
  </r>
  <r>
    <s v="Defense Counterintelligence &amp; Security Agency"/>
    <x v="18"/>
    <s v="https://www.cdse.edu/documents/toolkits-insider/insider-threat-case-study-justice-economic-espionage.pdf"/>
    <x v="0"/>
    <x v="0"/>
    <s v="Financial considerations"/>
    <n v="3"/>
  </r>
  <r>
    <s v="Defense Counterintelligence &amp; Security Agency"/>
    <x v="18"/>
    <s v="https://www.cdse.edu/documents/toolkits-insider/insider-threat-case-study-justice-economic-espionage.pdf"/>
    <x v="0"/>
    <x v="0"/>
    <s v="Personal conduct"/>
    <n v="3"/>
  </r>
  <r>
    <s v="Defense Counterintelligence &amp; Security Agency"/>
    <x v="18"/>
    <s v="https://www.cdse.edu/documents/toolkits-insider/insider-threat-case-study-justice-economic-espionage.pdf"/>
    <x v="0"/>
    <x v="0"/>
    <s v="Practices dangerous to security"/>
    <n v="3"/>
  </r>
  <r>
    <s v="Defense Counterintelligence &amp; Security Agency"/>
    <x v="18"/>
    <s v="https://www.cdse.edu/documents/toolkits-insider/insider-threat-case-study-justice-economic-espionage.pdf"/>
    <x v="0"/>
    <x v="0"/>
    <s v="Psychological considerations"/>
    <n v="3"/>
  </r>
  <r>
    <s v="Defense Counterintelligence &amp; Security Agency"/>
    <x v="18"/>
    <s v="https://www.cdse.edu/documents/toolkits-insider/insider-threat-case-study-justice-economic-espionage.pdf"/>
    <x v="1"/>
    <x v="0"/>
    <s v="Mishandling of classified information"/>
    <n v="3"/>
  </r>
  <r>
    <s v="Defense Counterintelligence &amp; Security Agency"/>
    <x v="18"/>
    <s v="https://www.cdse.edu/documents/toolkits-insider/insider-threat-case-study-justice-economic-espionage.pdf"/>
    <x v="1"/>
    <x v="0"/>
    <s v="Allegiance to the United States of America"/>
    <n v="3"/>
  </r>
  <r>
    <s v="Defense Counterintelligence &amp; Security Agency"/>
    <x v="18"/>
    <s v="https://www.cdse.edu/documents/toolkits-insider/insider-threat-case-study-justice-economic-espionage.pdf"/>
    <x v="1"/>
    <x v="0"/>
    <s v="Excessive debt"/>
    <n v="3"/>
  </r>
  <r>
    <s v="Defense Counterintelligence &amp; Security Agency"/>
    <x v="18"/>
    <s v="https://www.cdse.edu/documents/toolkits-insider/insider-threat-case-study-justice-economic-espionage.pdf"/>
    <x v="1"/>
    <x v="0"/>
    <s v="Unexplained affluence"/>
    <n v="3"/>
  </r>
  <r>
    <s v="Defense Counterintelligence &amp; Security Agency"/>
    <x v="18"/>
    <s v="https://www.cdse.edu/documents/toolkits-insider/insider-threat-case-study-justice-economic-espionage.pdf"/>
    <x v="1"/>
    <x v="0"/>
    <s v="Psychological stress"/>
    <n v="3"/>
  </r>
  <r>
    <s v="Defense Counterintelligence &amp; Security Agency"/>
    <x v="18"/>
    <s v="https://www.cdse.edu/documents/toolkits-insider/insider-threat-case-study-justice-economic-espionage.pdf"/>
    <x v="0"/>
    <x v="1"/>
    <s v="Feelings of victimization"/>
    <n v="3"/>
  </r>
  <r>
    <s v="Defense Counterintelligence &amp; Security Agency"/>
    <x v="18"/>
    <s v="https://www.cdse.edu/documents/toolkits-insider/insider-threat-case-study-justice-economic-espionage.pdf"/>
    <x v="0"/>
    <x v="1"/>
    <s v="Passive communication with hostile actors"/>
    <n v="3"/>
  </r>
  <r>
    <s v="Defense Counterintelligence &amp; Security Agency"/>
    <x v="18"/>
    <s v="https://www.cdse.edu/documents/toolkits-insider/insider-threat-case-study-justice-economic-espionage.pdf"/>
    <x v="1"/>
    <x v="1"/>
    <s v="Isolationist behavior"/>
    <n v="3"/>
  </r>
  <r>
    <s v="Defense Counterintelligence &amp; Security Agency"/>
    <x v="18"/>
    <s v="https://www.cdse.edu/documents/toolkits-insider/insider-threat-case-study-justice-economic-espionage.pdf"/>
    <x v="1"/>
    <x v="1"/>
    <s v="Resentment"/>
    <n v="3"/>
  </r>
  <r>
    <s v="Defense Counterintelligence &amp; Security Agency"/>
    <x v="18"/>
    <s v="https://www.cdse.edu/documents/toolkits-insider/insider-threat-case-study-justice-economic-espionage.pdf"/>
    <x v="1"/>
    <x v="1"/>
    <s v="Active communication with hostile actors"/>
    <n v="3"/>
  </r>
  <r>
    <s v="Defense Counterintelligence &amp; Security Agency"/>
    <x v="18"/>
    <s v="https://www.cdse.edu/documents/toolkits-insider/insider-threat-case-study-justice-economic-espionage.pdf"/>
    <x v="0"/>
    <x v="2"/>
    <s v="Poor cybersecurity practices"/>
    <n v="3"/>
  </r>
  <r>
    <s v="Defense Counterintelligence &amp; Security Agency"/>
    <x v="18"/>
    <s v="https://www.cdse.edu/documents/toolkits-insider/insider-threat-case-study-justice-economic-espionage.pdf"/>
    <x v="1"/>
    <x v="2"/>
    <s v="Misuse of protected/secured information systems"/>
    <n v="3"/>
  </r>
  <r>
    <s v="U.S. Navy"/>
    <x v="19"/>
    <s v="https://www.dhra.mil/PERSEREC/Espionage-Cases/1984/"/>
    <x v="1"/>
    <x v="2"/>
    <s v="Misuse of protected/secured information systems"/>
    <n v="3"/>
  </r>
  <r>
    <s v="U.S. Navy"/>
    <x v="19"/>
    <s v="https://www.dhra.mil/PERSEREC/Espionage-Cases/1984/"/>
    <x v="0"/>
    <x v="2"/>
    <s v="Poor cybersecurity practices"/>
    <n v="3"/>
  </r>
  <r>
    <s v="U.S. Navy"/>
    <x v="19"/>
    <s v="https://www.dhra.mil/PERSEREC/Espionage-Cases/1984/"/>
    <x v="0"/>
    <x v="1"/>
    <s v="Passive communication with hostile actors"/>
    <n v="3"/>
  </r>
  <r>
    <s v="U.S. Navy"/>
    <x v="19"/>
    <s v="https://www.dhra.mil/PERSEREC/Espionage-Cases/1984/"/>
    <x v="1"/>
    <x v="0"/>
    <s v="Criminal conduct"/>
    <n v="3"/>
  </r>
  <r>
    <s v="U.S. Navy"/>
    <x v="19"/>
    <s v="https://www.dhra.mil/PERSEREC/Espionage-Cases/1984/"/>
    <x v="1"/>
    <x v="0"/>
    <s v="Allegiance to the United States of America"/>
    <n v="3"/>
  </r>
  <r>
    <s v="U.S. Navy"/>
    <x v="19"/>
    <s v="https://www.dhra.mil/PERSEREC/Espionage-Cases/1984/"/>
    <x v="1"/>
    <x v="0"/>
    <s v="Mishandling of classified information"/>
    <n v="3"/>
  </r>
  <r>
    <s v="U.S. Navy"/>
    <x v="19"/>
    <s v="https://www.dhra.mil/PERSEREC/Espionage-Cases/1984/"/>
    <x v="0"/>
    <x v="0"/>
    <s v="Psychological considerations"/>
    <n v="3"/>
  </r>
  <r>
    <s v="U.S. Navy"/>
    <x v="19"/>
    <s v="https://www.dhra.mil/PERSEREC/Espionage-Cases/1984/"/>
    <x v="0"/>
    <x v="0"/>
    <s v="Practices dangerous to security"/>
    <n v="3"/>
  </r>
  <r>
    <s v="U.S. Navy"/>
    <x v="19"/>
    <s v="https://www.dhra.mil/PERSEREC/Espionage-Cases/1984/"/>
    <x v="0"/>
    <x v="0"/>
    <s v="Personal conduct"/>
    <n v="3"/>
  </r>
  <r>
    <s v="Defense Counterintelligence &amp; Security Agency"/>
    <x v="20"/>
    <s v="https://www.cdse.edu/documents/cdse/mozaffar-khazaee-case-study.pdf"/>
    <x v="1"/>
    <x v="2"/>
    <s v="Misuse of protected/secured information systems"/>
    <n v="3"/>
  </r>
  <r>
    <s v="Defense Counterintelligence &amp; Security Agency"/>
    <x v="20"/>
    <s v="https://www.cdse.edu/documents/cdse/mozaffar-khazaee-case-study.pdf"/>
    <x v="0"/>
    <x v="2"/>
    <s v="Poor cybersecurity practices"/>
    <n v="3"/>
  </r>
  <r>
    <s v="Defense Counterintelligence &amp; Security Agency"/>
    <x v="20"/>
    <s v="https://www.cdse.edu/documents/cdse/mozaffar-khazaee-case-study.pdf"/>
    <x v="1"/>
    <x v="1"/>
    <s v="Active communication with hostile actors"/>
    <n v="3"/>
  </r>
  <r>
    <s v="Defense Counterintelligence &amp; Security Agency"/>
    <x v="20"/>
    <s v="https://www.cdse.edu/documents/cdse/mozaffar-khazaee-case-study.pdf"/>
    <x v="1"/>
    <x v="0"/>
    <s v="Excessive debt"/>
    <n v="3"/>
  </r>
  <r>
    <s v="Defense Counterintelligence &amp; Security Agency"/>
    <x v="20"/>
    <s v="https://www.cdse.edu/documents/cdse/mozaffar-khazaee-case-study.pdf"/>
    <x v="1"/>
    <x v="0"/>
    <s v="Allegiance to the United States of America"/>
    <n v="3"/>
  </r>
  <r>
    <s v="Defense Counterintelligence &amp; Security Agency"/>
    <x v="20"/>
    <s v="https://www.cdse.edu/documents/cdse/mozaffar-khazaee-case-study.pdf"/>
    <x v="1"/>
    <x v="0"/>
    <s v="Mishandling of classified information"/>
    <n v="3"/>
  </r>
  <r>
    <s v="Defense Counterintelligence &amp; Security Agency"/>
    <x v="20"/>
    <s v="https://www.cdse.edu/documents/cdse/mozaffar-khazaee-case-study.pdf"/>
    <x v="0"/>
    <x v="0"/>
    <s v="Excessive foreign travel"/>
    <n v="3"/>
  </r>
  <r>
    <s v="Defense Counterintelligence &amp; Security Agency"/>
    <x v="20"/>
    <s v="https://www.cdse.edu/documents/cdse/mozaffar-khazaee-case-study.pdf"/>
    <x v="0"/>
    <x v="0"/>
    <s v="Practices dangerous to security"/>
    <n v="3"/>
  </r>
  <r>
    <s v="Defense Counterintelligence &amp; Security Agency"/>
    <x v="20"/>
    <s v="https://www.cdse.edu/documents/cdse/mozaffar-khazaee-case-study.pdf"/>
    <x v="0"/>
    <x v="0"/>
    <s v="Financial considerations"/>
    <n v="3"/>
  </r>
  <r>
    <s v="Defense Counterintelligence &amp; Security Agency"/>
    <x v="20"/>
    <s v="https://www.cdse.edu/documents/cdse/mozaffar-khazaee-case-study.pdf"/>
    <x v="0"/>
    <x v="0"/>
    <s v="Foreign preference"/>
    <n v="3"/>
  </r>
  <r>
    <s v="U.S. Navy"/>
    <x v="21"/>
    <s v="https://www.dhra.mil/PERSEREC/Espionage-Cases/1996/"/>
    <x v="1"/>
    <x v="2"/>
    <s v="Misuse of protected/secured information systems"/>
    <n v="3"/>
  </r>
  <r>
    <s v="U.S. Navy"/>
    <x v="21"/>
    <s v="https://www.dhra.mil/PERSEREC/Espionage-Cases/1996/"/>
    <x v="0"/>
    <x v="2"/>
    <s v="Poor cybersecurity practices"/>
    <n v="3"/>
  </r>
  <r>
    <s v="U.S. Navy"/>
    <x v="21"/>
    <s v="https://www.dhra.mil/PERSEREC/Espionage-Cases/1996/"/>
    <x v="1"/>
    <x v="1"/>
    <s v="Active communication with hostile actors"/>
    <n v="3"/>
  </r>
  <r>
    <s v="U.S. Navy"/>
    <x v="21"/>
    <s v="https://www.dhra.mil/PERSEREC/Espionage-Cases/1996/"/>
    <x v="1"/>
    <x v="0"/>
    <s v="Excessive debt"/>
    <n v="3"/>
  </r>
  <r>
    <s v="U.S. Navy"/>
    <x v="21"/>
    <s v="https://www.dhra.mil/PERSEREC/Espionage-Cases/1996/"/>
    <x v="1"/>
    <x v="0"/>
    <s v="Allegiance to the United States of America"/>
    <n v="3"/>
  </r>
  <r>
    <s v="U.S. Navy"/>
    <x v="21"/>
    <s v="https://www.dhra.mil/PERSEREC/Espionage-Cases/1996/"/>
    <x v="1"/>
    <x v="0"/>
    <s v="Mishandling of classified information"/>
    <n v="3"/>
  </r>
  <r>
    <s v="U.S. Navy"/>
    <x v="21"/>
    <s v="https://www.dhra.mil/PERSEREC/Espionage-Cases/1996/"/>
    <x v="0"/>
    <x v="0"/>
    <s v="Practices dangerous to security"/>
    <n v="3"/>
  </r>
  <r>
    <s v="U.S. Navy"/>
    <x v="21"/>
    <s v="https://www.dhra.mil/PERSEREC/Espionage-Cases/1996/"/>
    <x v="0"/>
    <x v="0"/>
    <s v="Financial considerations"/>
    <n v="3"/>
  </r>
  <r>
    <s v="U.S. Navy"/>
    <x v="21"/>
    <s v="https://www.dhra.mil/PERSEREC/Espionage-Cases/1996/"/>
    <x v="0"/>
    <x v="0"/>
    <s v="Foreign preference"/>
    <n v="3"/>
  </r>
  <r>
    <s v="Federal Bureau of Investigation"/>
    <x v="22"/>
    <s v="https://www.dhra.mil/PERSEREC/Espionage-Cases/1975-80/"/>
    <x v="1"/>
    <x v="2"/>
    <s v="Misuse of protected/secured information systems"/>
    <n v="3"/>
  </r>
  <r>
    <s v="Federal Bureau of Investigation"/>
    <x v="22"/>
    <s v="https://www.dhra.mil/PERSEREC/Espionage-Cases/1975-80/"/>
    <x v="0"/>
    <x v="2"/>
    <s v="Poor cybersecurity practices"/>
    <n v="3"/>
  </r>
  <r>
    <s v="Federal Bureau of Investigation"/>
    <x v="22"/>
    <s v="https://www.dhra.mil/PERSEREC/Espionage-Cases/1975-80/"/>
    <x v="1"/>
    <x v="1"/>
    <s v="Active communication with hostile actors"/>
    <n v="3"/>
  </r>
  <r>
    <s v="Federal Bureau of Investigation"/>
    <x v="22"/>
    <s v="https://www.dhra.mil/PERSEREC/Espionage-Cases/1975-80/"/>
    <x v="1"/>
    <x v="0"/>
    <s v="Illegal drug use"/>
    <n v="3"/>
  </r>
  <r>
    <s v="Federal Bureau of Investigation"/>
    <x v="22"/>
    <s v="https://www.dhra.mil/PERSEREC/Espionage-Cases/1975-80/"/>
    <x v="1"/>
    <x v="0"/>
    <s v="Criminal conduct"/>
    <n v="3"/>
  </r>
  <r>
    <s v="Federal Bureau of Investigation"/>
    <x v="22"/>
    <s v="https://www.dhra.mil/PERSEREC/Espionage-Cases/1975-80/"/>
    <x v="1"/>
    <x v="0"/>
    <s v="Unexplained affluence"/>
    <n v="3"/>
  </r>
  <r>
    <s v="Federal Bureau of Investigation"/>
    <x v="22"/>
    <s v="https://www.dhra.mil/PERSEREC/Espionage-Cases/1975-80/"/>
    <x v="1"/>
    <x v="0"/>
    <s v="Mishandling of classified information"/>
    <n v="3"/>
  </r>
  <r>
    <s v="Federal Bureau of Investigation"/>
    <x v="22"/>
    <s v="https://www.dhra.mil/PERSEREC/Espionage-Cases/1975-80/"/>
    <x v="0"/>
    <x v="0"/>
    <s v="Personal conduct"/>
    <n v="3"/>
  </r>
  <r>
    <s v="Federal Bureau of Investigation"/>
    <x v="22"/>
    <s v="https://www.dhra.mil/PERSEREC/Espionage-Cases/1975-80/"/>
    <x v="0"/>
    <x v="0"/>
    <s v="Financial considerations"/>
    <n v="3"/>
  </r>
  <r>
    <s v="Federal Bureau of Investigation"/>
    <x v="22"/>
    <s v="https://www.dhra.mil/PERSEREC/Espionage-Cases/1975-80/"/>
    <x v="0"/>
    <x v="0"/>
    <s v="Foreign preference"/>
    <n v="3"/>
  </r>
  <r>
    <s v="Defense Counterintelligence &amp; Security Agency"/>
    <x v="23"/>
    <s v="https://www.cdse.edu/documents/cdse/CDSE-Insider-Threat-Case-Study-Yuan-Li.pdf"/>
    <x v="1"/>
    <x v="2"/>
    <s v="Misuse of protected/secured information systems"/>
    <n v="3"/>
  </r>
  <r>
    <s v="Defense Counterintelligence &amp; Security Agency"/>
    <x v="23"/>
    <s v="https://www.cdse.edu/documents/cdse/CDSE-Insider-Threat-Case-Study-Yuan-Li.pdf"/>
    <x v="0"/>
    <x v="2"/>
    <s v="Poor cybersecurity practices"/>
    <n v="3"/>
  </r>
  <r>
    <s v="Defense Counterintelligence &amp; Security Agency"/>
    <x v="23"/>
    <s v="https://www.cdse.edu/documents/cdse/CDSE-Insider-Threat-Case-Study-Yuan-Li.pdf"/>
    <x v="0"/>
    <x v="1"/>
    <s v="Passive communication with hostile actors"/>
    <n v="3"/>
  </r>
  <r>
    <s v="Defense Counterintelligence &amp; Security Agency"/>
    <x v="23"/>
    <s v="https://www.cdse.edu/documents/cdse/CDSE-Insider-Threat-Case-Study-Yuan-Li.pdf"/>
    <x v="1"/>
    <x v="0"/>
    <s v="Allegiance to the United States of America"/>
    <n v="3"/>
  </r>
  <r>
    <s v="Defense Counterintelligence &amp; Security Agency"/>
    <x v="23"/>
    <s v="https://www.cdse.edu/documents/cdse/CDSE-Insider-Threat-Case-Study-Yuan-Li.pdf"/>
    <x v="0"/>
    <x v="0"/>
    <s v="Practices dangerous to security"/>
    <n v="3"/>
  </r>
  <r>
    <s v="Defense Counterintelligence &amp; Security Agency"/>
    <x v="23"/>
    <s v="https://www.cdse.edu/documents/cdse/CDSE-Insider-Threat-Case-Study-Yuan-Li.pdf"/>
    <x v="0"/>
    <x v="0"/>
    <s v="Foreign preference"/>
    <n v="3"/>
  </r>
  <r>
    <s v="National Security Agency"/>
    <x v="24"/>
    <s v="https://www.dhra.mil/PERSEREC/Espionage-Cases/1996/"/>
    <x v="1"/>
    <x v="2"/>
    <s v="Misuse of protected/secured information systems"/>
    <n v="3"/>
  </r>
  <r>
    <s v="National Security Agency"/>
    <x v="24"/>
    <s v="https://www.dhra.mil/PERSEREC/Espionage-Cases/1996/"/>
    <x v="0"/>
    <x v="2"/>
    <s v="Poor cybersecurity practices"/>
    <n v="3"/>
  </r>
  <r>
    <s v="National Security Agency"/>
    <x v="24"/>
    <s v="https://www.dhra.mil/PERSEREC/Espionage-Cases/1996/"/>
    <x v="1"/>
    <x v="1"/>
    <s v="Active communication with hostile actors"/>
    <n v="3"/>
  </r>
  <r>
    <s v="National Security Agency"/>
    <x v="24"/>
    <s v="https://www.dhra.mil/PERSEREC/Espionage-Cases/1996/"/>
    <x v="1"/>
    <x v="0"/>
    <s v="Criminal conduct"/>
    <n v="3"/>
  </r>
  <r>
    <s v="National Security Agency"/>
    <x v="24"/>
    <s v="https://www.dhra.mil/PERSEREC/Espionage-Cases/1996/"/>
    <x v="1"/>
    <x v="0"/>
    <s v="Unexplained affluence"/>
    <n v="3"/>
  </r>
  <r>
    <s v="National Security Agency"/>
    <x v="24"/>
    <s v="https://www.dhra.mil/PERSEREC/Espionage-Cases/1996/"/>
    <x v="1"/>
    <x v="0"/>
    <s v="Allegiance to the United States of America"/>
    <n v="3"/>
  </r>
  <r>
    <s v="National Security Agency"/>
    <x v="24"/>
    <s v="https://www.dhra.mil/PERSEREC/Espionage-Cases/1996/"/>
    <x v="1"/>
    <x v="0"/>
    <s v="Mishandling of classified information"/>
    <n v="3"/>
  </r>
  <r>
    <s v="National Security Agency"/>
    <x v="24"/>
    <s v="https://www.dhra.mil/PERSEREC/Espionage-Cases/1996/"/>
    <x v="0"/>
    <x v="0"/>
    <s v="Practices dangerous to security"/>
    <n v="3"/>
  </r>
  <r>
    <s v="National Security Agency"/>
    <x v="24"/>
    <s v="https://www.dhra.mil/PERSEREC/Espionage-Cases/1996/"/>
    <x v="0"/>
    <x v="0"/>
    <s v="Financial considerations"/>
    <n v="3"/>
  </r>
  <r>
    <s v="U.S. Secret Service"/>
    <x v="25"/>
    <s v="https://www.secretservice.gov/data/protection/ntac/Jared_Loughner_Using_Systems.pdf"/>
    <x v="1"/>
    <x v="2"/>
    <s v="Potentially violent social media presence"/>
    <n v="3"/>
  </r>
  <r>
    <s v="U.S. Secret Service"/>
    <x v="25"/>
    <s v="https://www.secretservice.gov/data/protection/ntac/Jared_Loughner_Using_Systems.pdf"/>
    <x v="0"/>
    <x v="2"/>
    <s v="Eccentric social media presence"/>
    <n v="3"/>
  </r>
  <r>
    <s v="U.S. Secret Service"/>
    <x v="25"/>
    <s v="https://www.secretservice.gov/data/protection/ntac/Jared_Loughner_Using_Systems.pdf"/>
    <x v="1"/>
    <x v="1"/>
    <s v="Paranoia"/>
    <n v="3"/>
  </r>
  <r>
    <s v="U.S. Secret Service"/>
    <x v="25"/>
    <s v="https://www.secretservice.gov/data/protection/ntac/Jared_Loughner_Using_Systems.pdf"/>
    <x v="1"/>
    <x v="1"/>
    <s v="Violent behavior"/>
    <n v="3"/>
  </r>
  <r>
    <s v="U.S. Secret Service"/>
    <x v="25"/>
    <s v="https://www.secretservice.gov/data/protection/ntac/Jared_Loughner_Using_Systems.pdf"/>
    <x v="1"/>
    <x v="1"/>
    <s v="Resentment"/>
    <n v="3"/>
  </r>
  <r>
    <s v="U.S. Secret Service"/>
    <x v="25"/>
    <s v="https://www.secretservice.gov/data/protection/ntac/Jared_Loughner_Using_Systems.pdf"/>
    <x v="1"/>
    <x v="1"/>
    <s v="Isolationist behavior"/>
    <n v="3"/>
  </r>
  <r>
    <s v="U.S. Secret Service"/>
    <x v="25"/>
    <s v="https://www.secretservice.gov/data/protection/ntac/Jared_Loughner_Using_Systems.pdf"/>
    <x v="0"/>
    <x v="1"/>
    <s v="Threatening behavior"/>
    <n v="3"/>
  </r>
  <r>
    <s v="U.S. Secret Service"/>
    <x v="25"/>
    <s v="https://www.secretservice.gov/data/protection/ntac/Jared_Loughner_Using_Systems.pdf"/>
    <x v="0"/>
    <x v="1"/>
    <s v="Feelings of victimization"/>
    <n v="3"/>
  </r>
  <r>
    <s v="U.S. Secret Service"/>
    <x v="25"/>
    <s v="https://www.secretservice.gov/data/protection/ntac/Jared_Loughner_Using_Systems.pdf"/>
    <x v="0"/>
    <x v="1"/>
    <s v="Anti-social tendencies"/>
    <n v="3"/>
  </r>
  <r>
    <s v="U.S. Secret Service"/>
    <x v="25"/>
    <s v="https://www.secretservice.gov/data/protection/ntac/Jared_Loughner_Using_Systems.pdf"/>
    <x v="1"/>
    <x v="0"/>
    <s v="Psychological stress"/>
    <n v="3"/>
  </r>
  <r>
    <s v="U.S. Secret Service"/>
    <x v="25"/>
    <s v="https://www.secretservice.gov/data/protection/ntac/Jared_Loughner_Using_Systems.pdf"/>
    <x v="1"/>
    <x v="0"/>
    <s v="Illegal drug use"/>
    <n v="3"/>
  </r>
  <r>
    <s v="U.S. Secret Service"/>
    <x v="25"/>
    <s v="https://www.secretservice.gov/data/protection/ntac/Jared_Loughner_Using_Systems.pdf"/>
    <x v="1"/>
    <x v="0"/>
    <s v="Criminal conduct"/>
    <n v="3"/>
  </r>
  <r>
    <s v="U.S. Secret Service"/>
    <x v="25"/>
    <s v="https://www.secretservice.gov/data/protection/ntac/Jared_Loughner_Using_Systems.pdf"/>
    <x v="0"/>
    <x v="0"/>
    <s v="Psychological considerations"/>
    <n v="3"/>
  </r>
  <r>
    <s v="U.S. Secret Service"/>
    <x v="25"/>
    <s v="https://www.secretservice.gov/data/protection/ntac/Jared_Loughner_Using_Systems.pdf"/>
    <x v="0"/>
    <x v="0"/>
    <s v="Excessive alcohol consumption"/>
    <n v="3"/>
  </r>
  <r>
    <s v="U.S. Secret Service"/>
    <x v="25"/>
    <s v="https://www.secretservice.gov/data/protection/ntac/Jared_Loughner_Using_Systems.pdf"/>
    <x v="0"/>
    <x v="0"/>
    <s v="Personal conduct"/>
    <n v="3"/>
  </r>
  <r>
    <s v="Federal Bureau of Investigation"/>
    <x v="26"/>
    <s v="https://www.dhra.mil/PERSEREC/Espionage-Cases/2005-08/"/>
    <x v="1"/>
    <x v="2"/>
    <s v="Misuse of protected/secured information systems"/>
    <n v="3"/>
  </r>
  <r>
    <s v="Federal Bureau of Investigation"/>
    <x v="26"/>
    <s v="https://www.dhra.mil/PERSEREC/Espionage-Cases/2005-08/"/>
    <x v="0"/>
    <x v="2"/>
    <s v="Poor cybersecurity practices"/>
    <n v="3"/>
  </r>
  <r>
    <s v="Federal Bureau of Investigation"/>
    <x v="26"/>
    <s v="https://www.dhra.mil/PERSEREC/Espionage-Cases/2005-08/"/>
    <x v="0"/>
    <x v="1"/>
    <s v="Passive communication with hostile actors"/>
    <n v="3"/>
  </r>
  <r>
    <s v="Federal Bureau of Investigation"/>
    <x v="26"/>
    <s v="https://www.dhra.mil/PERSEREC/Espionage-Cases/2005-08/"/>
    <x v="1"/>
    <x v="0"/>
    <s v="Criminal conduct"/>
    <n v="3"/>
  </r>
  <r>
    <s v="Federal Bureau of Investigation"/>
    <x v="26"/>
    <s v="https://www.dhra.mil/PERSEREC/Espionage-Cases/2005-08/"/>
    <x v="1"/>
    <x v="0"/>
    <s v="Allegiance to the United States of America"/>
    <n v="3"/>
  </r>
  <r>
    <s v="Federal Bureau of Investigation"/>
    <x v="26"/>
    <s v="https://www.dhra.mil/PERSEREC/Espionage-Cases/2005-08/"/>
    <x v="1"/>
    <x v="0"/>
    <s v="Mishandling of classified information"/>
    <n v="3"/>
  </r>
  <r>
    <s v="Federal Bureau of Investigation"/>
    <x v="26"/>
    <s v="https://www.dhra.mil/PERSEREC/Espionage-Cases/2005-08/"/>
    <x v="0"/>
    <x v="0"/>
    <s v="Practices dangerous to security"/>
    <n v="3"/>
  </r>
  <r>
    <s v="Federal Bureau of Investigation"/>
    <x v="26"/>
    <s v="https://www.dhra.mil/PERSEREC/Espionage-Cases/2005-08/"/>
    <x v="0"/>
    <x v="0"/>
    <s v="Foreign preference"/>
    <n v="3"/>
  </r>
  <r>
    <s v="U.S. Army"/>
    <x v="27"/>
    <s v="https://www.washingtonpost.com/wp-srv/lifestyle/magazine/2011/manning/manning_charges.pdf"/>
    <x v="1"/>
    <x v="2"/>
    <s v="Misuse of protected/secured information systems"/>
    <n v="3"/>
  </r>
  <r>
    <s v="U.S. Army"/>
    <x v="27"/>
    <s v="https://www.washingtonpost.com/wp-srv/lifestyle/magazine/2011/manning/manning_charges.pdf"/>
    <x v="0"/>
    <x v="2"/>
    <s v="Poor cybersecurity practices"/>
    <n v="3"/>
  </r>
  <r>
    <s v="U.S. Army"/>
    <x v="27"/>
    <s v="https://www.washingtonpost.com/wp-srv/lifestyle/magazine/2011/manning/manning_charges.pdf"/>
    <x v="1"/>
    <x v="1"/>
    <s v="Paranoia"/>
    <n v="3"/>
  </r>
  <r>
    <s v="U.S. Army"/>
    <x v="27"/>
    <s v="https://www.washingtonpost.com/wp-srv/lifestyle/magazine/2011/manning/manning_charges.pdf"/>
    <x v="1"/>
    <x v="1"/>
    <s v="Resentment"/>
    <n v="3"/>
  </r>
  <r>
    <s v="U.S. Army"/>
    <x v="27"/>
    <s v="https://www.washingtonpost.com/wp-srv/lifestyle/magazine/2011/manning/manning_charges.pdf"/>
    <x v="1"/>
    <x v="1"/>
    <s v="Isolationist behavior"/>
    <n v="3"/>
  </r>
  <r>
    <s v="U.S. Army"/>
    <x v="27"/>
    <s v="https://www.washingtonpost.com/wp-srv/lifestyle/magazine/2011/manning/manning_charges.pdf"/>
    <x v="0"/>
    <x v="1"/>
    <s v="Passive communication with hostile actors"/>
    <n v="3"/>
  </r>
  <r>
    <s v="U.S. Army"/>
    <x v="27"/>
    <s v="https://www.washingtonpost.com/wp-srv/lifestyle/magazine/2011/manning/manning_charges.pdf"/>
    <x v="0"/>
    <x v="1"/>
    <s v="Feelings of victimization"/>
    <n v="3"/>
  </r>
  <r>
    <s v="U.S. Army"/>
    <x v="27"/>
    <s v="https://www.washingtonpost.com/wp-srv/lifestyle/magazine/2011/manning/manning_charges.pdf"/>
    <x v="0"/>
    <x v="1"/>
    <s v="Anti-social tendencies"/>
    <n v="3"/>
  </r>
  <r>
    <s v="U.S. Army"/>
    <x v="27"/>
    <s v="https://www.washingtonpost.com/wp-srv/lifestyle/magazine/2011/manning/manning_charges.pdf"/>
    <x v="1"/>
    <x v="0"/>
    <s v="Psychological stress"/>
    <n v="3"/>
  </r>
  <r>
    <s v="U.S. Army"/>
    <x v="27"/>
    <s v="https://www.washingtonpost.com/wp-srv/lifestyle/magazine/2011/manning/manning_charges.pdf"/>
    <x v="1"/>
    <x v="0"/>
    <s v="Allegiance to the United States of America"/>
    <n v="3"/>
  </r>
  <r>
    <s v="U.S. Army"/>
    <x v="27"/>
    <s v="https://www.washingtonpost.com/wp-srv/lifestyle/magazine/2011/manning/manning_charges.pdf"/>
    <x v="1"/>
    <x v="0"/>
    <s v="Mishandling of classified information"/>
    <n v="3"/>
  </r>
  <r>
    <s v="U.S. Army"/>
    <x v="27"/>
    <s v="https://www.washingtonpost.com/wp-srv/lifestyle/magazine/2011/manning/manning_charges.pdf"/>
    <x v="0"/>
    <x v="0"/>
    <s v="Psychological considerations"/>
    <n v="3"/>
  </r>
  <r>
    <s v="U.S. Army"/>
    <x v="27"/>
    <s v="https://www.washingtonpost.com/wp-srv/lifestyle/magazine/2011/manning/manning_charges.pdf"/>
    <x v="0"/>
    <x v="0"/>
    <s v="Financial considerations"/>
    <n v="3"/>
  </r>
  <r>
    <s v="U.S. Army"/>
    <x v="27"/>
    <s v="https://www.washingtonpost.com/wp-srv/lifestyle/magazine/2011/manning/manning_charges.pdf"/>
    <x v="0"/>
    <x v="0"/>
    <s v="Practices dangerous to security"/>
    <n v="3"/>
  </r>
  <r>
    <s v="U.S. Army"/>
    <x v="27"/>
    <s v="https://www.washingtonpost.com/wp-srv/lifestyle/magazine/2011/manning/manning_charges.pdf"/>
    <x v="0"/>
    <x v="0"/>
    <s v="Personal conduct"/>
    <n v="3"/>
  </r>
  <r>
    <s v="Federal Bureau of Investigation"/>
    <x v="28"/>
    <s v="https://www.dhra.mil/PERSEREC/Espionage-Cases/2000-04/"/>
    <x v="1"/>
    <x v="2"/>
    <s v="Misuse of protected/secured information systems"/>
    <n v="3"/>
  </r>
  <r>
    <s v="Federal Bureau of Investigation"/>
    <x v="28"/>
    <s v="https://www.dhra.mil/PERSEREC/Espionage-Cases/2000-04/"/>
    <x v="0"/>
    <x v="2"/>
    <s v="Poor cybersecurity practices"/>
    <n v="3"/>
  </r>
  <r>
    <s v="Federal Bureau of Investigation"/>
    <x v="28"/>
    <s v="https://www.dhra.mil/PERSEREC/Espionage-Cases/2000-04/"/>
    <x v="1"/>
    <x v="1"/>
    <s v="Active communication with hostile actors"/>
    <n v="3"/>
  </r>
  <r>
    <s v="Federal Bureau of Investigation"/>
    <x v="28"/>
    <s v="https://www.dhra.mil/PERSEREC/Espionage-Cases/2000-04/"/>
    <x v="1"/>
    <x v="0"/>
    <s v="Excessive debt"/>
    <n v="3"/>
  </r>
  <r>
    <s v="Federal Bureau of Investigation"/>
    <x v="28"/>
    <s v="https://www.dhra.mil/PERSEREC/Espionage-Cases/2000-04/"/>
    <x v="1"/>
    <x v="0"/>
    <s v="Allegiance to the United States of America"/>
    <n v="3"/>
  </r>
  <r>
    <s v="Federal Bureau of Investigation"/>
    <x v="28"/>
    <s v="https://www.dhra.mil/PERSEREC/Espionage-Cases/2000-04/"/>
    <x v="1"/>
    <x v="0"/>
    <s v="Mishandling of classified information"/>
    <n v="3"/>
  </r>
  <r>
    <s v="Federal Bureau of Investigation"/>
    <x v="28"/>
    <s v="https://www.dhra.mil/PERSEREC/Espionage-Cases/2000-04/"/>
    <x v="0"/>
    <x v="0"/>
    <s v="Practices dangerous to security"/>
    <n v="3"/>
  </r>
  <r>
    <s v="Federal Bureau of Investigation"/>
    <x v="28"/>
    <s v="https://www.dhra.mil/PERSEREC/Espionage-Cases/2000-04/"/>
    <x v="0"/>
    <x v="0"/>
    <s v="Financial considerations"/>
    <n v="3"/>
  </r>
  <r>
    <s v="Federal Bureau of Investigation"/>
    <x v="28"/>
    <s v="https://www.dhra.mil/PERSEREC/Espionage-Cases/2000-04/"/>
    <x v="0"/>
    <x v="0"/>
    <s v="Foreign preference"/>
    <n v="3"/>
  </r>
  <r>
    <s v="U.S. Air Force"/>
    <x v="29"/>
    <s v="https://www.dhra.mil/PERSEREC/Espionage-Cases/1983/"/>
    <x v="1"/>
    <x v="2"/>
    <s v="Misuse of protected/secured information systems"/>
    <n v="3"/>
  </r>
  <r>
    <s v="U.S. Air Force"/>
    <x v="29"/>
    <s v="https://www.dhra.mil/PERSEREC/Espionage-Cases/1983/"/>
    <x v="0"/>
    <x v="2"/>
    <s v="Poor cybersecurity practices"/>
    <n v="3"/>
  </r>
  <r>
    <s v="U.S. Air Force"/>
    <x v="29"/>
    <s v="https://www.dhra.mil/PERSEREC/Espionage-Cases/1983/"/>
    <x v="1"/>
    <x v="1"/>
    <s v="Active communication with hostile actors"/>
    <n v="3"/>
  </r>
  <r>
    <s v="U.S. Air Force"/>
    <x v="29"/>
    <s v="https://www.dhra.mil/PERSEREC/Espionage-Cases/1983/"/>
    <x v="1"/>
    <x v="1"/>
    <s v="Resentment"/>
    <n v="3"/>
  </r>
  <r>
    <s v="U.S. Air Force"/>
    <x v="29"/>
    <s v="https://www.dhra.mil/PERSEREC/Espionage-Cases/1983/"/>
    <x v="0"/>
    <x v="1"/>
    <s v="Feelings of victimization"/>
    <n v="3"/>
  </r>
  <r>
    <s v="U.S. Air Force"/>
    <x v="29"/>
    <s v="https://www.dhra.mil/PERSEREC/Espionage-Cases/1983/"/>
    <x v="1"/>
    <x v="0"/>
    <s v="Excessive debt"/>
    <n v="3"/>
  </r>
  <r>
    <s v="U.S. Air Force"/>
    <x v="29"/>
    <s v="https://www.dhra.mil/PERSEREC/Espionage-Cases/1983/"/>
    <x v="1"/>
    <x v="0"/>
    <s v="Criminal conduct"/>
    <n v="3"/>
  </r>
  <r>
    <s v="U.S. Air Force"/>
    <x v="29"/>
    <s v="https://www.dhra.mil/PERSEREC/Espionage-Cases/1983/"/>
    <x v="1"/>
    <x v="0"/>
    <s v="Allegiance to the United States of America"/>
    <n v="3"/>
  </r>
  <r>
    <s v="U.S. Air Force"/>
    <x v="29"/>
    <s v="https://www.dhra.mil/PERSEREC/Espionage-Cases/1983/"/>
    <x v="1"/>
    <x v="0"/>
    <s v="Mishandling of classified information"/>
    <n v="3"/>
  </r>
  <r>
    <s v="U.S. Air Force"/>
    <x v="29"/>
    <s v="https://www.dhra.mil/PERSEREC/Espionage-Cases/1983/"/>
    <x v="0"/>
    <x v="0"/>
    <s v="Practices dangerous to security"/>
    <n v="3"/>
  </r>
  <r>
    <s v="U.S. Air Force"/>
    <x v="29"/>
    <s v="https://www.dhra.mil/PERSEREC/Espionage-Cases/1983/"/>
    <x v="0"/>
    <x v="0"/>
    <s v="Financial considerations"/>
    <n v="3"/>
  </r>
  <r>
    <s v="U.S. Air Force"/>
    <x v="29"/>
    <s v="https://www.dhra.mil/PERSEREC/Espionage-Cases/1983/"/>
    <x v="0"/>
    <x v="0"/>
    <s v="Personal conduct"/>
    <n v="3"/>
  </r>
  <r>
    <s v="Defense Intelligence Agency"/>
    <x v="30"/>
    <s v="https://www.dhra.mil/PERSEREC/Espionage-Cases/2000-04/"/>
    <x v="1"/>
    <x v="2"/>
    <s v="Misuse of protected/secured information systems"/>
    <n v="3"/>
  </r>
  <r>
    <s v="Defense Intelligence Agency"/>
    <x v="30"/>
    <s v="https://www.dhra.mil/PERSEREC/Espionage-Cases/2000-04/"/>
    <x v="0"/>
    <x v="2"/>
    <s v="Poor cybersecurity practices"/>
    <n v="3"/>
  </r>
  <r>
    <s v="Defense Intelligence Agency"/>
    <x v="30"/>
    <s v="https://www.dhra.mil/PERSEREC/Espionage-Cases/2000-04/"/>
    <x v="1"/>
    <x v="1"/>
    <s v="Active communication with hostile actors"/>
    <n v="3"/>
  </r>
  <r>
    <s v="Defense Intelligence Agency"/>
    <x v="30"/>
    <s v="https://www.dhra.mil/PERSEREC/Espionage-Cases/2000-04/"/>
    <x v="0"/>
    <x v="1"/>
    <s v="Passive communication with hostile actors"/>
    <n v="3"/>
  </r>
  <r>
    <s v="Defense Intelligence Agency"/>
    <x v="30"/>
    <s v="https://www.dhra.mil/PERSEREC/Espionage-Cases/2000-04/"/>
    <x v="1"/>
    <x v="0"/>
    <s v="Allegiance to the United States of America"/>
    <n v="3"/>
  </r>
  <r>
    <s v="Defense Intelligence Agency"/>
    <x v="30"/>
    <s v="https://www.dhra.mil/PERSEREC/Espionage-Cases/2000-04/"/>
    <x v="1"/>
    <x v="0"/>
    <s v="Mishandling of classified information"/>
    <n v="3"/>
  </r>
  <r>
    <s v="Defense Intelligence Agency"/>
    <x v="30"/>
    <s v="https://www.dhra.mil/PERSEREC/Espionage-Cases/2000-04/"/>
    <x v="0"/>
    <x v="0"/>
    <s v="Practices dangerous to security"/>
    <n v="3"/>
  </r>
  <r>
    <s v="Defense Intelligence Agency"/>
    <x v="30"/>
    <s v="https://www.dhra.mil/PERSEREC/Espionage-Cases/2000-04/"/>
    <x v="0"/>
    <x v="0"/>
    <s v="Personal conduct"/>
    <n v="3"/>
  </r>
  <r>
    <s v="Defense Intelligence Agency"/>
    <x v="30"/>
    <s v="https://www.dhra.mil/PERSEREC/Espionage-Cases/2000-04/"/>
    <x v="0"/>
    <x v="0"/>
    <s v="Foreign preference"/>
    <n v="3"/>
  </r>
  <r>
    <s v="Department of State"/>
    <x v="31"/>
    <s v="http://i.cdn.turner.com/cnn/2009/images/06/05/myers.indictment.pdf"/>
    <x v="0"/>
    <x v="2"/>
    <s v="Poor cybersecurity practices"/>
    <n v="3"/>
  </r>
  <r>
    <s v="Department of State"/>
    <x v="31"/>
    <s v="http://i.cdn.turner.com/cnn/2009/images/06/05/myers.indictment.pdf"/>
    <x v="1"/>
    <x v="1"/>
    <s v="Active communication with hostile actors"/>
    <n v="3"/>
  </r>
  <r>
    <s v="Department of State"/>
    <x v="31"/>
    <s v="http://i.cdn.turner.com/cnn/2009/images/06/05/myers.indictment.pdf"/>
    <x v="1"/>
    <x v="1"/>
    <s v="Resentment"/>
    <n v="3"/>
  </r>
  <r>
    <s v="Department of State"/>
    <x v="31"/>
    <s v="http://i.cdn.turner.com/cnn/2009/images/06/05/myers.indictment.pdf"/>
    <x v="0"/>
    <x v="1"/>
    <s v="Feelings of victimization"/>
    <n v="3"/>
  </r>
  <r>
    <s v="Department of State"/>
    <x v="31"/>
    <s v="http://i.cdn.turner.com/cnn/2009/images/06/05/myers.indictment.pdf"/>
    <x v="1"/>
    <x v="0"/>
    <s v="Criminal conduct"/>
    <n v="3"/>
  </r>
  <r>
    <s v="Department of State"/>
    <x v="31"/>
    <s v="http://i.cdn.turner.com/cnn/2009/images/06/05/myers.indictment.pdf"/>
    <x v="1"/>
    <x v="0"/>
    <s v="Allegiance to the United States of America"/>
    <n v="3"/>
  </r>
  <r>
    <s v="Department of State"/>
    <x v="31"/>
    <s v="http://i.cdn.turner.com/cnn/2009/images/06/05/myers.indictment.pdf"/>
    <x v="1"/>
    <x v="0"/>
    <s v="Mishandling of classified information"/>
    <n v="3"/>
  </r>
  <r>
    <s v="Department of State"/>
    <x v="31"/>
    <s v="http://i.cdn.turner.com/cnn/2009/images/06/05/myers.indictment.pdf"/>
    <x v="0"/>
    <x v="0"/>
    <s v="Financial considerations"/>
    <n v="3"/>
  </r>
  <r>
    <s v="Department of State"/>
    <x v="31"/>
    <s v="http://i.cdn.turner.com/cnn/2009/images/06/05/myers.indictment.pdf"/>
    <x v="0"/>
    <x v="0"/>
    <s v="Practices dangerous to security"/>
    <n v="3"/>
  </r>
  <r>
    <s v="Department of State"/>
    <x v="31"/>
    <s v="http://i.cdn.turner.com/cnn/2009/images/06/05/myers.indictment.pdf"/>
    <x v="0"/>
    <x v="0"/>
    <s v="Foreign preference"/>
    <n v="3"/>
  </r>
  <r>
    <s v="Department of State"/>
    <x v="31"/>
    <s v="http://i.cdn.turner.com/cnn/2009/images/06/05/myers.indictment.pdf"/>
    <x v="0"/>
    <x v="0"/>
    <s v="Personal conduct"/>
    <n v="3"/>
  </r>
  <r>
    <s v="Federal Bureau of Investigation"/>
    <x v="32"/>
    <s v="https://www.cdse.edu/documents/cdse/Case-Study-Cyber-Insider-Threat.pdf"/>
    <x v="1"/>
    <x v="2"/>
    <s v="Misuse of protected/secured information systems"/>
    <n v="3"/>
  </r>
  <r>
    <s v="Federal Bureau of Investigation"/>
    <x v="32"/>
    <s v="https://www.cdse.edu/documents/cdse/Case-Study-Cyber-Insider-Threat.pdf"/>
    <x v="0"/>
    <x v="2"/>
    <s v="Poor cybersecurity practices"/>
    <n v="3"/>
  </r>
  <r>
    <s v="Federal Bureau of Investigation"/>
    <x v="32"/>
    <s v="https://www.cdse.edu/documents/cdse/Case-Study-Cyber-Insider-Threat.pdf"/>
    <x v="0"/>
    <x v="1"/>
    <s v="Passive communication with hostile actors"/>
    <n v="3"/>
  </r>
  <r>
    <s v="Federal Bureau of Investigation"/>
    <x v="32"/>
    <s v="https://www.cdse.edu/documents/cdse/Case-Study-Cyber-Insider-Threat.pdf"/>
    <x v="1"/>
    <x v="0"/>
    <s v="Allegiance to the United States of America"/>
    <n v="3"/>
  </r>
  <r>
    <s v="Federal Bureau of Investigation"/>
    <x v="32"/>
    <s v="https://www.cdse.edu/documents/cdse/Case-Study-Cyber-Insider-Threat.pdf"/>
    <x v="1"/>
    <x v="0"/>
    <s v="Mishandling of classified information"/>
    <n v="3"/>
  </r>
  <r>
    <s v="Federal Bureau of Investigation"/>
    <x v="32"/>
    <s v="https://www.cdse.edu/documents/cdse/Case-Study-Cyber-Insider-Threat.pdf"/>
    <x v="0"/>
    <x v="0"/>
    <s v="Practices dangerous to security"/>
    <n v="3"/>
  </r>
  <r>
    <s v="Defense Counterintelligence &amp; Security Agency"/>
    <x v="33"/>
    <s v="https://www.cdse.edu/documents/cdse/ci-case-study-night-vision-devices.pdf"/>
    <x v="0"/>
    <x v="2"/>
    <s v="Poor cybersecurity practices"/>
    <n v="3"/>
  </r>
  <r>
    <s v="Defense Counterintelligence &amp; Security Agency"/>
    <x v="33"/>
    <s v="https://www.cdse.edu/documents/cdse/ci-case-study-night-vision-devices.pdf"/>
    <x v="0"/>
    <x v="1"/>
    <s v="Passive communication with hostile actors"/>
    <n v="3"/>
  </r>
  <r>
    <s v="Defense Counterintelligence &amp; Security Agency"/>
    <x v="33"/>
    <s v="https://www.cdse.edu/documents/cdse/ci-case-study-night-vision-devices.pdf"/>
    <x v="1"/>
    <x v="0"/>
    <s v="Allegiance to the United States of America"/>
    <n v="3"/>
  </r>
  <r>
    <s v="Defense Counterintelligence &amp; Security Agency"/>
    <x v="33"/>
    <s v="https://www.cdse.edu/documents/cdse/ci-case-study-night-vision-devices.pdf"/>
    <x v="1"/>
    <x v="0"/>
    <s v="Mishandling of classified information"/>
    <n v="3"/>
  </r>
  <r>
    <s v="Defense Counterintelligence &amp; Security Agency"/>
    <x v="33"/>
    <s v="https://www.cdse.edu/documents/cdse/ci-case-study-night-vision-devices.pdf"/>
    <x v="0"/>
    <x v="0"/>
    <s v="Financial considerations"/>
    <n v="3"/>
  </r>
  <r>
    <s v="Defense Counterintelligence &amp; Security Agency"/>
    <x v="33"/>
    <s v="https://www.cdse.edu/documents/cdse/ci-case-study-night-vision-devices.pdf"/>
    <x v="0"/>
    <x v="0"/>
    <s v="Foreign preference"/>
    <n v="3"/>
  </r>
  <r>
    <s v="Defense Counterintelligence &amp; Security Agency"/>
    <x v="33"/>
    <s v="https://www.cdse.edu/documents/cdse/ci-case-study-night-vision-devices.pdf"/>
    <x v="0"/>
    <x v="0"/>
    <s v="Practices dangerous to security"/>
    <n v="3"/>
  </r>
  <r>
    <s v="Central Intelligence Agency"/>
    <x v="34"/>
    <s v="https://www.dhra.mil/PERSEREC/Espionage-Cases/1996/"/>
    <x v="1"/>
    <x v="2"/>
    <s v="Misuse of protected/secured information systems"/>
    <n v="3"/>
  </r>
  <r>
    <s v="Central Intelligence Agency"/>
    <x v="34"/>
    <s v="https://www.dhra.mil/PERSEREC/Espionage-Cases/1996/"/>
    <x v="1"/>
    <x v="1"/>
    <s v="Active communication with hostile actors"/>
    <n v="3"/>
  </r>
  <r>
    <s v="Central Intelligence Agency"/>
    <x v="34"/>
    <s v="https://www.dhra.mil/PERSEREC/Espionage-Cases/1996/"/>
    <x v="0"/>
    <x v="1"/>
    <s v="Feelings of victimization"/>
    <n v="3"/>
  </r>
  <r>
    <s v="Central Intelligence Agency"/>
    <x v="34"/>
    <s v="https://www.dhra.mil/PERSEREC/Espionage-Cases/1996/"/>
    <x v="1"/>
    <x v="0"/>
    <s v="Psychological stress"/>
    <n v="3"/>
  </r>
  <r>
    <s v="Central Intelligence Agency"/>
    <x v="34"/>
    <s v="https://www.dhra.mil/PERSEREC/Espionage-Cases/1996/"/>
    <x v="1"/>
    <x v="0"/>
    <s v="Unexplained affluence"/>
    <n v="3"/>
  </r>
  <r>
    <s v="Central Intelligence Agency"/>
    <x v="34"/>
    <s v="https://www.dhra.mil/PERSEREC/Espionage-Cases/1996/"/>
    <x v="1"/>
    <x v="0"/>
    <s v="Excessive debt"/>
    <n v="3"/>
  </r>
  <r>
    <s v="Central Intelligence Agency"/>
    <x v="34"/>
    <s v="https://www.dhra.mil/PERSEREC/Espionage-Cases/1996/"/>
    <x v="1"/>
    <x v="0"/>
    <s v="Allegiance to the United States of America"/>
    <n v="3"/>
  </r>
  <r>
    <s v="Central Intelligence Agency"/>
    <x v="34"/>
    <s v="https://www.dhra.mil/PERSEREC/Espionage-Cases/1996/"/>
    <x v="1"/>
    <x v="0"/>
    <s v="Mishandling of classified information"/>
    <n v="3"/>
  </r>
  <r>
    <s v="Central Intelligence Agency"/>
    <x v="34"/>
    <s v="https://www.dhra.mil/PERSEREC/Espionage-Cases/1996/"/>
    <x v="0"/>
    <x v="0"/>
    <s v="Financial considerations"/>
    <n v="3"/>
  </r>
  <r>
    <s v="Central Intelligence Agency"/>
    <x v="34"/>
    <s v="https://www.dhra.mil/PERSEREC/Espionage-Cases/1996/"/>
    <x v="0"/>
    <x v="0"/>
    <s v="Practices dangerous to security"/>
    <n v="3"/>
  </r>
  <r>
    <s v="Central Intelligence Agency"/>
    <x v="34"/>
    <s v="https://www.dhra.mil/PERSEREC/Espionage-Cases/1996/"/>
    <x v="0"/>
    <x v="0"/>
    <s v="Excessive foreign travel"/>
    <n v="3"/>
  </r>
  <r>
    <s v="Central Intelligence Agency"/>
    <x v="34"/>
    <s v="https://www.dhra.mil/PERSEREC/Espionage-Cases/1996/"/>
    <x v="0"/>
    <x v="0"/>
    <s v="Personal conduct"/>
    <n v="3"/>
  </r>
  <r>
    <s v="Defense Counterintelligence &amp; Security Agency"/>
    <x v="35"/>
    <s v="https://www.cdse.edu/documents/toolkits-insider/nozette-case-study.pdf"/>
    <x v="1"/>
    <x v="2"/>
    <s v="Misuse of protected/secured information systems"/>
    <n v="3"/>
  </r>
  <r>
    <s v="Defense Counterintelligence &amp; Security Agency"/>
    <x v="35"/>
    <s v="https://www.cdse.edu/documents/toolkits-insider/nozette-case-study.pdf"/>
    <x v="0"/>
    <x v="2"/>
    <s v="Poor cybersecurity practices"/>
    <n v="3"/>
  </r>
  <r>
    <s v="Defense Counterintelligence &amp; Security Agency"/>
    <x v="35"/>
    <s v="https://www.cdse.edu/documents/toolkits-insider/nozette-case-study.pdf"/>
    <x v="1"/>
    <x v="1"/>
    <s v="Active communication with hostile actors"/>
    <n v="3"/>
  </r>
  <r>
    <s v="Defense Counterintelligence &amp; Security Agency"/>
    <x v="35"/>
    <s v="https://www.cdse.edu/documents/toolkits-insider/nozette-case-study.pdf"/>
    <x v="1"/>
    <x v="0"/>
    <s v="Unexplained affluence"/>
    <n v="3"/>
  </r>
  <r>
    <s v="Defense Counterintelligence &amp; Security Agency"/>
    <x v="35"/>
    <s v="https://www.cdse.edu/documents/toolkits-insider/nozette-case-study.pdf"/>
    <x v="1"/>
    <x v="0"/>
    <s v="Excessive debt"/>
    <n v="3"/>
  </r>
  <r>
    <s v="Defense Counterintelligence &amp; Security Agency"/>
    <x v="35"/>
    <s v="https://www.cdse.edu/documents/toolkits-insider/nozette-case-study.pdf"/>
    <x v="1"/>
    <x v="0"/>
    <s v="Criminal conduct"/>
    <n v="3"/>
  </r>
  <r>
    <s v="Defense Counterintelligence &amp; Security Agency"/>
    <x v="35"/>
    <s v="https://www.cdse.edu/documents/toolkits-insider/nozette-case-study.pdf"/>
    <x v="1"/>
    <x v="0"/>
    <s v="Allegiance to the United States of America"/>
    <n v="3"/>
  </r>
  <r>
    <s v="Defense Counterintelligence &amp; Security Agency"/>
    <x v="35"/>
    <s v="https://www.cdse.edu/documents/toolkits-insider/nozette-case-study.pdf"/>
    <x v="1"/>
    <x v="0"/>
    <s v="Mishandling of classified information"/>
    <n v="3"/>
  </r>
  <r>
    <s v="Defense Counterintelligence &amp; Security Agency"/>
    <x v="35"/>
    <s v="https://www.cdse.edu/documents/toolkits-insider/nozette-case-study.pdf"/>
    <x v="0"/>
    <x v="0"/>
    <s v="Financial considerations"/>
    <n v="3"/>
  </r>
  <r>
    <s v="Defense Counterintelligence &amp; Security Agency"/>
    <x v="35"/>
    <s v="https://www.cdse.edu/documents/toolkits-insider/nozette-case-study.pdf"/>
    <x v="0"/>
    <x v="0"/>
    <s v="Practices dangerous to security"/>
    <n v="3"/>
  </r>
  <r>
    <s v="Defense Counterintelligence &amp; Security Agency"/>
    <x v="35"/>
    <s v="https://www.cdse.edu/documents/toolkits-insider/nozette-case-study.pdf"/>
    <x v="0"/>
    <x v="0"/>
    <s v="Personal conduct"/>
    <n v="3"/>
  </r>
  <r>
    <s v="U.S. Army"/>
    <x v="36"/>
    <s v="https://www.dhra.mil/PERSEREC/Espionage-Cases/1989/"/>
    <x v="1"/>
    <x v="2"/>
    <s v="Misuse of protected/secured information systems"/>
    <n v="3"/>
  </r>
  <r>
    <s v="U.S. Army"/>
    <x v="36"/>
    <s v="https://www.dhra.mil/PERSEREC/Espionage-Cases/1989/"/>
    <x v="0"/>
    <x v="2"/>
    <s v="Poor cybersecurity practices"/>
    <n v="3"/>
  </r>
  <r>
    <s v="U.S. Army"/>
    <x v="36"/>
    <s v="https://www.dhra.mil/PERSEREC/Espionage-Cases/1989/"/>
    <x v="1"/>
    <x v="1"/>
    <s v="Active communication with hostile actors"/>
    <n v="3"/>
  </r>
  <r>
    <s v="U.S. Army"/>
    <x v="36"/>
    <s v="https://www.dhra.mil/PERSEREC/Espionage-Cases/1989/"/>
    <x v="1"/>
    <x v="1"/>
    <s v="Resentment"/>
    <n v="3"/>
  </r>
  <r>
    <s v="U.S. Army"/>
    <x v="36"/>
    <s v="https://www.dhra.mil/PERSEREC/Espionage-Cases/1989/"/>
    <x v="1"/>
    <x v="1"/>
    <s v="Isolationist behavior"/>
    <n v="3"/>
  </r>
  <r>
    <s v="U.S. Army"/>
    <x v="36"/>
    <s v="https://www.dhra.mil/PERSEREC/Espionage-Cases/1989/"/>
    <x v="0"/>
    <x v="1"/>
    <s v="Feelings of victimization"/>
    <n v="3"/>
  </r>
  <r>
    <s v="U.S. Army"/>
    <x v="36"/>
    <s v="https://www.dhra.mil/PERSEREC/Espionage-Cases/1989/"/>
    <x v="1"/>
    <x v="0"/>
    <s v="Psychological stress"/>
    <n v="3"/>
  </r>
  <r>
    <s v="U.S. Army"/>
    <x v="36"/>
    <s v="https://www.dhra.mil/PERSEREC/Espionage-Cases/1989/"/>
    <x v="1"/>
    <x v="0"/>
    <s v="Excessive debt"/>
    <n v="3"/>
  </r>
  <r>
    <s v="U.S. Army"/>
    <x v="36"/>
    <s v="https://www.dhra.mil/PERSEREC/Espionage-Cases/1989/"/>
    <x v="1"/>
    <x v="0"/>
    <s v="Allegiance to the United States of America"/>
    <n v="3"/>
  </r>
  <r>
    <s v="U.S. Army"/>
    <x v="36"/>
    <s v="https://www.dhra.mil/PERSEREC/Espionage-Cases/1989/"/>
    <x v="1"/>
    <x v="0"/>
    <s v="Mishandling of classified information"/>
    <n v="3"/>
  </r>
  <r>
    <s v="U.S. Army"/>
    <x v="36"/>
    <s v="https://www.dhra.mil/PERSEREC/Espionage-Cases/1989/"/>
    <x v="0"/>
    <x v="0"/>
    <s v="Psychological considerations"/>
    <n v="3"/>
  </r>
  <r>
    <s v="U.S. Army"/>
    <x v="36"/>
    <s v="https://www.dhra.mil/PERSEREC/Espionage-Cases/1989/"/>
    <x v="0"/>
    <x v="0"/>
    <s v="Financial considerations"/>
    <n v="3"/>
  </r>
  <r>
    <s v="U.S. Army"/>
    <x v="36"/>
    <s v="https://www.dhra.mil/PERSEREC/Espionage-Cases/1989/"/>
    <x v="0"/>
    <x v="0"/>
    <s v="Excessive foreign travel"/>
    <n v="3"/>
  </r>
  <r>
    <s v="U.S. Army"/>
    <x v="36"/>
    <s v="https://www.dhra.mil/PERSEREC/Espionage-Cases/1989/"/>
    <x v="0"/>
    <x v="0"/>
    <s v="Practices dangerous to security"/>
    <n v="3"/>
  </r>
  <r>
    <s v="Federal Bureau of Investigation"/>
    <x v="37"/>
    <s v="https://www.dhra.mil/PERSEREC/Espionage-Cases/1996/"/>
    <x v="1"/>
    <x v="2"/>
    <s v="Misuse of protected/secured information systems"/>
    <n v="3"/>
  </r>
  <r>
    <s v="Federal Bureau of Investigation"/>
    <x v="37"/>
    <s v="https://www.dhra.mil/PERSEREC/Espionage-Cases/1996/"/>
    <x v="0"/>
    <x v="2"/>
    <s v="Poor cybersecurity practices"/>
    <n v="3"/>
  </r>
  <r>
    <s v="Federal Bureau of Investigation"/>
    <x v="37"/>
    <s v="https://www.dhra.mil/PERSEREC/Espionage-Cases/1996/"/>
    <x v="1"/>
    <x v="1"/>
    <s v="Active communication with hostile actors"/>
    <n v="3"/>
  </r>
  <r>
    <s v="Federal Bureau of Investigation"/>
    <x v="37"/>
    <s v="https://www.dhra.mil/PERSEREC/Espionage-Cases/1996/"/>
    <x v="1"/>
    <x v="1"/>
    <s v="Resentment"/>
    <n v="3"/>
  </r>
  <r>
    <s v="Federal Bureau of Investigation"/>
    <x v="37"/>
    <s v="https://www.dhra.mil/PERSEREC/Espionage-Cases/1996/"/>
    <x v="0"/>
    <x v="1"/>
    <s v="Feelings of victimization"/>
    <n v="3"/>
  </r>
  <r>
    <s v="Federal Bureau of Investigation"/>
    <x v="37"/>
    <s v="https://www.dhra.mil/PERSEREC/Espionage-Cases/1996/"/>
    <x v="1"/>
    <x v="0"/>
    <s v="Unexplained affluence"/>
    <n v="3"/>
  </r>
  <r>
    <s v="Federal Bureau of Investigation"/>
    <x v="37"/>
    <s v="https://www.dhra.mil/PERSEREC/Espionage-Cases/1996/"/>
    <x v="1"/>
    <x v="0"/>
    <s v="Allegiance to the United States of America"/>
    <n v="3"/>
  </r>
  <r>
    <s v="Federal Bureau of Investigation"/>
    <x v="37"/>
    <s v="https://www.dhra.mil/PERSEREC/Espionage-Cases/1996/"/>
    <x v="1"/>
    <x v="0"/>
    <s v="Mishandling of classified information"/>
    <n v="3"/>
  </r>
  <r>
    <s v="Federal Bureau of Investigation"/>
    <x v="37"/>
    <s v="https://www.dhra.mil/PERSEREC/Espionage-Cases/1996/"/>
    <x v="0"/>
    <x v="0"/>
    <s v="Financial considerations"/>
    <n v="3"/>
  </r>
  <r>
    <s v="Federal Bureau of Investigation"/>
    <x v="37"/>
    <s v="https://www.dhra.mil/PERSEREC/Espionage-Cases/1996/"/>
    <x v="0"/>
    <x v="0"/>
    <s v="Practices dangerous to security"/>
    <n v="3"/>
  </r>
  <r>
    <s v="National Reconnaissance Office"/>
    <x v="38"/>
    <s v="https://www.dhra.mil/PERSEREC/Espionage-Cases/2000-04/"/>
    <x v="1"/>
    <x v="2"/>
    <s v="Misuse of protected/secured information systems"/>
    <n v="3"/>
  </r>
  <r>
    <s v="National Reconnaissance Office"/>
    <x v="38"/>
    <s v="https://www.dhra.mil/PERSEREC/Espionage-Cases/2000-04/"/>
    <x v="0"/>
    <x v="2"/>
    <s v="Poor cybersecurity practices"/>
    <n v="3"/>
  </r>
  <r>
    <s v="National Reconnaissance Office"/>
    <x v="38"/>
    <s v="https://www.dhra.mil/PERSEREC/Espionage-Cases/2000-04/"/>
    <x v="1"/>
    <x v="1"/>
    <s v="Active communication with hostile actors"/>
    <n v="3"/>
  </r>
  <r>
    <s v="National Reconnaissance Office"/>
    <x v="38"/>
    <s v="https://www.dhra.mil/PERSEREC/Espionage-Cases/2000-04/"/>
    <x v="1"/>
    <x v="1"/>
    <s v="Resentment"/>
    <n v="3"/>
  </r>
  <r>
    <s v="National Reconnaissance Office"/>
    <x v="38"/>
    <s v="https://www.dhra.mil/PERSEREC/Espionage-Cases/2000-04/"/>
    <x v="0"/>
    <x v="1"/>
    <s v="Feelings of victimization"/>
    <n v="3"/>
  </r>
  <r>
    <s v="National Reconnaissance Office"/>
    <x v="38"/>
    <s v="https://www.dhra.mil/PERSEREC/Espionage-Cases/2000-04/"/>
    <x v="1"/>
    <x v="0"/>
    <s v="Excessive debt"/>
    <n v="3"/>
  </r>
  <r>
    <s v="National Reconnaissance Office"/>
    <x v="38"/>
    <s v="https://www.dhra.mil/PERSEREC/Espionage-Cases/2000-04/"/>
    <x v="1"/>
    <x v="0"/>
    <s v="Allegiance to the United States of America"/>
    <n v="3"/>
  </r>
  <r>
    <s v="National Reconnaissance Office"/>
    <x v="38"/>
    <s v="https://www.dhra.mil/PERSEREC/Espionage-Cases/2000-04/"/>
    <x v="1"/>
    <x v="0"/>
    <s v="Mishandling of classified information"/>
    <n v="3"/>
  </r>
  <r>
    <s v="National Reconnaissance Office"/>
    <x v="38"/>
    <s v="https://www.dhra.mil/PERSEREC/Espionage-Cases/2000-04/"/>
    <x v="0"/>
    <x v="0"/>
    <s v="Financial considerations"/>
    <n v="3"/>
  </r>
  <r>
    <s v="National Reconnaissance Office"/>
    <x v="38"/>
    <s v="https://www.dhra.mil/PERSEREC/Espionage-Cases/2000-04/"/>
    <x v="0"/>
    <x v="0"/>
    <s v="Practices dangerous to security"/>
    <n v="3"/>
  </r>
  <r>
    <s v="U.S. Army"/>
    <x v="39"/>
    <s v="https://www.dhra.mil/PERSEREC/Espionage-Cases/1988/"/>
    <x v="0"/>
    <x v="2"/>
    <s v="Poor cybersecurity practices"/>
    <n v="3"/>
  </r>
  <r>
    <s v="U.S. Army"/>
    <x v="39"/>
    <s v="https://www.dhra.mil/PERSEREC/Espionage-Cases/1988/"/>
    <x v="1"/>
    <x v="1"/>
    <s v="Active communication with hostile actors"/>
    <n v="3"/>
  </r>
  <r>
    <s v="U.S. Army"/>
    <x v="39"/>
    <s v="https://www.dhra.mil/PERSEREC/Espionage-Cases/1988/"/>
    <x v="1"/>
    <x v="1"/>
    <s v="Resentment"/>
    <n v="3"/>
  </r>
  <r>
    <s v="U.S. Army"/>
    <x v="39"/>
    <s v="https://www.dhra.mil/PERSEREC/Espionage-Cases/1988/"/>
    <x v="0"/>
    <x v="1"/>
    <s v="Passive communication with hostile actors"/>
    <n v="3"/>
  </r>
  <r>
    <s v="U.S. Army"/>
    <x v="39"/>
    <s v="https://www.dhra.mil/PERSEREC/Espionage-Cases/1988/"/>
    <x v="0"/>
    <x v="1"/>
    <s v="Feelings of victimization"/>
    <n v="3"/>
  </r>
  <r>
    <s v="U.S. Army"/>
    <x v="39"/>
    <s v="https://www.dhra.mil/PERSEREC/Espionage-Cases/1988/"/>
    <x v="1"/>
    <x v="0"/>
    <s v="Excessive debt"/>
    <n v="3"/>
  </r>
  <r>
    <s v="U.S. Army"/>
    <x v="39"/>
    <s v="https://www.dhra.mil/PERSEREC/Espionage-Cases/1988/"/>
    <x v="1"/>
    <x v="0"/>
    <s v="Allegiance to the United States of America"/>
    <n v="3"/>
  </r>
  <r>
    <s v="U.S. Army"/>
    <x v="39"/>
    <s v="https://www.dhra.mil/PERSEREC/Espionage-Cases/1988/"/>
    <x v="1"/>
    <x v="0"/>
    <s v="Mishandling of classified information"/>
    <n v="3"/>
  </r>
  <r>
    <s v="U.S. Army"/>
    <x v="39"/>
    <s v="https://www.dhra.mil/PERSEREC/Espionage-Cases/1988/"/>
    <x v="0"/>
    <x v="0"/>
    <s v="Financial considerations"/>
    <n v="3"/>
  </r>
  <r>
    <s v="U.S. Army"/>
    <x v="39"/>
    <s v="https://www.dhra.mil/PERSEREC/Espionage-Cases/1988/"/>
    <x v="0"/>
    <x v="0"/>
    <s v="Foreign preference"/>
    <n v="3"/>
  </r>
  <r>
    <s v="U.S. Army"/>
    <x v="39"/>
    <s v="https://www.dhra.mil/PERSEREC/Espionage-Cases/1988/"/>
    <x v="0"/>
    <x v="0"/>
    <s v="Practices dangerous to security"/>
    <n v="3"/>
  </r>
  <r>
    <s v="U.S. Navy"/>
    <x v="40"/>
    <s v="https://www.dhra.mil/PERSEREC/Espionage-Cases/1993-95/"/>
    <x v="1"/>
    <x v="2"/>
    <s v="Misuse of protected/secured information systems"/>
    <n v="3"/>
  </r>
  <r>
    <s v="U.S. Navy"/>
    <x v="40"/>
    <s v="https://www.dhra.mil/PERSEREC/Espionage-Cases/1993-95/"/>
    <x v="0"/>
    <x v="2"/>
    <s v="Poor cybersecurity practices"/>
    <n v="3"/>
  </r>
  <r>
    <s v="U.S. Navy"/>
    <x v="40"/>
    <s v="https://www.dhra.mil/PERSEREC/Espionage-Cases/1993-95/"/>
    <x v="1"/>
    <x v="1"/>
    <s v="Active communication with hostile actors"/>
    <n v="3"/>
  </r>
  <r>
    <s v="U.S. Navy"/>
    <x v="40"/>
    <s v="https://www.dhra.mil/PERSEREC/Espionage-Cases/1993-95/"/>
    <x v="1"/>
    <x v="0"/>
    <s v="Allegiance to the United States of America"/>
    <n v="3"/>
  </r>
  <r>
    <s v="U.S. Navy"/>
    <x v="40"/>
    <s v="https://www.dhra.mil/PERSEREC/Espionage-Cases/1993-95/"/>
    <x v="1"/>
    <x v="0"/>
    <s v="Mishandling of classified information"/>
    <n v="3"/>
  </r>
  <r>
    <s v="U.S. Navy"/>
    <x v="40"/>
    <s v="https://www.dhra.mil/PERSEREC/Espionage-Cases/1993-95/"/>
    <x v="0"/>
    <x v="0"/>
    <s v="Foreign preference"/>
    <n v="3"/>
  </r>
  <r>
    <s v="U.S. Navy"/>
    <x v="40"/>
    <s v="https://www.dhra.mil/PERSEREC/Espionage-Cases/1993-95/"/>
    <x v="0"/>
    <x v="0"/>
    <s v="Practices dangerous to security"/>
    <n v="3"/>
  </r>
  <r>
    <s v="U.S. Army"/>
    <x v="41"/>
    <s v="https://www.dhra.mil/PERSEREC/Espionage-Cases/1984/"/>
    <x v="1"/>
    <x v="2"/>
    <s v="Misuse of protected/secured information systems"/>
    <n v="3"/>
  </r>
  <r>
    <s v="U.S. Army"/>
    <x v="41"/>
    <s v="https://www.dhra.mil/PERSEREC/Espionage-Cases/1984/"/>
    <x v="0"/>
    <x v="2"/>
    <s v="Poor cybersecurity practices"/>
    <n v="3"/>
  </r>
  <r>
    <s v="U.S. Army"/>
    <x v="41"/>
    <s v="https://www.dhra.mil/PERSEREC/Espionage-Cases/1984/"/>
    <x v="1"/>
    <x v="1"/>
    <s v="Violent behavior"/>
    <n v="3"/>
  </r>
  <r>
    <s v="U.S. Army"/>
    <x v="41"/>
    <s v="https://www.dhra.mil/PERSEREC/Espionage-Cases/1984/"/>
    <x v="0"/>
    <x v="1"/>
    <s v="Passive communication with hostile actors"/>
    <n v="3"/>
  </r>
  <r>
    <s v="U.S. Army"/>
    <x v="41"/>
    <s v="https://www.dhra.mil/PERSEREC/Espionage-Cases/1984/"/>
    <x v="1"/>
    <x v="0"/>
    <s v="Psychological stress"/>
    <n v="3"/>
  </r>
  <r>
    <s v="U.S. Army"/>
    <x v="41"/>
    <s v="https://www.dhra.mil/PERSEREC/Espionage-Cases/1984/"/>
    <x v="1"/>
    <x v="0"/>
    <s v="Criminal conduct"/>
    <n v="3"/>
  </r>
  <r>
    <s v="U.S. Army"/>
    <x v="41"/>
    <s v="https://www.dhra.mil/PERSEREC/Espionage-Cases/1984/"/>
    <x v="1"/>
    <x v="0"/>
    <s v="Excessive debt"/>
    <n v="3"/>
  </r>
  <r>
    <s v="U.S. Army"/>
    <x v="41"/>
    <s v="https://www.dhra.mil/PERSEREC/Espionage-Cases/1984/"/>
    <x v="1"/>
    <x v="0"/>
    <s v="Allegiance to the United States of America"/>
    <n v="3"/>
  </r>
  <r>
    <s v="U.S. Army"/>
    <x v="41"/>
    <s v="https://www.dhra.mil/PERSEREC/Espionage-Cases/1984/"/>
    <x v="0"/>
    <x v="0"/>
    <s v="Psychological considerations"/>
    <n v="3"/>
  </r>
  <r>
    <s v="U.S. Army"/>
    <x v="41"/>
    <s v="https://www.dhra.mil/PERSEREC/Espionage-Cases/1984/"/>
    <x v="0"/>
    <x v="0"/>
    <s v="Excessive alcohol consumption"/>
    <n v="3"/>
  </r>
  <r>
    <s v="U.S. Army"/>
    <x v="41"/>
    <s v="https://www.dhra.mil/PERSEREC/Espionage-Cases/1984/"/>
    <x v="0"/>
    <x v="0"/>
    <s v="Financial considerations"/>
    <n v="3"/>
  </r>
  <r>
    <s v="U.S. Army"/>
    <x v="41"/>
    <s v="https://www.dhra.mil/PERSEREC/Espionage-Cases/1984/"/>
    <x v="0"/>
    <x v="0"/>
    <s v="Personal conduct"/>
    <n v="3"/>
  </r>
  <r>
    <s v="National Security Agency"/>
    <x v="42"/>
    <s v="https://www.britannica.com/biography/Edward-Snowden"/>
    <x v="1"/>
    <x v="2"/>
    <s v="Misuse of protected/secured information systems"/>
    <n v="3"/>
  </r>
  <r>
    <s v="National Security Agency"/>
    <x v="42"/>
    <s v="https://www.britannica.com/biography/Edward-Snowden"/>
    <x v="1"/>
    <x v="1"/>
    <s v="Resentment"/>
    <n v="3"/>
  </r>
  <r>
    <s v="National Security Agency"/>
    <x v="42"/>
    <s v="https://www.britannica.com/biography/Edward-Snowden"/>
    <x v="1"/>
    <x v="0"/>
    <s v="Allegiance to the United States of America"/>
    <n v="3"/>
  </r>
  <r>
    <s v="National Security Agency"/>
    <x v="42"/>
    <s v="https://www.britannica.com/biography/Edward-Snowden"/>
    <x v="1"/>
    <x v="0"/>
    <s v="Mishandling of classified information"/>
    <n v="3"/>
  </r>
  <r>
    <s v="National Security Agency"/>
    <x v="42"/>
    <s v="https://www.britannica.com/biography/Edward-Snowden"/>
    <x v="0"/>
    <x v="0"/>
    <s v="Practices dangerous to security"/>
    <n v="3"/>
  </r>
  <r>
    <s v="U.S. Navy"/>
    <x v="43"/>
    <s v="https://www.dhra.mil/PERSEREC/Espionage-Cases/1985/"/>
    <x v="1"/>
    <x v="2"/>
    <s v="Misuse of protected/secured information systems"/>
    <n v="3"/>
  </r>
  <r>
    <s v="U.S. Navy"/>
    <x v="43"/>
    <s v="https://www.dhra.mil/PERSEREC/Espionage-Cases/1985/"/>
    <x v="0"/>
    <x v="2"/>
    <s v="Poor cybersecurity practices"/>
    <n v="3"/>
  </r>
  <r>
    <s v="U.S. Navy"/>
    <x v="43"/>
    <s v="https://www.dhra.mil/PERSEREC/Espionage-Cases/1985/"/>
    <x v="1"/>
    <x v="1"/>
    <s v="Active communication with hostile actors"/>
    <n v="3"/>
  </r>
  <r>
    <s v="U.S. Navy"/>
    <x v="43"/>
    <s v="https://www.dhra.mil/PERSEREC/Espionage-Cases/1985/"/>
    <x v="1"/>
    <x v="0"/>
    <s v="Unexplained affluence"/>
    <n v="3"/>
  </r>
  <r>
    <s v="U.S. Navy"/>
    <x v="43"/>
    <s v="https://www.dhra.mil/PERSEREC/Espionage-Cases/1985/"/>
    <x v="1"/>
    <x v="0"/>
    <s v="Allegiance to the United States of America"/>
    <n v="3"/>
  </r>
  <r>
    <s v="U.S. Navy"/>
    <x v="43"/>
    <s v="https://www.dhra.mil/PERSEREC/Espionage-Cases/1985/"/>
    <x v="1"/>
    <x v="0"/>
    <s v="Mishandling of classified information"/>
    <n v="3"/>
  </r>
  <r>
    <s v="U.S. Navy"/>
    <x v="43"/>
    <s v="https://www.dhra.mil/PERSEREC/Espionage-Cases/1985/"/>
    <x v="0"/>
    <x v="0"/>
    <s v="Psychological considerations"/>
    <n v="3"/>
  </r>
  <r>
    <s v="U.S. Navy"/>
    <x v="43"/>
    <s v="https://www.dhra.mil/PERSEREC/Espionage-Cases/1985/"/>
    <x v="0"/>
    <x v="0"/>
    <s v="Practices dangerous to security"/>
    <n v="3"/>
  </r>
  <r>
    <s v="U.S. Navy"/>
    <x v="43"/>
    <s v="https://www.dhra.mil/PERSEREC/Espionage-Cases/1985/"/>
    <x v="0"/>
    <x v="0"/>
    <s v="Financial considerations"/>
    <n v="3"/>
  </r>
  <r>
    <s v="U.S. Navy"/>
    <x v="43"/>
    <s v="https://www.dhra.mil/PERSEREC/Espionage-Cases/1985/"/>
    <x v="0"/>
    <x v="0"/>
    <s v="Personal conduct"/>
    <n v="3"/>
  </r>
  <r>
    <s v="U.S. Navy"/>
    <x v="44"/>
    <s v="https://www.dhra.mil/PERSEREC/Espionage-Cases/1985/"/>
    <x v="1"/>
    <x v="2"/>
    <s v="Misuse of protected/secured information systems"/>
    <n v="3"/>
  </r>
  <r>
    <s v="U.S. Navy"/>
    <x v="44"/>
    <s v="https://www.dhra.mil/PERSEREC/Espionage-Cases/1985/"/>
    <x v="0"/>
    <x v="2"/>
    <s v="Poor cybersecurity practices"/>
    <n v="3"/>
  </r>
  <r>
    <s v="U.S. Navy"/>
    <x v="44"/>
    <s v="https://www.dhra.mil/PERSEREC/Espionage-Cases/1985/"/>
    <x v="1"/>
    <x v="1"/>
    <s v="Active communication with hostile actors"/>
    <n v="3"/>
  </r>
  <r>
    <s v="U.S. Navy"/>
    <x v="44"/>
    <s v="https://www.dhra.mil/PERSEREC/Espionage-Cases/1985/"/>
    <x v="1"/>
    <x v="0"/>
    <s v="Unexplained affluence"/>
    <n v="3"/>
  </r>
  <r>
    <s v="U.S. Navy"/>
    <x v="44"/>
    <s v="https://www.dhra.mil/PERSEREC/Espionage-Cases/1985/"/>
    <x v="1"/>
    <x v="0"/>
    <s v="Allegiance to the United States of America"/>
    <n v="3"/>
  </r>
  <r>
    <s v="U.S. Navy"/>
    <x v="44"/>
    <s v="https://www.dhra.mil/PERSEREC/Espionage-Cases/1985/"/>
    <x v="1"/>
    <x v="0"/>
    <s v="Mishandling of classified information"/>
    <n v="3"/>
  </r>
  <r>
    <s v="U.S. Navy"/>
    <x v="44"/>
    <s v="https://www.dhra.mil/PERSEREC/Espionage-Cases/1985/"/>
    <x v="0"/>
    <x v="0"/>
    <s v="Psychological considerations"/>
    <n v="3"/>
  </r>
  <r>
    <s v="U.S. Navy"/>
    <x v="44"/>
    <s v="https://www.dhra.mil/PERSEREC/Espionage-Cases/1985/"/>
    <x v="0"/>
    <x v="0"/>
    <s v="Practices dangerous to security"/>
    <n v="3"/>
  </r>
  <r>
    <s v="U.S. Navy"/>
    <x v="44"/>
    <s v="https://www.dhra.mil/PERSEREC/Espionage-Cases/1985/"/>
    <x v="0"/>
    <x v="0"/>
    <s v="Financial considerations"/>
    <n v="3"/>
  </r>
  <r>
    <s v="U.S. Navy"/>
    <x v="44"/>
    <s v="https://www.dhra.mil/PERSEREC/Espionage-Cases/1985/"/>
    <x v="0"/>
    <x v="0"/>
    <s v="Personal conduct"/>
    <n v="3"/>
  </r>
  <r>
    <s v="U.S. Navy"/>
    <x v="44"/>
    <s v="https://www.dhra.mil/PERSEREC/Espionage-Cases/1985/"/>
    <x v="1"/>
    <x v="2"/>
    <s v="Misuse of protected/secured information systems"/>
    <n v="3"/>
  </r>
  <r>
    <s v="U.S. Navy"/>
    <x v="44"/>
    <s v="https://www.dhra.mil/PERSEREC/Espionage-Cases/1985/"/>
    <x v="0"/>
    <x v="2"/>
    <s v="Poor cybersecurity practices"/>
    <n v="3"/>
  </r>
  <r>
    <s v="U.S. Navy"/>
    <x v="44"/>
    <s v="https://www.dhra.mil/PERSEREC/Espionage-Cases/1985/"/>
    <x v="1"/>
    <x v="1"/>
    <s v="Active communication with hostile actors"/>
    <n v="3"/>
  </r>
  <r>
    <s v="U.S. Navy"/>
    <x v="44"/>
    <s v="https://www.dhra.mil/PERSEREC/Espionage-Cases/1985/"/>
    <x v="1"/>
    <x v="0"/>
    <s v="Unexplained affluence"/>
    <n v="3"/>
  </r>
  <r>
    <s v="U.S. Navy"/>
    <x v="44"/>
    <s v="https://www.dhra.mil/PERSEREC/Espionage-Cases/1985/"/>
    <x v="1"/>
    <x v="0"/>
    <s v="Allegiance to the United States of America"/>
    <n v="3"/>
  </r>
  <r>
    <s v="U.S. Navy"/>
    <x v="44"/>
    <s v="https://www.dhra.mil/PERSEREC/Espionage-Cases/1985/"/>
    <x v="1"/>
    <x v="0"/>
    <s v="Mishandling of classified information"/>
    <n v="3"/>
  </r>
  <r>
    <s v="U.S. Navy"/>
    <x v="44"/>
    <s v="https://www.dhra.mil/PERSEREC/Espionage-Cases/1985/"/>
    <x v="0"/>
    <x v="0"/>
    <s v="Psychological considerations"/>
    <n v="3"/>
  </r>
  <r>
    <s v="U.S. Navy"/>
    <x v="44"/>
    <s v="https://www.dhra.mil/PERSEREC/Espionage-Cases/1985/"/>
    <x v="0"/>
    <x v="0"/>
    <s v="Practices dangerous to security"/>
    <n v="3"/>
  </r>
  <r>
    <s v="U.S. Navy"/>
    <x v="44"/>
    <s v="https://www.dhra.mil/PERSEREC/Espionage-Cases/1985/"/>
    <x v="0"/>
    <x v="0"/>
    <s v="Financial considerations"/>
    <n v="3"/>
  </r>
  <r>
    <s v="U.S. Navy"/>
    <x v="44"/>
    <s v="https://www.dhra.mil/PERSEREC/Espionage-Cases/1985/"/>
    <x v="0"/>
    <x v="0"/>
    <s v="Personal conduct"/>
    <n v="3"/>
  </r>
  <r>
    <s v="U.S. Navy"/>
    <x v="45"/>
    <s v="https://www.dhra.mil/PERSEREC/Espionage-Cases/1985/"/>
    <x v="1"/>
    <x v="2"/>
    <s v="Misuse of protected/secured information systems"/>
    <n v="3"/>
  </r>
  <r>
    <s v="U.S. Navy"/>
    <x v="45"/>
    <s v="https://www.dhra.mil/PERSEREC/Espionage-Cases/1985/"/>
    <x v="0"/>
    <x v="2"/>
    <s v="Poor cybersecurity practices"/>
    <n v="3"/>
  </r>
  <r>
    <s v="U.S. Navy"/>
    <x v="45"/>
    <s v="https://www.dhra.mil/PERSEREC/Espionage-Cases/1985/"/>
    <x v="1"/>
    <x v="1"/>
    <s v="Active communication with hostile actors"/>
    <n v="3"/>
  </r>
  <r>
    <s v="U.S. Navy"/>
    <x v="45"/>
    <s v="https://www.dhra.mil/PERSEREC/Espionage-Cases/1985/"/>
    <x v="1"/>
    <x v="0"/>
    <s v="Unexplained affluence"/>
    <n v="3"/>
  </r>
  <r>
    <s v="U.S. Navy"/>
    <x v="45"/>
    <s v="https://www.dhra.mil/PERSEREC/Espionage-Cases/1985/"/>
    <x v="1"/>
    <x v="0"/>
    <s v="Allegiance to the United States of America"/>
    <n v="3"/>
  </r>
  <r>
    <s v="U.S. Navy"/>
    <x v="45"/>
    <s v="https://www.dhra.mil/PERSEREC/Espionage-Cases/1985/"/>
    <x v="1"/>
    <x v="0"/>
    <s v="Mishandling of classified information"/>
    <n v="3"/>
  </r>
  <r>
    <s v="U.S. Navy"/>
    <x v="45"/>
    <s v="https://www.dhra.mil/PERSEREC/Espionage-Cases/1985/"/>
    <x v="0"/>
    <x v="0"/>
    <s v="Psychological considerations"/>
    <n v="3"/>
  </r>
  <r>
    <s v="U.S. Navy"/>
    <x v="45"/>
    <s v="https://www.dhra.mil/PERSEREC/Espionage-Cases/1985/"/>
    <x v="0"/>
    <x v="0"/>
    <s v="Practices dangerous to security"/>
    <n v="3"/>
  </r>
  <r>
    <s v="U.S. Navy"/>
    <x v="45"/>
    <s v="https://www.dhra.mil/PERSEREC/Espionage-Cases/1985/"/>
    <x v="0"/>
    <x v="0"/>
    <s v="Financial considerations"/>
    <n v="3"/>
  </r>
  <r>
    <s v="U.S. Navy"/>
    <x v="45"/>
    <s v="https://www.dhra.mil/PERSEREC/Espionage-Cases/1985/"/>
    <x v="0"/>
    <x v="0"/>
    <s v="Personal conduct"/>
    <n v="3"/>
  </r>
  <r>
    <s v="U.S. Navy"/>
    <x v="46"/>
    <s v="https://www.dhra.mil/PERSEREC/Espionage-Cases/1985/"/>
    <x v="1"/>
    <x v="2"/>
    <s v="Misuse of protected/secured information systems"/>
    <n v="3"/>
  </r>
  <r>
    <s v="U.S. Navy"/>
    <x v="46"/>
    <s v="https://www.dhra.mil/PERSEREC/Espionage-Cases/1985/"/>
    <x v="0"/>
    <x v="2"/>
    <s v="Poor cybersecurity practices"/>
    <n v="3"/>
  </r>
  <r>
    <s v="U.S. Navy"/>
    <x v="46"/>
    <s v="https://www.dhra.mil/PERSEREC/Espionage-Cases/1985/"/>
    <x v="1"/>
    <x v="1"/>
    <s v="Active communication with hostile actors"/>
    <n v="3"/>
  </r>
  <r>
    <s v="U.S. Navy"/>
    <x v="46"/>
    <s v="https://www.dhra.mil/PERSEREC/Espionage-Cases/1985/"/>
    <x v="1"/>
    <x v="0"/>
    <s v="Unexplained affluence"/>
    <n v="3"/>
  </r>
  <r>
    <s v="U.S. Navy"/>
    <x v="46"/>
    <s v="https://www.dhra.mil/PERSEREC/Espionage-Cases/1985/"/>
    <x v="1"/>
    <x v="0"/>
    <s v="Allegiance to the United States of America"/>
    <n v="3"/>
  </r>
  <r>
    <s v="U.S. Navy"/>
    <x v="46"/>
    <s v="https://www.dhra.mil/PERSEREC/Espionage-Cases/1985/"/>
    <x v="1"/>
    <x v="0"/>
    <s v="Mishandling of classified information"/>
    <n v="3"/>
  </r>
  <r>
    <s v="U.S. Navy"/>
    <x v="46"/>
    <s v="https://www.dhra.mil/PERSEREC/Espionage-Cases/1985/"/>
    <x v="0"/>
    <x v="0"/>
    <s v="Practices dangerous to security"/>
    <n v="3"/>
  </r>
  <r>
    <s v="U.S. Navy"/>
    <x v="46"/>
    <s v="https://www.dhra.mil/PERSEREC/Espionage-Cases/1985/"/>
    <x v="0"/>
    <x v="0"/>
    <s v="Financial considerations"/>
    <n v="3"/>
  </r>
  <r>
    <s v="U.S. Navy"/>
    <x v="46"/>
    <s v="https://www.dhra.mil/PERSEREC/Espionage-Cases/1985/"/>
    <x v="0"/>
    <x v="0"/>
    <s v="Personal conduct"/>
    <n v="3"/>
  </r>
  <r>
    <s v="Federal Bureau of Investigation"/>
    <x v="47"/>
    <s v="https://www.cdse.edu/documents/cdse/jiaqiang-xu-economic-espionage.pdf"/>
    <x v="1"/>
    <x v="2"/>
    <s v="Misuse of protected/secured information systems"/>
    <n v="3"/>
  </r>
  <r>
    <s v="Federal Bureau of Investigation"/>
    <x v="47"/>
    <s v="https://www.cdse.edu/documents/cdse/jiaqiang-xu-economic-espionage.pdf"/>
    <x v="0"/>
    <x v="2"/>
    <s v="Poor cybersecurity practices"/>
    <n v="3"/>
  </r>
  <r>
    <s v="Federal Bureau of Investigation"/>
    <x v="47"/>
    <s v="https://www.cdse.edu/documents/cdse/jiaqiang-xu-economic-espionage.pdf"/>
    <x v="0"/>
    <x v="1"/>
    <s v="Passive communication with hostile actors"/>
    <n v="3"/>
  </r>
  <r>
    <s v="Federal Bureau of Investigation"/>
    <x v="47"/>
    <s v="https://www.cdse.edu/documents/cdse/jiaqiang-xu-economic-espionage.pdf"/>
    <x v="1"/>
    <x v="0"/>
    <s v="Criminal conduct"/>
    <n v="3"/>
  </r>
  <r>
    <s v="Federal Bureau of Investigation"/>
    <x v="47"/>
    <s v="https://www.cdse.edu/documents/cdse/jiaqiang-xu-economic-espionage.pdf"/>
    <x v="1"/>
    <x v="0"/>
    <s v="Allegiance to the United States of America"/>
    <n v="3"/>
  </r>
  <r>
    <s v="Federal Bureau of Investigation"/>
    <x v="47"/>
    <s v="https://www.cdse.edu/documents/cdse/jiaqiang-xu-economic-espionage.pdf"/>
    <x v="0"/>
    <x v="0"/>
    <s v="Foreign preference"/>
    <n v="3"/>
  </r>
  <r>
    <s v="Federal Bureau of Investigation"/>
    <x v="48"/>
    <s v="https://www.dhra.mil/PERSEREC/Espionage-Cases/2000-04/"/>
    <x v="0"/>
    <x v="0"/>
    <s v="Personal conduct"/>
    <n v="3"/>
  </r>
  <r>
    <s v="Federal Bureau of Investigation"/>
    <x v="48"/>
    <s v="https://www.dhra.mil/PERSEREC/Espionage-Cases/2000-04/"/>
    <x v="0"/>
    <x v="0"/>
    <s v="Practices dangerous to security"/>
    <n v="3"/>
  </r>
  <r>
    <s v="Federal Bureau of Investigation"/>
    <x v="48"/>
    <s v="https://www.dhra.mil/PERSEREC/Espionage-Cases/2000-04/"/>
    <x v="0"/>
    <x v="0"/>
    <s v="Psychological considerations"/>
    <n v="3"/>
  </r>
  <r>
    <s v="Federal Bureau of Investigation"/>
    <x v="48"/>
    <s v="https://www.dhra.mil/PERSEREC/Espionage-Cases/2000-04/"/>
    <x v="1"/>
    <x v="0"/>
    <s v="Mishandling of classified information"/>
    <n v="3"/>
  </r>
  <r>
    <s v="Federal Bureau of Investigation"/>
    <x v="48"/>
    <s v="https://www.dhra.mil/PERSEREC/Espionage-Cases/2000-04/"/>
    <x v="1"/>
    <x v="0"/>
    <s v="Allegiance to the United States of America"/>
    <n v="3"/>
  </r>
  <r>
    <s v="Federal Bureau of Investigation"/>
    <x v="48"/>
    <s v="https://www.dhra.mil/PERSEREC/Espionage-Cases/2000-04/"/>
    <x v="1"/>
    <x v="0"/>
    <s v="Excessive debt"/>
    <n v="3"/>
  </r>
  <r>
    <s v="Federal Bureau of Investigation"/>
    <x v="48"/>
    <s v="https://www.dhra.mil/PERSEREC/Espionage-Cases/2000-04/"/>
    <x v="0"/>
    <x v="1"/>
    <s v="Feelings of victimization"/>
    <n v="3"/>
  </r>
  <r>
    <s v="Federal Bureau of Investigation"/>
    <x v="48"/>
    <s v="https://www.dhra.mil/PERSEREC/Espionage-Cases/2000-04/"/>
    <x v="0"/>
    <x v="1"/>
    <s v="Passive communication with hostile actors"/>
    <n v="3"/>
  </r>
  <r>
    <s v="Federal Bureau of Investigation"/>
    <x v="48"/>
    <s v="https://www.dhra.mil/PERSEREC/Espionage-Cases/2000-04/"/>
    <x v="1"/>
    <x v="1"/>
    <s v="Isolationist behavior"/>
    <n v="3"/>
  </r>
  <r>
    <s v="Federal Bureau of Investigation"/>
    <x v="48"/>
    <s v="https://www.dhra.mil/PERSEREC/Espionage-Cases/2000-04/"/>
    <x v="1"/>
    <x v="1"/>
    <s v="Resentment"/>
    <n v="3"/>
  </r>
  <r>
    <s v="Federal Bureau of Investigation"/>
    <x v="48"/>
    <s v="https://www.dhra.mil/PERSEREC/Espionage-Cases/2000-04/"/>
    <x v="1"/>
    <x v="1"/>
    <s v="Paranoia"/>
    <n v="3"/>
  </r>
  <r>
    <s v="Federal Bureau of Investigation"/>
    <x v="48"/>
    <s v="https://www.dhra.mil/PERSEREC/Espionage-Cases/2000-04/"/>
    <x v="1"/>
    <x v="1"/>
    <s v="Active communication with hostile actors"/>
    <n v="3"/>
  </r>
  <r>
    <s v="Federal Bureau of Investigation"/>
    <x v="48"/>
    <s v="https://www.dhra.mil/PERSEREC/Espionage-Cases/2000-04/"/>
    <x v="1"/>
    <x v="2"/>
    <s v="Misuse of protected/secured information systems"/>
    <n v="3"/>
  </r>
  <r>
    <s v="Federal Bureau of Investigation"/>
    <x v="49"/>
    <s v="https://www.dhra.mil/PERSEREC/Espionage-Cases/1997-99/"/>
    <x v="1"/>
    <x v="2"/>
    <s v="Misuse of protected/secured information systems"/>
    <n v="3"/>
  </r>
  <r>
    <s v="Federal Bureau of Investigation"/>
    <x v="49"/>
    <s v="https://www.dhra.mil/PERSEREC/Espionage-Cases/1997-99/"/>
    <x v="0"/>
    <x v="2"/>
    <s v="Poor cybersecurity practices"/>
    <n v="3"/>
  </r>
  <r>
    <s v="Federal Bureau of Investigation"/>
    <x v="49"/>
    <s v="https://www.dhra.mil/PERSEREC/Espionage-Cases/1997-99/"/>
    <x v="1"/>
    <x v="1"/>
    <s v="Active communication with hostile actors"/>
    <n v="3"/>
  </r>
  <r>
    <s v="Federal Bureau of Investigation"/>
    <x v="49"/>
    <s v="https://www.dhra.mil/PERSEREC/Espionage-Cases/1997-99/"/>
    <x v="0"/>
    <x v="1"/>
    <s v="Passive communication with hostile actors"/>
    <n v="3"/>
  </r>
  <r>
    <s v="Federal Bureau of Investigation"/>
    <x v="49"/>
    <s v="https://www.dhra.mil/PERSEREC/Espionage-Cases/1997-99/"/>
    <x v="1"/>
    <x v="0"/>
    <s v="Unexplained affluence"/>
    <n v="3"/>
  </r>
  <r>
    <s v="Federal Bureau of Investigation"/>
    <x v="49"/>
    <s v="https://www.dhra.mil/PERSEREC/Espionage-Cases/1997-99/"/>
    <x v="1"/>
    <x v="0"/>
    <s v="Psychological stress"/>
    <n v="3"/>
  </r>
  <r>
    <s v="Federal Bureau of Investigation"/>
    <x v="49"/>
    <s v="https://www.dhra.mil/PERSEREC/Espionage-Cases/1997-99/"/>
    <x v="1"/>
    <x v="0"/>
    <s v="Allegiance to the United States of America"/>
    <n v="3"/>
  </r>
  <r>
    <s v="Federal Bureau of Investigation"/>
    <x v="49"/>
    <s v="https://www.dhra.mil/PERSEREC/Espionage-Cases/1997-99/"/>
    <x v="1"/>
    <x v="0"/>
    <s v="Mishandling of classified information"/>
    <n v="3"/>
  </r>
  <r>
    <s v="Federal Bureau of Investigation"/>
    <x v="49"/>
    <s v="https://www.dhra.mil/PERSEREC/Espionage-Cases/1997-99/"/>
    <x v="0"/>
    <x v="0"/>
    <s v="Psychological considerations"/>
    <n v="3"/>
  </r>
  <r>
    <s v="Federal Bureau of Investigation"/>
    <x v="49"/>
    <s v="https://www.dhra.mil/PERSEREC/Espionage-Cases/1997-99/"/>
    <x v="0"/>
    <x v="0"/>
    <s v="Practices dangerous to security"/>
    <n v="3"/>
  </r>
  <r>
    <s v="Federal Bureau of Investigation"/>
    <x v="49"/>
    <s v="https://www.dhra.mil/PERSEREC/Espionage-Cases/1997-99/"/>
    <x v="0"/>
    <x v="0"/>
    <s v="Financial considerations"/>
    <n v="3"/>
  </r>
  <r>
    <s v="Federal Bureau of Investigation"/>
    <x v="49"/>
    <s v="https://www.dhra.mil/PERSEREC/Espionage-Cases/1997-99/"/>
    <x v="0"/>
    <x v="0"/>
    <s v="Personal conduct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3">
  <r>
    <s v="Federal Bureau of Investigation"/>
    <x v="0"/>
    <s v="https://www.dhra.mil/PERSEREC/Espionage-Cases/1997-99/"/>
    <x v="0"/>
    <x v="0"/>
    <x v="0"/>
    <n v="2"/>
  </r>
  <r>
    <s v="Federal Bureau of Investigation"/>
    <x v="0"/>
    <s v="https://www.dhra.mil/PERSEREC/Espionage-Cases/1997-99/"/>
    <x v="0"/>
    <x v="1"/>
    <x v="1"/>
    <n v="2"/>
  </r>
  <r>
    <s v="Federal Bureau of Investigation"/>
    <x v="0"/>
    <s v="https://www.dhra.mil/PERSEREC/Espionage-Cases/1997-99/"/>
    <x v="1"/>
    <x v="1"/>
    <x v="2"/>
    <n v="2"/>
  </r>
  <r>
    <s v="Central Intelligence Agency"/>
    <x v="1"/>
    <s v="https://www.dhra.mil/PERSEREC/Espionage-Cases/1993-95/"/>
    <x v="0"/>
    <x v="0"/>
    <x v="3"/>
    <n v="2"/>
  </r>
  <r>
    <s v="Central Intelligence Agency"/>
    <x v="1"/>
    <s v="https://www.dhra.mil/PERSEREC/Espionage-Cases/1993-95/"/>
    <x v="0"/>
    <x v="0"/>
    <x v="4"/>
    <n v="2"/>
  </r>
  <r>
    <s v="Central Intelligence Agency"/>
    <x v="1"/>
    <s v="https://www.dhra.mil/PERSEREC/Espionage-Cases/1993-95/"/>
    <x v="0"/>
    <x v="0"/>
    <x v="5"/>
    <n v="2"/>
  </r>
  <r>
    <s v="Central Intelligence Agency"/>
    <x v="1"/>
    <s v="https://www.dhra.mil/PERSEREC/Espionage-Cases/1993-95/"/>
    <x v="1"/>
    <x v="0"/>
    <x v="6"/>
    <n v="2"/>
  </r>
  <r>
    <s v="Central Intelligence Agency"/>
    <x v="1"/>
    <s v="https://www.dhra.mil/PERSEREC/Espionage-Cases/1993-95/"/>
    <x v="1"/>
    <x v="0"/>
    <x v="7"/>
    <n v="2"/>
  </r>
  <r>
    <s v="Central Intelligence Agency"/>
    <x v="1"/>
    <s v="https://www.dhra.mil/PERSEREC/Espionage-Cases/1993-95/"/>
    <x v="1"/>
    <x v="0"/>
    <x v="8"/>
    <n v="2"/>
  </r>
  <r>
    <s v="Central Intelligence Agency"/>
    <x v="1"/>
    <s v="https://www.dhra.mil/PERSEREC/Espionage-Cases/1993-95/"/>
    <x v="1"/>
    <x v="1"/>
    <x v="9"/>
    <n v="2"/>
  </r>
  <r>
    <s v="Federal Bureau of Investigation"/>
    <x v="2"/>
    <s v="https://www.dhra.mil/PERSEREC/Espionage-Cases/2005-08/"/>
    <x v="0"/>
    <x v="0"/>
    <x v="0"/>
    <n v="2"/>
  </r>
  <r>
    <s v="Federal Bureau of Investigation"/>
    <x v="2"/>
    <s v="https://www.dhra.mil/PERSEREC/Espionage-Cases/2005-08/"/>
    <x v="1"/>
    <x v="0"/>
    <x v="6"/>
    <n v="2"/>
  </r>
  <r>
    <s v="Federal Bureau of Investigation"/>
    <x v="2"/>
    <s v="https://www.dhra.mil/PERSEREC/Espionage-Cases/2005-08/"/>
    <x v="0"/>
    <x v="2"/>
    <x v="10"/>
    <n v="2"/>
  </r>
  <r>
    <s v="Federal Bureau of Investigation"/>
    <x v="2"/>
    <s v="https://www.dhra.mil/PERSEREC/Espionage-Cases/2005-08/"/>
    <x v="1"/>
    <x v="2"/>
    <x v="11"/>
    <n v="2"/>
  </r>
  <r>
    <s v="Federal Bureau of Investigation"/>
    <x v="3"/>
    <s v="https://www.cdse.edu/documents/cdse/mostafa-awwad-insider-threat-case-study.pdf"/>
    <x v="0"/>
    <x v="0"/>
    <x v="0"/>
    <n v="2"/>
  </r>
  <r>
    <s v="Federal Bureau of Investigation"/>
    <x v="3"/>
    <s v="https://www.cdse.edu/documents/cdse/mostafa-awwad-insider-threat-case-study.pdf"/>
    <x v="0"/>
    <x v="0"/>
    <x v="5"/>
    <n v="2"/>
  </r>
  <r>
    <s v="Federal Bureau of Investigation"/>
    <x v="3"/>
    <s v="https://www.cdse.edu/documents/cdse/mostafa-awwad-insider-threat-case-study.pdf"/>
    <x v="1"/>
    <x v="0"/>
    <x v="6"/>
    <n v="2"/>
  </r>
  <r>
    <s v="Federal Bureau of Investigation"/>
    <x v="3"/>
    <s v="https://www.cdse.edu/documents/cdse/mostafa-awwad-insider-threat-case-study.pdf"/>
    <x v="1"/>
    <x v="0"/>
    <x v="12"/>
    <n v="2"/>
  </r>
  <r>
    <s v="Federal Bureau of Investigation"/>
    <x v="3"/>
    <s v="https://www.cdse.edu/documents/cdse/mostafa-awwad-insider-threat-case-study.pdf"/>
    <x v="1"/>
    <x v="1"/>
    <x v="9"/>
    <n v="2"/>
  </r>
  <r>
    <s v="U.S. Navy"/>
    <x v="4"/>
    <s v="https://www.dhra.mil/PERSEREC/Espionage-Cases/1981-82/"/>
    <x v="0"/>
    <x v="0"/>
    <x v="0"/>
    <n v="2"/>
  </r>
  <r>
    <s v="U.S. Navy"/>
    <x v="4"/>
    <s v="https://www.dhra.mil/PERSEREC/Espionage-Cases/1981-82/"/>
    <x v="0"/>
    <x v="0"/>
    <x v="3"/>
    <n v="2"/>
  </r>
  <r>
    <s v="U.S. Navy"/>
    <x v="4"/>
    <s v="https://www.dhra.mil/PERSEREC/Espionage-Cases/1981-82/"/>
    <x v="0"/>
    <x v="0"/>
    <x v="5"/>
    <n v="2"/>
  </r>
  <r>
    <s v="U.S. Navy"/>
    <x v="4"/>
    <s v="https://www.dhra.mil/PERSEREC/Espionage-Cases/1981-82/"/>
    <x v="1"/>
    <x v="0"/>
    <x v="6"/>
    <n v="2"/>
  </r>
  <r>
    <s v="U.S. Navy"/>
    <x v="4"/>
    <s v="https://www.dhra.mil/PERSEREC/Espionage-Cases/1981-82/"/>
    <x v="1"/>
    <x v="0"/>
    <x v="12"/>
    <n v="2"/>
  </r>
  <r>
    <s v="U.S. Navy"/>
    <x v="4"/>
    <s v="https://www.dhra.mil/PERSEREC/Espionage-Cases/1981-82/"/>
    <x v="1"/>
    <x v="0"/>
    <x v="8"/>
    <n v="2"/>
  </r>
  <r>
    <s v="U.S. Navy"/>
    <x v="4"/>
    <s v="https://www.dhra.mil/PERSEREC/Espionage-Cases/1981-82/"/>
    <x v="1"/>
    <x v="1"/>
    <x v="9"/>
    <n v="2"/>
  </r>
  <r>
    <s v="Central Intelligence Agency"/>
    <x v="5"/>
    <s v="https://www.dhra.mil/PERSEREC/Espionage-Cases/1975-80/"/>
    <x v="0"/>
    <x v="0"/>
    <x v="0"/>
    <n v="2"/>
  </r>
  <r>
    <s v="Central Intelligence Agency"/>
    <x v="5"/>
    <s v="https://www.dhra.mil/PERSEREC/Espionage-Cases/1975-80/"/>
    <x v="0"/>
    <x v="0"/>
    <x v="3"/>
    <n v="2"/>
  </r>
  <r>
    <s v="Central Intelligence Agency"/>
    <x v="5"/>
    <s v="https://www.dhra.mil/PERSEREC/Espionage-Cases/1975-80/"/>
    <x v="0"/>
    <x v="0"/>
    <x v="5"/>
    <n v="2"/>
  </r>
  <r>
    <s v="Central Intelligence Agency"/>
    <x v="5"/>
    <s v="https://www.dhra.mil/PERSEREC/Espionage-Cases/1975-80/"/>
    <x v="1"/>
    <x v="0"/>
    <x v="6"/>
    <n v="2"/>
  </r>
  <r>
    <s v="Central Intelligence Agency"/>
    <x v="5"/>
    <s v="https://www.dhra.mil/PERSEREC/Espionage-Cases/1975-80/"/>
    <x v="1"/>
    <x v="0"/>
    <x v="12"/>
    <n v="2"/>
  </r>
  <r>
    <s v="Central Intelligence Agency"/>
    <x v="5"/>
    <s v="https://www.dhra.mil/PERSEREC/Espionage-Cases/1975-80/"/>
    <x v="1"/>
    <x v="0"/>
    <x v="13"/>
    <n v="2"/>
  </r>
  <r>
    <s v="Central Intelligence Agency"/>
    <x v="5"/>
    <s v="https://www.dhra.mil/PERSEREC/Espionage-Cases/1975-80/"/>
    <x v="0"/>
    <x v="1"/>
    <x v="14"/>
    <n v="2"/>
  </r>
  <r>
    <s v="Central Intelligence Agency"/>
    <x v="5"/>
    <s v="https://www.dhra.mil/PERSEREC/Espionage-Cases/1975-80/"/>
    <x v="1"/>
    <x v="1"/>
    <x v="9"/>
    <n v="2"/>
  </r>
  <r>
    <s v="U.S. Navy"/>
    <x v="6"/>
    <s v="https://www.cdse.edu/documents/toolkits-insider/case-study-john-beliveau.pdf"/>
    <x v="0"/>
    <x v="0"/>
    <x v="4"/>
    <n v="2"/>
  </r>
  <r>
    <s v="U.S. Navy"/>
    <x v="6"/>
    <s v="https://www.cdse.edu/documents/toolkits-insider/case-study-john-beliveau.pdf"/>
    <x v="0"/>
    <x v="0"/>
    <x v="15"/>
    <n v="2"/>
  </r>
  <r>
    <s v="U.S. Navy"/>
    <x v="6"/>
    <s v="https://www.cdse.edu/documents/toolkits-insider/case-study-john-beliveau.pdf"/>
    <x v="0"/>
    <x v="0"/>
    <x v="5"/>
    <n v="2"/>
  </r>
  <r>
    <s v="U.S. Navy"/>
    <x v="6"/>
    <s v="https://www.cdse.edu/documents/toolkits-insider/case-study-john-beliveau.pdf"/>
    <x v="1"/>
    <x v="0"/>
    <x v="6"/>
    <n v="2"/>
  </r>
  <r>
    <s v="U.S. Navy"/>
    <x v="6"/>
    <s v="https://www.cdse.edu/documents/toolkits-insider/case-study-john-beliveau.pdf"/>
    <x v="1"/>
    <x v="0"/>
    <x v="16"/>
    <n v="2"/>
  </r>
  <r>
    <s v="U.S. Navy"/>
    <x v="6"/>
    <s v="https://www.cdse.edu/documents/toolkits-insider/case-study-john-beliveau.pdf"/>
    <x v="1"/>
    <x v="0"/>
    <x v="7"/>
    <n v="2"/>
  </r>
  <r>
    <s v="U.S. Navy"/>
    <x v="6"/>
    <s v="https://www.cdse.edu/documents/toolkits-insider/case-study-john-beliveau.pdf"/>
    <x v="1"/>
    <x v="0"/>
    <x v="8"/>
    <n v="2"/>
  </r>
  <r>
    <s v="U.S. Navy"/>
    <x v="6"/>
    <s v="https://www.cdse.edu/documents/toolkits-insider/case-study-john-beliveau.pdf"/>
    <x v="0"/>
    <x v="2"/>
    <x v="10"/>
    <n v="2"/>
  </r>
  <r>
    <s v="U.S. Navy"/>
    <x v="6"/>
    <s v="https://www.cdse.edu/documents/toolkits-insider/case-study-john-beliveau.pdf"/>
    <x v="1"/>
    <x v="2"/>
    <x v="11"/>
    <n v="2"/>
  </r>
  <r>
    <s v="Federal Bureau of Investigation"/>
    <x v="7"/>
    <s v="https://www.dhra.mil/PERSEREC/Espionage-Cases/1981-82/"/>
    <x v="0"/>
    <x v="0"/>
    <x v="3"/>
    <n v="2"/>
  </r>
  <r>
    <s v="Federal Bureau of Investigation"/>
    <x v="7"/>
    <s v="https://www.dhra.mil/PERSEREC/Espionage-Cases/1981-82/"/>
    <x v="1"/>
    <x v="0"/>
    <x v="6"/>
    <n v="2"/>
  </r>
  <r>
    <s v="Federal Bureau of Investigation"/>
    <x v="7"/>
    <s v="https://www.dhra.mil/PERSEREC/Espionage-Cases/1981-82/"/>
    <x v="1"/>
    <x v="0"/>
    <x v="7"/>
    <n v="2"/>
  </r>
  <r>
    <s v="Federal Bureau of Investigation"/>
    <x v="7"/>
    <s v="https://www.dhra.mil/PERSEREC/Espionage-Cases/1981-82/"/>
    <x v="0"/>
    <x v="1"/>
    <x v="14"/>
    <n v="2"/>
  </r>
  <r>
    <s v="Federal Bureau of Investigation"/>
    <x v="8"/>
    <s v="https://www.dhra.mil/PERSEREC/Espionage-Cases/2005-08/"/>
    <x v="0"/>
    <x v="0"/>
    <x v="0"/>
    <n v="2"/>
  </r>
  <r>
    <s v="Federal Bureau of Investigation"/>
    <x v="8"/>
    <s v="https://www.dhra.mil/PERSEREC/Espionage-Cases/2005-08/"/>
    <x v="1"/>
    <x v="0"/>
    <x v="6"/>
    <n v="2"/>
  </r>
  <r>
    <s v="Federal Bureau of Investigation"/>
    <x v="8"/>
    <s v="https://www.dhra.mil/PERSEREC/Espionage-Cases/2005-08/"/>
    <x v="1"/>
    <x v="0"/>
    <x v="7"/>
    <n v="2"/>
  </r>
  <r>
    <s v="Federal Bureau of Investigation"/>
    <x v="8"/>
    <s v="https://www.dhra.mil/PERSEREC/Espionage-Cases/2005-08/"/>
    <x v="0"/>
    <x v="1"/>
    <x v="14"/>
    <n v="2"/>
  </r>
  <r>
    <s v="Federal Bureau of Investigation"/>
    <x v="8"/>
    <s v="https://www.dhra.mil/PERSEREC/Espionage-Cases/2005-08/"/>
    <x v="1"/>
    <x v="1"/>
    <x v="9"/>
    <n v="2"/>
  </r>
  <r>
    <s v="National Security Agency"/>
    <x v="9"/>
    <s v="https://www.dhra.mil/PERSEREC/Espionage-Cases/1997-99/"/>
    <x v="0"/>
    <x v="0"/>
    <x v="3"/>
    <n v="2"/>
  </r>
  <r>
    <s v="National Security Agency"/>
    <x v="9"/>
    <s v="https://www.dhra.mil/PERSEREC/Espionage-Cases/1997-99/"/>
    <x v="0"/>
    <x v="0"/>
    <x v="4"/>
    <n v="2"/>
  </r>
  <r>
    <s v="National Security Agency"/>
    <x v="9"/>
    <s v="https://www.dhra.mil/PERSEREC/Espionage-Cases/1997-99/"/>
    <x v="1"/>
    <x v="0"/>
    <x v="6"/>
    <n v="2"/>
  </r>
  <r>
    <s v="National Security Agency"/>
    <x v="9"/>
    <s v="https://www.dhra.mil/PERSEREC/Espionage-Cases/1997-99/"/>
    <x v="1"/>
    <x v="0"/>
    <x v="7"/>
    <n v="2"/>
  </r>
  <r>
    <s v="National Security Agency"/>
    <x v="9"/>
    <s v="https://www.dhra.mil/PERSEREC/Espionage-Cases/1997-99/"/>
    <x v="0"/>
    <x v="2"/>
    <x v="10"/>
    <n v="2"/>
  </r>
  <r>
    <s v="National Security Agency"/>
    <x v="9"/>
    <s v="https://www.dhra.mil/PERSEREC/Espionage-Cases/1997-99/"/>
    <x v="1"/>
    <x v="2"/>
    <x v="11"/>
    <n v="2"/>
  </r>
  <r>
    <s v="Central Intelligence Agency"/>
    <x v="10"/>
    <s v="https://www.dhra.mil/PERSEREC/Espionage-Cases/1990-92/"/>
    <x v="0"/>
    <x v="0"/>
    <x v="3"/>
    <n v="2"/>
  </r>
  <r>
    <s v="Central Intelligence Agency"/>
    <x v="10"/>
    <s v="https://www.dhra.mil/PERSEREC/Espionage-Cases/1990-92/"/>
    <x v="0"/>
    <x v="0"/>
    <x v="0"/>
    <n v="2"/>
  </r>
  <r>
    <s v="Central Intelligence Agency"/>
    <x v="10"/>
    <s v="https://www.dhra.mil/PERSEREC/Espionage-Cases/1990-92/"/>
    <x v="1"/>
    <x v="0"/>
    <x v="12"/>
    <n v="2"/>
  </r>
  <r>
    <s v="Central Intelligence Agency"/>
    <x v="10"/>
    <s v="https://www.dhra.mil/PERSEREC/Espionage-Cases/1990-92/"/>
    <x v="1"/>
    <x v="1"/>
    <x v="9"/>
    <n v="2"/>
  </r>
  <r>
    <s v="U.S. Navy"/>
    <x v="11"/>
    <s v="https://www.dhra.mil/PERSEREC/Espionage-Cases/1989/"/>
    <x v="0"/>
    <x v="0"/>
    <x v="3"/>
    <n v="2"/>
  </r>
  <r>
    <s v="U.S. Navy"/>
    <x v="11"/>
    <s v="https://www.dhra.mil/PERSEREC/Espionage-Cases/1989/"/>
    <x v="0"/>
    <x v="0"/>
    <x v="4"/>
    <n v="2"/>
  </r>
  <r>
    <s v="U.S. Navy"/>
    <x v="11"/>
    <s v="https://www.dhra.mil/PERSEREC/Espionage-Cases/1989/"/>
    <x v="0"/>
    <x v="0"/>
    <x v="5"/>
    <n v="2"/>
  </r>
  <r>
    <s v="U.S. Navy"/>
    <x v="11"/>
    <s v="https://www.dhra.mil/PERSEREC/Espionage-Cases/1989/"/>
    <x v="1"/>
    <x v="0"/>
    <x v="6"/>
    <n v="2"/>
  </r>
  <r>
    <s v="U.S. Navy"/>
    <x v="11"/>
    <s v="https://www.dhra.mil/PERSEREC/Espionage-Cases/1989/"/>
    <x v="1"/>
    <x v="0"/>
    <x v="12"/>
    <n v="2"/>
  </r>
  <r>
    <s v="U.S. Navy"/>
    <x v="11"/>
    <s v="https://www.dhra.mil/PERSEREC/Espionage-Cases/1989/"/>
    <x v="1"/>
    <x v="0"/>
    <x v="8"/>
    <n v="2"/>
  </r>
  <r>
    <s v="U.S. Navy"/>
    <x v="11"/>
    <s v="https://www.dhra.mil/PERSEREC/Espionage-Cases/1989/"/>
    <x v="0"/>
    <x v="1"/>
    <x v="14"/>
    <n v="2"/>
  </r>
  <r>
    <s v="U.S. Air Force"/>
    <x v="12"/>
    <s v="https://www.dhra.mil/PERSEREC/Espionage-Cases/1985/"/>
    <x v="0"/>
    <x v="0"/>
    <x v="3"/>
    <n v="2"/>
  </r>
  <r>
    <s v="U.S. Air Force"/>
    <x v="12"/>
    <s v="https://www.dhra.mil/PERSEREC/Espionage-Cases/1985/"/>
    <x v="0"/>
    <x v="0"/>
    <x v="4"/>
    <n v="2"/>
  </r>
  <r>
    <s v="U.S. Air Force"/>
    <x v="12"/>
    <s v="https://www.dhra.mil/PERSEREC/Espionage-Cases/1985/"/>
    <x v="1"/>
    <x v="0"/>
    <x v="12"/>
    <n v="2"/>
  </r>
  <r>
    <s v="U.S. Air Force"/>
    <x v="12"/>
    <s v="https://www.dhra.mil/PERSEREC/Espionage-Cases/1985/"/>
    <x v="0"/>
    <x v="1"/>
    <x v="14"/>
    <n v="2"/>
  </r>
  <r>
    <s v="U.S. Air Force"/>
    <x v="12"/>
    <s v="https://www.dhra.mil/PERSEREC/Espionage-Cases/1985/"/>
    <x v="1"/>
    <x v="1"/>
    <x v="9"/>
    <n v="2"/>
  </r>
  <r>
    <s v="U.S. Air Force"/>
    <x v="13"/>
    <s v="https://www.dhra.mil/PERSEREC/Espionage-Cases/1990-92/"/>
    <x v="0"/>
    <x v="0"/>
    <x v="4"/>
    <n v="2"/>
  </r>
  <r>
    <s v="U.S. Air Force"/>
    <x v="13"/>
    <s v="https://www.dhra.mil/PERSEREC/Espionage-Cases/1990-92/"/>
    <x v="0"/>
    <x v="0"/>
    <x v="0"/>
    <n v="2"/>
  </r>
  <r>
    <s v="U.S. Air Force"/>
    <x v="13"/>
    <s v="https://www.dhra.mil/PERSEREC/Espionage-Cases/1990-92/"/>
    <x v="0"/>
    <x v="0"/>
    <x v="15"/>
    <n v="2"/>
  </r>
  <r>
    <s v="U.S. Air Force"/>
    <x v="13"/>
    <s v="https://www.dhra.mil/PERSEREC/Espionage-Cases/1990-92/"/>
    <x v="1"/>
    <x v="0"/>
    <x v="6"/>
    <n v="2"/>
  </r>
  <r>
    <s v="U.S. Air Force"/>
    <x v="13"/>
    <s v="https://www.dhra.mil/PERSEREC/Espionage-Cases/1990-92/"/>
    <x v="1"/>
    <x v="0"/>
    <x v="12"/>
    <n v="2"/>
  </r>
  <r>
    <s v="U.S. Air Force"/>
    <x v="13"/>
    <s v="https://www.dhra.mil/PERSEREC/Espionage-Cases/1990-92/"/>
    <x v="1"/>
    <x v="0"/>
    <x v="16"/>
    <n v="2"/>
  </r>
  <r>
    <s v="U.S. Air Force"/>
    <x v="13"/>
    <s v="https://www.dhra.mil/PERSEREC/Espionage-Cases/1990-92/"/>
    <x v="1"/>
    <x v="1"/>
    <x v="17"/>
    <n v="2"/>
  </r>
  <r>
    <s v="U.S. Air Force"/>
    <x v="13"/>
    <s v="https://www.dhra.mil/PERSEREC/Espionage-Cases/1990-92/"/>
    <x v="1"/>
    <x v="1"/>
    <x v="18"/>
    <n v="2"/>
  </r>
  <r>
    <s v="U.S. Air Force"/>
    <x v="13"/>
    <s v="https://www.dhra.mil/PERSEREC/Espionage-Cases/1990-92/"/>
    <x v="1"/>
    <x v="1"/>
    <x v="9"/>
    <n v="2"/>
  </r>
  <r>
    <s v="Federal Bureau of Investigation"/>
    <x v="14"/>
    <s v="https://www.dhra.mil/PERSEREC/Espionage-Cases/1984/"/>
    <x v="0"/>
    <x v="0"/>
    <x v="3"/>
    <n v="2"/>
  </r>
  <r>
    <s v="Federal Bureau of Investigation"/>
    <x v="14"/>
    <s v="https://www.dhra.mil/PERSEREC/Espionage-Cases/1984/"/>
    <x v="0"/>
    <x v="0"/>
    <x v="4"/>
    <n v="2"/>
  </r>
  <r>
    <s v="Federal Bureau of Investigation"/>
    <x v="14"/>
    <s v="https://www.dhra.mil/PERSEREC/Espionage-Cases/1984/"/>
    <x v="1"/>
    <x v="0"/>
    <x v="6"/>
    <n v="2"/>
  </r>
  <r>
    <s v="Federal Bureau of Investigation"/>
    <x v="14"/>
    <s v="https://www.dhra.mil/PERSEREC/Espionage-Cases/1984/"/>
    <x v="1"/>
    <x v="0"/>
    <x v="12"/>
    <n v="2"/>
  </r>
  <r>
    <s v="Federal Bureau of Investigation"/>
    <x v="14"/>
    <s v="https://www.dhra.mil/PERSEREC/Espionage-Cases/1984/"/>
    <x v="1"/>
    <x v="0"/>
    <x v="13"/>
    <n v="2"/>
  </r>
  <r>
    <s v="Federal Bureau of Investigation"/>
    <x v="14"/>
    <s v="https://www.dhra.mil/PERSEREC/Espionage-Cases/1984/"/>
    <x v="0"/>
    <x v="1"/>
    <x v="14"/>
    <n v="2"/>
  </r>
  <r>
    <s v="Federal Bureau of Investigation"/>
    <x v="15"/>
    <s v="https://www.dhra.mil/PERSEREC/Espionage-Cases/1993-95/"/>
    <x v="0"/>
    <x v="0"/>
    <x v="3"/>
    <n v="2"/>
  </r>
  <r>
    <s v="Federal Bureau of Investigation"/>
    <x v="15"/>
    <s v="https://www.dhra.mil/PERSEREC/Espionage-Cases/1993-95/"/>
    <x v="0"/>
    <x v="0"/>
    <x v="4"/>
    <n v="2"/>
  </r>
  <r>
    <s v="Federal Bureau of Investigation"/>
    <x v="15"/>
    <s v="https://www.dhra.mil/PERSEREC/Espionage-Cases/1993-95/"/>
    <x v="1"/>
    <x v="0"/>
    <x v="6"/>
    <n v="2"/>
  </r>
  <r>
    <s v="Federal Bureau of Investigation"/>
    <x v="15"/>
    <s v="https://www.dhra.mil/PERSEREC/Espionage-Cases/1993-95/"/>
    <x v="1"/>
    <x v="0"/>
    <x v="12"/>
    <n v="2"/>
  </r>
  <r>
    <s v="Federal Bureau of Investigation"/>
    <x v="15"/>
    <s v="https://www.dhra.mil/PERSEREC/Espionage-Cases/1993-95/"/>
    <x v="1"/>
    <x v="0"/>
    <x v="8"/>
    <n v="2"/>
  </r>
  <r>
    <s v="Federal Bureau of Investigation"/>
    <x v="15"/>
    <s v="https://www.dhra.mil/PERSEREC/Espionage-Cases/1993-95/"/>
    <x v="0"/>
    <x v="1"/>
    <x v="14"/>
    <n v="2"/>
  </r>
  <r>
    <s v="Federal Bureau of Investigation"/>
    <x v="15"/>
    <s v="https://www.dhra.mil/PERSEREC/Espionage-Cases/1993-95/"/>
    <x v="1"/>
    <x v="1"/>
    <x v="18"/>
    <n v="2"/>
  </r>
  <r>
    <s v="Central Intelligence Agency"/>
    <x v="16"/>
    <s v="https://www.dhra.mil/PERSEREC/Espionage-Cases/1985/"/>
    <x v="0"/>
    <x v="0"/>
    <x v="0"/>
    <n v="2"/>
  </r>
  <r>
    <s v="Central Intelligence Agency"/>
    <x v="16"/>
    <s v="https://www.dhra.mil/PERSEREC/Espionage-Cases/1985/"/>
    <x v="0"/>
    <x v="0"/>
    <x v="3"/>
    <n v="2"/>
  </r>
  <r>
    <s v="Central Intelligence Agency"/>
    <x v="16"/>
    <s v="https://www.dhra.mil/PERSEREC/Espionage-Cases/1985/"/>
    <x v="0"/>
    <x v="0"/>
    <x v="19"/>
    <n v="2"/>
  </r>
  <r>
    <s v="Central Intelligence Agency"/>
    <x v="16"/>
    <s v="https://www.dhra.mil/PERSEREC/Espionage-Cases/1985/"/>
    <x v="1"/>
    <x v="0"/>
    <x v="6"/>
    <n v="2"/>
  </r>
  <r>
    <s v="Central Intelligence Agency"/>
    <x v="16"/>
    <s v="https://www.dhra.mil/PERSEREC/Espionage-Cases/1985/"/>
    <x v="1"/>
    <x v="0"/>
    <x v="12"/>
    <n v="2"/>
  </r>
  <r>
    <s v="Central Intelligence Agency"/>
    <x v="16"/>
    <s v="https://www.dhra.mil/PERSEREC/Espionage-Cases/1985/"/>
    <x v="1"/>
    <x v="0"/>
    <x v="7"/>
    <n v="2"/>
  </r>
  <r>
    <s v="Central Intelligence Agency"/>
    <x v="16"/>
    <s v="https://www.dhra.mil/PERSEREC/Espionage-Cases/1985/"/>
    <x v="1"/>
    <x v="1"/>
    <x v="9"/>
    <n v="2"/>
  </r>
  <r>
    <s v="Federal Bureau of Investigation"/>
    <x v="17"/>
    <s v="https://www.cdse.edu/documents/toolkits-insider/chun-case-study.pdf"/>
    <x v="0"/>
    <x v="0"/>
    <x v="0"/>
    <n v="2"/>
  </r>
  <r>
    <s v="Federal Bureau of Investigation"/>
    <x v="17"/>
    <s v="https://www.cdse.edu/documents/toolkits-insider/chun-case-study.pdf"/>
    <x v="0"/>
    <x v="0"/>
    <x v="5"/>
    <n v="2"/>
  </r>
  <r>
    <s v="Federal Bureau of Investigation"/>
    <x v="17"/>
    <s v="https://www.cdse.edu/documents/toolkits-insider/chun-case-study.pdf"/>
    <x v="0"/>
    <x v="0"/>
    <x v="19"/>
    <n v="2"/>
  </r>
  <r>
    <s v="Federal Bureau of Investigation"/>
    <x v="17"/>
    <s v="https://www.cdse.edu/documents/toolkits-insider/chun-case-study.pdf"/>
    <x v="1"/>
    <x v="0"/>
    <x v="6"/>
    <n v="2"/>
  </r>
  <r>
    <s v="Federal Bureau of Investigation"/>
    <x v="17"/>
    <s v="https://www.cdse.edu/documents/toolkits-insider/chun-case-study.pdf"/>
    <x v="1"/>
    <x v="0"/>
    <x v="12"/>
    <n v="2"/>
  </r>
  <r>
    <s v="Federal Bureau of Investigation"/>
    <x v="17"/>
    <s v="https://www.cdse.edu/documents/toolkits-insider/chun-case-study.pdf"/>
    <x v="1"/>
    <x v="1"/>
    <x v="9"/>
    <n v="2"/>
  </r>
  <r>
    <s v="Defense Counterintelligence &amp; Security Agency"/>
    <x v="18"/>
    <s v="https://www.cdse.edu/documents/cdse/claibourne-case-study.pdf"/>
    <x v="0"/>
    <x v="0"/>
    <x v="3"/>
    <n v="2"/>
  </r>
  <r>
    <s v="Defense Counterintelligence &amp; Security Agency"/>
    <x v="18"/>
    <s v="https://www.cdse.edu/documents/cdse/claibourne-case-study.pdf"/>
    <x v="0"/>
    <x v="0"/>
    <x v="5"/>
    <n v="2"/>
  </r>
  <r>
    <s v="Defense Counterintelligence &amp; Security Agency"/>
    <x v="18"/>
    <s v="https://www.cdse.edu/documents/cdse/claibourne-case-study.pdf"/>
    <x v="0"/>
    <x v="0"/>
    <x v="19"/>
    <n v="2"/>
  </r>
  <r>
    <s v="Defense Counterintelligence &amp; Security Agency"/>
    <x v="18"/>
    <s v="https://www.cdse.edu/documents/cdse/claibourne-case-study.pdf"/>
    <x v="1"/>
    <x v="0"/>
    <x v="6"/>
    <n v="2"/>
  </r>
  <r>
    <s v="Defense Counterintelligence &amp; Security Agency"/>
    <x v="18"/>
    <s v="https://www.cdse.edu/documents/cdse/claibourne-case-study.pdf"/>
    <x v="1"/>
    <x v="0"/>
    <x v="12"/>
    <n v="2"/>
  </r>
  <r>
    <s v="Defense Counterintelligence &amp; Security Agency"/>
    <x v="18"/>
    <s v="https://www.cdse.edu/documents/cdse/claibourne-case-study.pdf"/>
    <x v="1"/>
    <x v="0"/>
    <x v="7"/>
    <n v="2"/>
  </r>
  <r>
    <s v="Defense Counterintelligence &amp; Security Agency"/>
    <x v="18"/>
    <s v="https://www.cdse.edu/documents/cdse/claibourne-case-study.pdf"/>
    <x v="0"/>
    <x v="1"/>
    <x v="14"/>
    <n v="2"/>
  </r>
  <r>
    <s v="Federal Bureau of Investigation"/>
    <x v="19"/>
    <s v="https://www.dhra.mil/PERSEREC/Espionage-Cases/1997-99/"/>
    <x v="0"/>
    <x v="0"/>
    <x v="4"/>
    <n v="2"/>
  </r>
  <r>
    <s v="Federal Bureau of Investigation"/>
    <x v="19"/>
    <s v="https://www.dhra.mil/PERSEREC/Espionage-Cases/1997-99/"/>
    <x v="0"/>
    <x v="0"/>
    <x v="0"/>
    <n v="2"/>
  </r>
  <r>
    <s v="Federal Bureau of Investigation"/>
    <x v="19"/>
    <s v="https://www.dhra.mil/PERSEREC/Espionage-Cases/1997-99/"/>
    <x v="0"/>
    <x v="0"/>
    <x v="19"/>
    <n v="2"/>
  </r>
  <r>
    <s v="Federal Bureau of Investigation"/>
    <x v="19"/>
    <s v="https://www.dhra.mil/PERSEREC/Espionage-Cases/1997-99/"/>
    <x v="1"/>
    <x v="0"/>
    <x v="6"/>
    <n v="2"/>
  </r>
  <r>
    <s v="Federal Bureau of Investigation"/>
    <x v="19"/>
    <s v="https://www.dhra.mil/PERSEREC/Espionage-Cases/1997-99/"/>
    <x v="1"/>
    <x v="0"/>
    <x v="12"/>
    <n v="2"/>
  </r>
  <r>
    <s v="Federal Bureau of Investigation"/>
    <x v="19"/>
    <s v="https://www.dhra.mil/PERSEREC/Espionage-Cases/1997-99/"/>
    <x v="1"/>
    <x v="0"/>
    <x v="7"/>
    <n v="2"/>
  </r>
  <r>
    <s v="Federal Bureau of Investigation"/>
    <x v="19"/>
    <s v="https://www.dhra.mil/PERSEREC/Espionage-Cases/1997-99/"/>
    <x v="1"/>
    <x v="1"/>
    <x v="9"/>
    <n v="2"/>
  </r>
  <r>
    <s v="U.S. Army"/>
    <x v="20"/>
    <s v="https://www.dhra.mil/PERSEREC/Espionage-Cases/1988/"/>
    <x v="0"/>
    <x v="0"/>
    <x v="3"/>
    <n v="2"/>
  </r>
  <r>
    <s v="U.S. Army"/>
    <x v="20"/>
    <s v="https://www.dhra.mil/PERSEREC/Espionage-Cases/1988/"/>
    <x v="0"/>
    <x v="0"/>
    <x v="4"/>
    <n v="2"/>
  </r>
  <r>
    <s v="U.S. Army"/>
    <x v="20"/>
    <s v="https://www.dhra.mil/PERSEREC/Espionage-Cases/1988/"/>
    <x v="1"/>
    <x v="0"/>
    <x v="6"/>
    <n v="2"/>
  </r>
  <r>
    <s v="U.S. Army"/>
    <x v="20"/>
    <s v="https://www.dhra.mil/PERSEREC/Espionage-Cases/1988/"/>
    <x v="1"/>
    <x v="0"/>
    <x v="12"/>
    <n v="2"/>
  </r>
  <r>
    <s v="U.S. Army"/>
    <x v="20"/>
    <s v="https://www.dhra.mil/PERSEREC/Espionage-Cases/1988/"/>
    <x v="1"/>
    <x v="0"/>
    <x v="7"/>
    <n v="2"/>
  </r>
  <r>
    <s v="U.S. Army"/>
    <x v="20"/>
    <s v="https://www.dhra.mil/PERSEREC/Espionage-Cases/1988/"/>
    <x v="1"/>
    <x v="1"/>
    <x v="9"/>
    <n v="2"/>
  </r>
  <r>
    <s v="U.S. Air Force"/>
    <x v="21"/>
    <s v="https://www.dhra.mil/PERSEREC/Espionage-Cases/1981-82/"/>
    <x v="0"/>
    <x v="0"/>
    <x v="4"/>
    <n v="2"/>
  </r>
  <r>
    <s v="U.S. Air Force"/>
    <x v="21"/>
    <s v="https://www.dhra.mil/PERSEREC/Espionage-Cases/1981-82/"/>
    <x v="1"/>
    <x v="0"/>
    <x v="6"/>
    <n v="2"/>
  </r>
  <r>
    <s v="U.S. Air Force"/>
    <x v="21"/>
    <s v="https://www.dhra.mil/PERSEREC/Espionage-Cases/1981-82/"/>
    <x v="1"/>
    <x v="0"/>
    <x v="12"/>
    <n v="2"/>
  </r>
  <r>
    <s v="U.S. Air Force"/>
    <x v="21"/>
    <s v="https://www.dhra.mil/PERSEREC/Espionage-Cases/1981-82/"/>
    <x v="1"/>
    <x v="1"/>
    <x v="9"/>
    <n v="2"/>
  </r>
  <r>
    <s v="U.S. Marine Corps"/>
    <x v="22"/>
    <s v="https://www.dhra.mil/PERSEREC/Espionage-Cases/1984/"/>
    <x v="0"/>
    <x v="0"/>
    <x v="5"/>
    <n v="2"/>
  </r>
  <r>
    <s v="U.S. Marine Corps"/>
    <x v="22"/>
    <s v="https://www.dhra.mil/PERSEREC/Espionage-Cases/1984/"/>
    <x v="0"/>
    <x v="1"/>
    <x v="14"/>
    <n v="2"/>
  </r>
  <r>
    <s v="U.S. Air Force"/>
    <x v="23"/>
    <s v="https://www.dhra.mil/PERSEREC/Espionage-Cases/1986-87/"/>
    <x v="0"/>
    <x v="0"/>
    <x v="4"/>
    <n v="2"/>
  </r>
  <r>
    <s v="U.S. Air Force"/>
    <x v="23"/>
    <s v="https://www.dhra.mil/PERSEREC/Espionage-Cases/1986-87/"/>
    <x v="0"/>
    <x v="0"/>
    <x v="15"/>
    <n v="2"/>
  </r>
  <r>
    <s v="U.S. Air Force"/>
    <x v="23"/>
    <s v="https://www.dhra.mil/PERSEREC/Espionage-Cases/1986-87/"/>
    <x v="1"/>
    <x v="0"/>
    <x v="12"/>
    <n v="2"/>
  </r>
  <r>
    <s v="U.S. Air Force"/>
    <x v="23"/>
    <s v="https://www.dhra.mil/PERSEREC/Espionage-Cases/1986-87/"/>
    <x v="0"/>
    <x v="1"/>
    <x v="20"/>
    <n v="2"/>
  </r>
  <r>
    <s v="U.S. Air Force"/>
    <x v="23"/>
    <s v="https://www.dhra.mil/PERSEREC/Espionage-Cases/1986-87/"/>
    <x v="1"/>
    <x v="1"/>
    <x v="18"/>
    <n v="2"/>
  </r>
  <r>
    <s v="U.S. Air Force"/>
    <x v="23"/>
    <s v="https://www.dhra.mil/PERSEREC/Espionage-Cases/1986-87/"/>
    <x v="1"/>
    <x v="1"/>
    <x v="9"/>
    <n v="2"/>
  </r>
  <r>
    <s v="U.S. Navy"/>
    <x v="24"/>
    <s v="https://www.dhra.mil/PERSEREC/Espionage-Cases/2005-08/"/>
    <x v="0"/>
    <x v="0"/>
    <x v="4"/>
    <n v="2"/>
  </r>
  <r>
    <s v="U.S. Navy"/>
    <x v="24"/>
    <s v="https://www.dhra.mil/PERSEREC/Espionage-Cases/2005-08/"/>
    <x v="0"/>
    <x v="0"/>
    <x v="5"/>
    <n v="2"/>
  </r>
  <r>
    <s v="U.S. Navy"/>
    <x v="24"/>
    <s v="https://www.dhra.mil/PERSEREC/Espionage-Cases/2005-08/"/>
    <x v="1"/>
    <x v="0"/>
    <x v="6"/>
    <n v="2"/>
  </r>
  <r>
    <s v="U.S. Navy"/>
    <x v="24"/>
    <s v="https://www.dhra.mil/PERSEREC/Espionage-Cases/2005-08/"/>
    <x v="1"/>
    <x v="0"/>
    <x v="8"/>
    <n v="2"/>
  </r>
  <r>
    <s v="U.S. Navy"/>
    <x v="24"/>
    <s v="https://www.dhra.mil/PERSEREC/Espionage-Cases/2005-08/"/>
    <x v="0"/>
    <x v="1"/>
    <x v="20"/>
    <n v="2"/>
  </r>
  <r>
    <s v="U.S. Navy"/>
    <x v="24"/>
    <s v="https://www.dhra.mil/PERSEREC/Espionage-Cases/2005-08/"/>
    <x v="1"/>
    <x v="1"/>
    <x v="18"/>
    <n v="2"/>
  </r>
  <r>
    <s v="U.S. Army"/>
    <x v="25"/>
    <s v="https://www.dhra.mil/PERSEREC/Espionage-Cases/1988/"/>
    <x v="0"/>
    <x v="0"/>
    <x v="0"/>
    <n v="2"/>
  </r>
  <r>
    <s v="U.S. Army"/>
    <x v="25"/>
    <s v="https://www.dhra.mil/PERSEREC/Espionage-Cases/1988/"/>
    <x v="0"/>
    <x v="0"/>
    <x v="19"/>
    <n v="2"/>
  </r>
  <r>
    <s v="U.S. Army"/>
    <x v="25"/>
    <s v="https://www.dhra.mil/PERSEREC/Espionage-Cases/1988/"/>
    <x v="1"/>
    <x v="0"/>
    <x v="6"/>
    <n v="2"/>
  </r>
  <r>
    <s v="U.S. Army"/>
    <x v="25"/>
    <s v="https://www.dhra.mil/PERSEREC/Espionage-Cases/1988/"/>
    <x v="1"/>
    <x v="0"/>
    <x v="12"/>
    <n v="2"/>
  </r>
  <r>
    <s v="U.S. Army"/>
    <x v="25"/>
    <s v="https://www.dhra.mil/PERSEREC/Espionage-Cases/1988/"/>
    <x v="1"/>
    <x v="1"/>
    <x v="9"/>
    <n v="2"/>
  </r>
  <r>
    <s v="Defense Intelligence Agency"/>
    <x v="26"/>
    <s v="https://www.dhra.mil/PERSEREC/Espionage-Cases/1983/"/>
    <x v="0"/>
    <x v="0"/>
    <x v="4"/>
    <n v="2"/>
  </r>
  <r>
    <s v="Defense Intelligence Agency"/>
    <x v="26"/>
    <s v="https://www.dhra.mil/PERSEREC/Espionage-Cases/1983/"/>
    <x v="0"/>
    <x v="0"/>
    <x v="3"/>
    <n v="2"/>
  </r>
  <r>
    <s v="Defense Intelligence Agency"/>
    <x v="26"/>
    <s v="https://www.dhra.mil/PERSEREC/Espionage-Cases/1983/"/>
    <x v="1"/>
    <x v="0"/>
    <x v="6"/>
    <n v="2"/>
  </r>
  <r>
    <s v="Defense Intelligence Agency"/>
    <x v="26"/>
    <s v="https://www.dhra.mil/PERSEREC/Espionage-Cases/1983/"/>
    <x v="1"/>
    <x v="0"/>
    <x v="12"/>
    <n v="2"/>
  </r>
  <r>
    <s v="Defense Intelligence Agency"/>
    <x v="26"/>
    <s v="https://www.dhra.mil/PERSEREC/Espionage-Cases/1983/"/>
    <x v="0"/>
    <x v="1"/>
    <x v="14"/>
    <n v="2"/>
  </r>
  <r>
    <s v="U.S. Navy"/>
    <x v="27"/>
    <s v="https://www.dhra.mil/PERSEREC/Espionage-Cases/1983/"/>
    <x v="0"/>
    <x v="0"/>
    <x v="4"/>
    <n v="2"/>
  </r>
  <r>
    <s v="U.S. Navy"/>
    <x v="27"/>
    <s v="https://www.dhra.mil/PERSEREC/Espionage-Cases/1983/"/>
    <x v="0"/>
    <x v="0"/>
    <x v="3"/>
    <n v="2"/>
  </r>
  <r>
    <s v="U.S. Navy"/>
    <x v="27"/>
    <s v="https://www.dhra.mil/PERSEREC/Espionage-Cases/1983/"/>
    <x v="1"/>
    <x v="0"/>
    <x v="6"/>
    <n v="2"/>
  </r>
  <r>
    <s v="U.S. Navy"/>
    <x v="27"/>
    <s v="https://www.dhra.mil/PERSEREC/Espionage-Cases/1983/"/>
    <x v="1"/>
    <x v="0"/>
    <x v="12"/>
    <n v="2"/>
  </r>
  <r>
    <s v="U.S. Navy"/>
    <x v="27"/>
    <s v="https://www.dhra.mil/PERSEREC/Espionage-Cases/1983/"/>
    <x v="1"/>
    <x v="1"/>
    <x v="9"/>
    <n v="2"/>
  </r>
  <r>
    <s v="U.S. Citizenship &amp; Immigration Services "/>
    <x v="28"/>
    <s v="https://www.dhra.mil/PERSEREC/Espionage-Cases/2000-04/"/>
    <x v="0"/>
    <x v="0"/>
    <x v="0"/>
    <n v="2"/>
  </r>
  <r>
    <s v="U.S. Citizenship &amp; Immigration Services "/>
    <x v="28"/>
    <s v="https://www.dhra.mil/PERSEREC/Espionage-Cases/2000-04/"/>
    <x v="0"/>
    <x v="0"/>
    <x v="3"/>
    <n v="2"/>
  </r>
  <r>
    <s v="U.S. Citizenship &amp; Immigration Services "/>
    <x v="28"/>
    <s v="https://www.dhra.mil/PERSEREC/Espionage-Cases/2000-04/"/>
    <x v="0"/>
    <x v="0"/>
    <x v="5"/>
    <n v="2"/>
  </r>
  <r>
    <s v="U.S. Citizenship &amp; Immigration Services "/>
    <x v="28"/>
    <s v="https://www.dhra.mil/PERSEREC/Espionage-Cases/2000-04/"/>
    <x v="1"/>
    <x v="0"/>
    <x v="6"/>
    <n v="2"/>
  </r>
  <r>
    <s v="U.S. Citizenship &amp; Immigration Services "/>
    <x v="28"/>
    <s v="https://www.dhra.mil/PERSEREC/Espionage-Cases/2000-04/"/>
    <x v="1"/>
    <x v="0"/>
    <x v="12"/>
    <n v="2"/>
  </r>
  <r>
    <s v="U.S. Citizenship &amp; Immigration Services "/>
    <x v="28"/>
    <s v="https://www.dhra.mil/PERSEREC/Espionage-Cases/2000-04/"/>
    <x v="1"/>
    <x v="1"/>
    <x v="9"/>
    <n v="2"/>
  </r>
  <r>
    <s v="Federal Bureau of Investigation"/>
    <x v="29"/>
    <s v="https://www.dhra.mil/PERSEREC/Espionage-Cases/2005-08/"/>
    <x v="0"/>
    <x v="0"/>
    <x v="0"/>
    <n v="2"/>
  </r>
  <r>
    <s v="Federal Bureau of Investigation"/>
    <x v="29"/>
    <s v="https://www.dhra.mil/PERSEREC/Espionage-Cases/2005-08/"/>
    <x v="0"/>
    <x v="0"/>
    <x v="5"/>
    <n v="2"/>
  </r>
  <r>
    <s v="Federal Bureau of Investigation"/>
    <x v="29"/>
    <s v="https://www.dhra.mil/PERSEREC/Espionage-Cases/2005-08/"/>
    <x v="1"/>
    <x v="0"/>
    <x v="6"/>
    <n v="2"/>
  </r>
  <r>
    <s v="Federal Bureau of Investigation"/>
    <x v="29"/>
    <s v="https://www.dhra.mil/PERSEREC/Espionage-Cases/2005-08/"/>
    <x v="1"/>
    <x v="1"/>
    <x v="9"/>
    <n v="2"/>
  </r>
  <r>
    <s v="U.S. Navy"/>
    <x v="30"/>
    <s v="https://www.dhra.mil/PERSEREC/Espionage-Cases/1988/"/>
    <x v="0"/>
    <x v="0"/>
    <x v="4"/>
    <n v="2"/>
  </r>
  <r>
    <s v="U.S. Navy"/>
    <x v="30"/>
    <s v="https://www.dhra.mil/PERSEREC/Espionage-Cases/1988/"/>
    <x v="0"/>
    <x v="0"/>
    <x v="3"/>
    <n v="2"/>
  </r>
  <r>
    <s v="U.S. Navy"/>
    <x v="30"/>
    <s v="https://www.dhra.mil/PERSEREC/Espionage-Cases/1988/"/>
    <x v="0"/>
    <x v="0"/>
    <x v="5"/>
    <n v="2"/>
  </r>
  <r>
    <s v="U.S. Navy"/>
    <x v="30"/>
    <s v="https://www.dhra.mil/PERSEREC/Espionage-Cases/1988/"/>
    <x v="1"/>
    <x v="0"/>
    <x v="6"/>
    <n v="2"/>
  </r>
  <r>
    <s v="U.S. Navy"/>
    <x v="30"/>
    <s v="https://www.dhra.mil/PERSEREC/Espionage-Cases/1988/"/>
    <x v="1"/>
    <x v="0"/>
    <x v="12"/>
    <n v="2"/>
  </r>
  <r>
    <s v="U.S. Navy"/>
    <x v="30"/>
    <s v="https://www.dhra.mil/PERSEREC/Espionage-Cases/1988/"/>
    <x v="1"/>
    <x v="0"/>
    <x v="7"/>
    <n v="2"/>
  </r>
  <r>
    <s v="U.S. Navy"/>
    <x v="30"/>
    <s v="https://www.dhra.mil/PERSEREC/Espionage-Cases/1988/"/>
    <x v="1"/>
    <x v="1"/>
    <x v="9"/>
    <n v="2"/>
  </r>
  <r>
    <s v="U.S. Navy"/>
    <x v="31"/>
    <s v="https://www.dhra.mil/PERSEREC/Espionage-Cases/1989/"/>
    <x v="0"/>
    <x v="0"/>
    <x v="4"/>
    <n v="2"/>
  </r>
  <r>
    <s v="U.S. Navy"/>
    <x v="31"/>
    <s v="https://www.dhra.mil/PERSEREC/Espionage-Cases/1989/"/>
    <x v="0"/>
    <x v="0"/>
    <x v="3"/>
    <n v="2"/>
  </r>
  <r>
    <s v="U.S. Navy"/>
    <x v="31"/>
    <s v="https://www.dhra.mil/PERSEREC/Espionage-Cases/1989/"/>
    <x v="0"/>
    <x v="0"/>
    <x v="5"/>
    <n v="2"/>
  </r>
  <r>
    <s v="U.S. Navy"/>
    <x v="31"/>
    <s v="https://www.dhra.mil/PERSEREC/Espionage-Cases/1989/"/>
    <x v="1"/>
    <x v="0"/>
    <x v="6"/>
    <n v="2"/>
  </r>
  <r>
    <s v="U.S. Navy"/>
    <x v="31"/>
    <s v="https://www.dhra.mil/PERSEREC/Espionage-Cases/1989/"/>
    <x v="1"/>
    <x v="0"/>
    <x v="12"/>
    <n v="2"/>
  </r>
  <r>
    <s v="U.S. Navy"/>
    <x v="31"/>
    <s v="https://www.dhra.mil/PERSEREC/Espionage-Cases/1989/"/>
    <x v="1"/>
    <x v="0"/>
    <x v="8"/>
    <n v="2"/>
  </r>
  <r>
    <s v="U.S. Navy"/>
    <x v="31"/>
    <s v="https://www.dhra.mil/PERSEREC/Espionage-Cases/1989/"/>
    <x v="1"/>
    <x v="0"/>
    <x v="13"/>
    <n v="2"/>
  </r>
  <r>
    <s v="U.S. Navy"/>
    <x v="31"/>
    <s v="https://www.dhra.mil/PERSEREC/Espionage-Cases/1989/"/>
    <x v="1"/>
    <x v="1"/>
    <x v="9"/>
    <n v="2"/>
  </r>
  <r>
    <s v="Central Intelligence Agency"/>
    <x v="32"/>
    <s v="https://www.dhra.mil/PERSEREC/Espionage-Cases/1997-99/"/>
    <x v="0"/>
    <x v="0"/>
    <x v="4"/>
    <n v="2"/>
  </r>
  <r>
    <s v="Central Intelligence Agency"/>
    <x v="32"/>
    <s v="https://www.dhra.mil/PERSEREC/Espionage-Cases/1997-99/"/>
    <x v="0"/>
    <x v="0"/>
    <x v="3"/>
    <n v="2"/>
  </r>
  <r>
    <s v="Central Intelligence Agency"/>
    <x v="32"/>
    <s v="https://www.dhra.mil/PERSEREC/Espionage-Cases/1997-99/"/>
    <x v="0"/>
    <x v="0"/>
    <x v="5"/>
    <n v="2"/>
  </r>
  <r>
    <s v="Central Intelligence Agency"/>
    <x v="32"/>
    <s v="https://www.dhra.mil/PERSEREC/Espionage-Cases/1997-99/"/>
    <x v="1"/>
    <x v="0"/>
    <x v="6"/>
    <n v="2"/>
  </r>
  <r>
    <s v="Central Intelligence Agency"/>
    <x v="32"/>
    <s v="https://www.dhra.mil/PERSEREC/Espionage-Cases/1997-99/"/>
    <x v="1"/>
    <x v="0"/>
    <x v="12"/>
    <n v="2"/>
  </r>
  <r>
    <s v="Central Intelligence Agency"/>
    <x v="32"/>
    <s v="https://www.dhra.mil/PERSEREC/Espionage-Cases/1997-99/"/>
    <x v="1"/>
    <x v="0"/>
    <x v="8"/>
    <n v="2"/>
  </r>
  <r>
    <s v="Central Intelligence Agency"/>
    <x v="32"/>
    <s v="https://www.dhra.mil/PERSEREC/Espionage-Cases/1997-99/"/>
    <x v="0"/>
    <x v="2"/>
    <x v="10"/>
    <n v="2"/>
  </r>
  <r>
    <s v="Central Intelligence Agency"/>
    <x v="32"/>
    <s v="https://www.dhra.mil/PERSEREC/Espionage-Cases/1997-99/"/>
    <x v="1"/>
    <x v="2"/>
    <x v="11"/>
    <n v="2"/>
  </r>
  <r>
    <s v="U.S. Navy"/>
    <x v="33"/>
    <s v="https://www.dhra.mil/PERSEREC/Espionage-Cases/1997-99/"/>
    <x v="0"/>
    <x v="0"/>
    <x v="0"/>
    <n v="2"/>
  </r>
  <r>
    <s v="U.S. Navy"/>
    <x v="33"/>
    <s v="https://www.dhra.mil/PERSEREC/Espionage-Cases/1997-99/"/>
    <x v="0"/>
    <x v="0"/>
    <x v="5"/>
    <n v="2"/>
  </r>
  <r>
    <s v="U.S. Navy"/>
    <x v="33"/>
    <s v="https://www.dhra.mil/PERSEREC/Espionage-Cases/1997-99/"/>
    <x v="1"/>
    <x v="0"/>
    <x v="12"/>
    <n v="2"/>
  </r>
  <r>
    <s v="U.S. Navy"/>
    <x v="33"/>
    <s v="https://www.dhra.mil/PERSEREC/Espionage-Cases/1997-99/"/>
    <x v="0"/>
    <x v="1"/>
    <x v="14"/>
    <n v="2"/>
  </r>
  <r>
    <s v="U.S. Navy"/>
    <x v="33"/>
    <s v="https://www.dhra.mil/PERSEREC/Espionage-Cases/1997-99/"/>
    <x v="0"/>
    <x v="1"/>
    <x v="1"/>
    <n v="2"/>
  </r>
  <r>
    <s v="U.S. Navy"/>
    <x v="33"/>
    <s v="https://www.dhra.mil/PERSEREC/Espionage-Cases/1997-99/"/>
    <x v="1"/>
    <x v="1"/>
    <x v="9"/>
    <n v="2"/>
  </r>
  <r>
    <s v="U.S. Navy"/>
    <x v="33"/>
    <s v="https://www.dhra.mil/PERSEREC/Espionage-Cases/1997-99/"/>
    <x v="1"/>
    <x v="1"/>
    <x v="2"/>
    <n v="2"/>
  </r>
  <r>
    <s v="U.S. Navy"/>
    <x v="34"/>
    <s v="https://www.dhra.mil/PERSEREC/Espionage-Cases/1989/"/>
    <x v="0"/>
    <x v="0"/>
    <x v="4"/>
    <n v="2"/>
  </r>
  <r>
    <s v="U.S. Navy"/>
    <x v="34"/>
    <s v="https://www.dhra.mil/PERSEREC/Espionage-Cases/1989/"/>
    <x v="0"/>
    <x v="0"/>
    <x v="3"/>
    <n v="2"/>
  </r>
  <r>
    <s v="U.S. Navy"/>
    <x v="34"/>
    <s v="https://www.dhra.mil/PERSEREC/Espionage-Cases/1989/"/>
    <x v="1"/>
    <x v="0"/>
    <x v="6"/>
    <n v="2"/>
  </r>
  <r>
    <s v="U.S. Navy"/>
    <x v="34"/>
    <s v="https://www.dhra.mil/PERSEREC/Espionage-Cases/1989/"/>
    <x v="1"/>
    <x v="0"/>
    <x v="12"/>
    <n v="2"/>
  </r>
  <r>
    <s v="U.S. Navy"/>
    <x v="34"/>
    <s v="https://www.dhra.mil/PERSEREC/Espionage-Cases/1989/"/>
    <x v="0"/>
    <x v="1"/>
    <x v="14"/>
    <n v="2"/>
  </r>
  <r>
    <s v="Defense Counterintelligence &amp; Security Agency"/>
    <x v="35"/>
    <s v="https://www.cdse.edu/documents/toolkits-insider/Robert-Mo-Insider-Threat-Case-Study.pdf"/>
    <x v="0"/>
    <x v="0"/>
    <x v="4"/>
    <n v="2"/>
  </r>
  <r>
    <s v="Defense Counterintelligence &amp; Security Agency"/>
    <x v="35"/>
    <s v="https://www.cdse.edu/documents/toolkits-insider/Robert-Mo-Insider-Threat-Case-Study.pdf"/>
    <x v="0"/>
    <x v="0"/>
    <x v="0"/>
    <n v="2"/>
  </r>
  <r>
    <s v="Defense Counterintelligence &amp; Security Agency"/>
    <x v="35"/>
    <s v="https://www.cdse.edu/documents/toolkits-insider/Robert-Mo-Insider-Threat-Case-Study.pdf"/>
    <x v="0"/>
    <x v="0"/>
    <x v="5"/>
    <n v="2"/>
  </r>
  <r>
    <s v="Defense Counterintelligence &amp; Security Agency"/>
    <x v="35"/>
    <s v="https://www.cdse.edu/documents/toolkits-insider/Robert-Mo-Insider-Threat-Case-Study.pdf"/>
    <x v="1"/>
    <x v="0"/>
    <x v="6"/>
    <n v="2"/>
  </r>
  <r>
    <s v="Defense Counterintelligence &amp; Security Agency"/>
    <x v="35"/>
    <s v="https://www.cdse.edu/documents/toolkits-insider/Robert-Mo-Insider-Threat-Case-Study.pdf"/>
    <x v="1"/>
    <x v="0"/>
    <x v="12"/>
    <n v="2"/>
  </r>
  <r>
    <s v="Defense Counterintelligence &amp; Security Agency"/>
    <x v="35"/>
    <s v="https://www.cdse.edu/documents/toolkits-insider/Robert-Mo-Insider-Threat-Case-Study.pdf"/>
    <x v="0"/>
    <x v="1"/>
    <x v="14"/>
    <n v="2"/>
  </r>
  <r>
    <s v="Defense Counterintelligence &amp; Security Agency"/>
    <x v="35"/>
    <s v="https://www.cdse.edu/documents/toolkits-insider/Robert-Mo-Insider-Threat-Case-Study.pdf"/>
    <x v="0"/>
    <x v="1"/>
    <x v="1"/>
    <n v="2"/>
  </r>
  <r>
    <s v="Defense Intelligence Agency"/>
    <x v="36"/>
    <s v="https://www.dhra.mil/PERSEREC/Espionage-Cases/1993-95/"/>
    <x v="0"/>
    <x v="0"/>
    <x v="0"/>
    <n v="2"/>
  </r>
  <r>
    <s v="Defense Intelligence Agency"/>
    <x v="36"/>
    <s v="https://www.dhra.mil/PERSEREC/Espionage-Cases/1993-95/"/>
    <x v="0"/>
    <x v="0"/>
    <x v="5"/>
    <n v="2"/>
  </r>
  <r>
    <s v="Defense Intelligence Agency"/>
    <x v="36"/>
    <s v="https://www.dhra.mil/PERSEREC/Espionage-Cases/1993-95/"/>
    <x v="1"/>
    <x v="0"/>
    <x v="6"/>
    <n v="2"/>
  </r>
  <r>
    <s v="Defense Intelligence Agency"/>
    <x v="36"/>
    <s v="https://www.dhra.mil/PERSEREC/Espionage-Cases/1993-95/"/>
    <x v="1"/>
    <x v="1"/>
    <x v="9"/>
    <n v="2"/>
  </r>
  <r>
    <s v="Defense Counterintelligence &amp; Security Agency"/>
    <x v="37"/>
    <s v="https://www.cdse.edu/documents/toolkits-insider/hannah-robert-case-study.pdf"/>
    <x v="0"/>
    <x v="0"/>
    <x v="4"/>
    <n v="2"/>
  </r>
  <r>
    <s v="Defense Counterintelligence &amp; Security Agency"/>
    <x v="37"/>
    <s v="https://www.cdse.edu/documents/toolkits-insider/hannah-robert-case-study.pdf"/>
    <x v="0"/>
    <x v="0"/>
    <x v="0"/>
    <n v="2"/>
  </r>
  <r>
    <s v="Defense Counterintelligence &amp; Security Agency"/>
    <x v="37"/>
    <s v="https://www.cdse.edu/documents/toolkits-insider/hannah-robert-case-study.pdf"/>
    <x v="0"/>
    <x v="0"/>
    <x v="5"/>
    <n v="2"/>
  </r>
  <r>
    <s v="Defense Counterintelligence &amp; Security Agency"/>
    <x v="37"/>
    <s v="https://www.cdse.edu/documents/toolkits-insider/hannah-robert-case-study.pdf"/>
    <x v="1"/>
    <x v="0"/>
    <x v="6"/>
    <n v="2"/>
  </r>
  <r>
    <s v="Defense Counterintelligence &amp; Security Agency"/>
    <x v="37"/>
    <s v="https://www.cdse.edu/documents/toolkits-insider/hannah-robert-case-study.pdf"/>
    <x v="1"/>
    <x v="0"/>
    <x v="12"/>
    <n v="2"/>
  </r>
  <r>
    <s v="Defense Counterintelligence &amp; Security Agency"/>
    <x v="37"/>
    <s v="https://www.cdse.edu/documents/toolkits-insider/hannah-robert-case-study.pdf"/>
    <x v="1"/>
    <x v="0"/>
    <x v="8"/>
    <n v="2"/>
  </r>
  <r>
    <s v="Defense Counterintelligence &amp; Security Agency"/>
    <x v="37"/>
    <s v="https://www.cdse.edu/documents/toolkits-insider/hannah-robert-case-study.pdf"/>
    <x v="0"/>
    <x v="1"/>
    <x v="14"/>
    <n v="2"/>
  </r>
  <r>
    <s v="U.S. Navy"/>
    <x v="38"/>
    <s v="https://www.dhra.mil/PERSEREC/Espionage-Cases/1985/"/>
    <x v="0"/>
    <x v="0"/>
    <x v="3"/>
    <n v="2"/>
  </r>
  <r>
    <s v="U.S. Navy"/>
    <x v="38"/>
    <s v="https://www.dhra.mil/PERSEREC/Espionage-Cases/1985/"/>
    <x v="0"/>
    <x v="0"/>
    <x v="5"/>
    <n v="2"/>
  </r>
  <r>
    <s v="U.S. Navy"/>
    <x v="38"/>
    <s v="https://www.dhra.mil/PERSEREC/Espionage-Cases/1985/"/>
    <x v="1"/>
    <x v="0"/>
    <x v="6"/>
    <n v="2"/>
  </r>
  <r>
    <s v="U.S. Navy"/>
    <x v="38"/>
    <s v="https://www.dhra.mil/PERSEREC/Espionage-Cases/1985/"/>
    <x v="1"/>
    <x v="0"/>
    <x v="12"/>
    <n v="2"/>
  </r>
  <r>
    <s v="U.S. Navy"/>
    <x v="38"/>
    <s v="https://www.dhra.mil/PERSEREC/Espionage-Cases/1985/"/>
    <x v="1"/>
    <x v="2"/>
    <x v="11"/>
    <n v="2"/>
  </r>
  <r>
    <s v="Defense Counterintelligence &amp; Security Agency"/>
    <x v="39"/>
    <s v="https://www.cdse.edu/documents/cdse/ci-case-study-exploitation-of-relationships.pdf"/>
    <x v="0"/>
    <x v="0"/>
    <x v="4"/>
    <n v="2"/>
  </r>
  <r>
    <s v="Defense Counterintelligence &amp; Security Agency"/>
    <x v="39"/>
    <s v="https://www.cdse.edu/documents/cdse/ci-case-study-exploitation-of-relationships.pdf"/>
    <x v="0"/>
    <x v="0"/>
    <x v="0"/>
    <n v="2"/>
  </r>
  <r>
    <s v="Defense Counterintelligence &amp; Security Agency"/>
    <x v="39"/>
    <s v="https://www.cdse.edu/documents/cdse/ci-case-study-exploitation-of-relationships.pdf"/>
    <x v="0"/>
    <x v="0"/>
    <x v="19"/>
    <n v="2"/>
  </r>
  <r>
    <s v="Defense Counterintelligence &amp; Security Agency"/>
    <x v="39"/>
    <s v="https://www.cdse.edu/documents/cdse/ci-case-study-exploitation-of-relationships.pdf"/>
    <x v="1"/>
    <x v="0"/>
    <x v="6"/>
    <n v="2"/>
  </r>
  <r>
    <s v="Defense Counterintelligence &amp; Security Agency"/>
    <x v="39"/>
    <s v="https://www.cdse.edu/documents/cdse/ci-case-study-exploitation-of-relationships.pdf"/>
    <x v="1"/>
    <x v="0"/>
    <x v="12"/>
    <n v="2"/>
  </r>
  <r>
    <s v="Defense Counterintelligence &amp; Security Agency"/>
    <x v="39"/>
    <s v="https://www.cdse.edu/documents/cdse/ci-case-study-exploitation-of-relationships.pdf"/>
    <x v="0"/>
    <x v="1"/>
    <x v="14"/>
    <n v="2"/>
  </r>
  <r>
    <s v="U.S. Navy"/>
    <x v="40"/>
    <s v="https://www.dhra.mil/PERSEREC/Espionage-Cases/1981-82/"/>
    <x v="0"/>
    <x v="0"/>
    <x v="4"/>
    <n v="2"/>
  </r>
  <r>
    <s v="U.S. Navy"/>
    <x v="40"/>
    <s v="https://www.dhra.mil/PERSEREC/Espionage-Cases/1981-82/"/>
    <x v="0"/>
    <x v="0"/>
    <x v="3"/>
    <n v="2"/>
  </r>
  <r>
    <s v="U.S. Navy"/>
    <x v="40"/>
    <s v="https://www.dhra.mil/PERSEREC/Espionage-Cases/1981-82/"/>
    <x v="1"/>
    <x v="0"/>
    <x v="12"/>
    <n v="2"/>
  </r>
  <r>
    <s v="U.S. Navy"/>
    <x v="40"/>
    <s v="https://www.dhra.mil/PERSEREC/Espionage-Cases/1981-82/"/>
    <x v="0"/>
    <x v="1"/>
    <x v="14"/>
    <n v="2"/>
  </r>
  <r>
    <s v="U.S. Navy"/>
    <x v="40"/>
    <s v="https://www.dhra.mil/PERSEREC/Espionage-Cases/1981-82/"/>
    <x v="1"/>
    <x v="1"/>
    <x v="9"/>
    <n v="2"/>
  </r>
  <r>
    <s v="Central Intelligence Agency"/>
    <x v="41"/>
    <s v="https://www.dhra.mil/PERSEREC/Espionage-Cases/1985/"/>
    <x v="0"/>
    <x v="0"/>
    <x v="4"/>
    <n v="2"/>
  </r>
  <r>
    <s v="Central Intelligence Agency"/>
    <x v="41"/>
    <s v="https://www.dhra.mil/PERSEREC/Espionage-Cases/1985/"/>
    <x v="0"/>
    <x v="0"/>
    <x v="21"/>
    <n v="2"/>
  </r>
  <r>
    <s v="Central Intelligence Agency"/>
    <x v="41"/>
    <s v="https://www.dhra.mil/PERSEREC/Espionage-Cases/1985/"/>
    <x v="0"/>
    <x v="0"/>
    <x v="3"/>
    <n v="2"/>
  </r>
  <r>
    <s v="Central Intelligence Agency"/>
    <x v="41"/>
    <s v="https://www.dhra.mil/PERSEREC/Espionage-Cases/1985/"/>
    <x v="0"/>
    <x v="0"/>
    <x v="19"/>
    <n v="2"/>
  </r>
  <r>
    <s v="Central Intelligence Agency"/>
    <x v="41"/>
    <s v="https://www.dhra.mil/PERSEREC/Espionage-Cases/1985/"/>
    <x v="1"/>
    <x v="0"/>
    <x v="12"/>
    <n v="2"/>
  </r>
  <r>
    <s v="Central Intelligence Agency"/>
    <x v="41"/>
    <s v="https://www.dhra.mil/PERSEREC/Espionage-Cases/1985/"/>
    <x v="1"/>
    <x v="0"/>
    <x v="22"/>
    <n v="2"/>
  </r>
  <r>
    <s v="Central Intelligence Agency"/>
    <x v="41"/>
    <s v="https://www.dhra.mil/PERSEREC/Espionage-Cases/1985/"/>
    <x v="1"/>
    <x v="0"/>
    <x v="8"/>
    <n v="2"/>
  </r>
  <r>
    <s v="Central Intelligence Agency"/>
    <x v="41"/>
    <s v="https://www.dhra.mil/PERSEREC/Espionage-Cases/1985/"/>
    <x v="1"/>
    <x v="0"/>
    <x v="16"/>
    <n v="2"/>
  </r>
  <r>
    <s v="Central Intelligence Agency"/>
    <x v="41"/>
    <s v="https://www.dhra.mil/PERSEREC/Espionage-Cases/1985/"/>
    <x v="1"/>
    <x v="1"/>
    <x v="9"/>
    <n v="2"/>
  </r>
  <r>
    <s v="Defense Counterintelligence &amp; Security Agency"/>
    <x v="42"/>
    <s v="https://www.cdse.edu/documents/cdse/ci-case-study-attempted-acquisition-of-technology-iran.pdf"/>
    <x v="0"/>
    <x v="0"/>
    <x v="4"/>
    <n v="2"/>
  </r>
  <r>
    <s v="Defense Counterintelligence &amp; Security Agency"/>
    <x v="42"/>
    <s v="https://www.cdse.edu/documents/cdse/ci-case-study-attempted-acquisition-of-technology-iran.pdf"/>
    <x v="0"/>
    <x v="0"/>
    <x v="0"/>
    <n v="2"/>
  </r>
  <r>
    <s v="Defense Counterintelligence &amp; Security Agency"/>
    <x v="42"/>
    <s v="https://www.cdse.edu/documents/cdse/ci-case-study-attempted-acquisition-of-technology-iran.pdf"/>
    <x v="0"/>
    <x v="0"/>
    <x v="5"/>
    <n v="2"/>
  </r>
  <r>
    <s v="Defense Counterintelligence &amp; Security Agency"/>
    <x v="42"/>
    <s v="https://www.cdse.edu/documents/cdse/ci-case-study-attempted-acquisition-of-technology-iran.pdf"/>
    <x v="1"/>
    <x v="0"/>
    <x v="12"/>
    <n v="2"/>
  </r>
  <r>
    <s v="Defense Counterintelligence &amp; Security Agency"/>
    <x v="42"/>
    <s v="https://www.cdse.edu/documents/cdse/ci-case-study-attempted-acquisition-of-technology-iran.pdf"/>
    <x v="1"/>
    <x v="0"/>
    <x v="8"/>
    <n v="2"/>
  </r>
  <r>
    <s v="Defense Counterintelligence &amp; Security Agency"/>
    <x v="42"/>
    <s v="https://www.cdse.edu/documents/cdse/ci-case-study-attempted-acquisition-of-technology-iran.pdf"/>
    <x v="0"/>
    <x v="1"/>
    <x v="14"/>
    <n v="2"/>
  </r>
  <r>
    <s v="Federal Bureau of Investigation"/>
    <x v="43"/>
    <s v="https://www.dhra.mil/PERSEREC/Espionage-Cases/1985/"/>
    <x v="0"/>
    <x v="0"/>
    <x v="4"/>
    <n v="2"/>
  </r>
  <r>
    <s v="Federal Bureau of Investigation"/>
    <x v="43"/>
    <s v="https://www.dhra.mil/PERSEREC/Espionage-Cases/1985/"/>
    <x v="0"/>
    <x v="0"/>
    <x v="3"/>
    <n v="2"/>
  </r>
  <r>
    <s v="Federal Bureau of Investigation"/>
    <x v="43"/>
    <s v="https://www.dhra.mil/PERSEREC/Espionage-Cases/1985/"/>
    <x v="0"/>
    <x v="0"/>
    <x v="5"/>
    <n v="2"/>
  </r>
  <r>
    <s v="Federal Bureau of Investigation"/>
    <x v="43"/>
    <s v="https://www.dhra.mil/PERSEREC/Espionage-Cases/1985/"/>
    <x v="1"/>
    <x v="0"/>
    <x v="6"/>
    <n v="2"/>
  </r>
  <r>
    <s v="Federal Bureau of Investigation"/>
    <x v="43"/>
    <s v="https://www.dhra.mil/PERSEREC/Espionage-Cases/1985/"/>
    <x v="1"/>
    <x v="0"/>
    <x v="12"/>
    <n v="2"/>
  </r>
  <r>
    <s v="Federal Bureau of Investigation"/>
    <x v="43"/>
    <s v="https://www.dhra.mil/PERSEREC/Espionage-Cases/1985/"/>
    <x v="1"/>
    <x v="0"/>
    <x v="22"/>
    <n v="2"/>
  </r>
  <r>
    <s v="Federal Bureau of Investigation"/>
    <x v="43"/>
    <s v="https://www.dhra.mil/PERSEREC/Espionage-Cases/1985/"/>
    <x v="1"/>
    <x v="0"/>
    <x v="8"/>
    <n v="2"/>
  </r>
  <r>
    <s v="Federal Bureau of Investigation"/>
    <x v="43"/>
    <s v="https://www.dhra.mil/PERSEREC/Espionage-Cases/1985/"/>
    <x v="0"/>
    <x v="1"/>
    <x v="14"/>
    <n v="2"/>
  </r>
  <r>
    <s v="Federal Bureau of Investigation"/>
    <x v="43"/>
    <s v="https://www.dhra.mil/PERSEREC/Espionage-Cases/1985/"/>
    <x v="1"/>
    <x v="1"/>
    <x v="9"/>
    <n v="2"/>
  </r>
  <r>
    <s v="U.S. Army"/>
    <x v="44"/>
    <s v="https://www.dhra.mil/PERSEREC/Espionage-Cases/2005-08/"/>
    <x v="0"/>
    <x v="0"/>
    <x v="0"/>
    <n v="2"/>
  </r>
  <r>
    <s v="U.S. Army"/>
    <x v="44"/>
    <s v="https://www.dhra.mil/PERSEREC/Espionage-Cases/2005-08/"/>
    <x v="0"/>
    <x v="0"/>
    <x v="5"/>
    <n v="2"/>
  </r>
  <r>
    <s v="U.S. Army"/>
    <x v="44"/>
    <s v="https://www.dhra.mil/PERSEREC/Espionage-Cases/2005-08/"/>
    <x v="0"/>
    <x v="0"/>
    <x v="19"/>
    <n v="2"/>
  </r>
  <r>
    <s v="U.S. Army"/>
    <x v="44"/>
    <s v="https://www.dhra.mil/PERSEREC/Espionage-Cases/2005-08/"/>
    <x v="1"/>
    <x v="0"/>
    <x v="6"/>
    <n v="2"/>
  </r>
  <r>
    <s v="U.S. Army"/>
    <x v="44"/>
    <s v="https://www.dhra.mil/PERSEREC/Espionage-Cases/2005-08/"/>
    <x v="1"/>
    <x v="0"/>
    <x v="12"/>
    <n v="2"/>
  </r>
  <r>
    <s v="U.S. Army"/>
    <x v="44"/>
    <s v="https://www.dhra.mil/PERSEREC/Espionage-Cases/2005-08/"/>
    <x v="0"/>
    <x v="1"/>
    <x v="20"/>
    <n v="2"/>
  </r>
  <r>
    <s v="U.S. Army"/>
    <x v="44"/>
    <s v="https://www.dhra.mil/PERSEREC/Espionage-Cases/2005-08/"/>
    <x v="1"/>
    <x v="1"/>
    <x v="9"/>
    <n v="2"/>
  </r>
  <r>
    <s v="Central Intelligence Agency"/>
    <x v="45"/>
    <s v="https://www.dhra.mil/PERSEREC/Espionage-Cases/1975-80/"/>
    <x v="0"/>
    <x v="0"/>
    <x v="3"/>
    <n v="2"/>
  </r>
  <r>
    <s v="Central Intelligence Agency"/>
    <x v="45"/>
    <s v="https://www.dhra.mil/PERSEREC/Espionage-Cases/1975-80/"/>
    <x v="0"/>
    <x v="0"/>
    <x v="4"/>
    <n v="2"/>
  </r>
  <r>
    <s v="Central Intelligence Agency"/>
    <x v="45"/>
    <s v="https://www.dhra.mil/PERSEREC/Espionage-Cases/1975-80/"/>
    <x v="0"/>
    <x v="0"/>
    <x v="5"/>
    <n v="2"/>
  </r>
  <r>
    <s v="Central Intelligence Agency"/>
    <x v="45"/>
    <s v="https://www.dhra.mil/PERSEREC/Espionage-Cases/1975-80/"/>
    <x v="0"/>
    <x v="0"/>
    <x v="15"/>
    <n v="2"/>
  </r>
  <r>
    <s v="Central Intelligence Agency"/>
    <x v="45"/>
    <s v="https://www.dhra.mil/PERSEREC/Espionage-Cases/1975-80/"/>
    <x v="0"/>
    <x v="0"/>
    <x v="19"/>
    <n v="2"/>
  </r>
  <r>
    <s v="Central Intelligence Agency"/>
    <x v="45"/>
    <s v="https://www.dhra.mil/PERSEREC/Espionage-Cases/1975-80/"/>
    <x v="1"/>
    <x v="0"/>
    <x v="6"/>
    <n v="2"/>
  </r>
  <r>
    <s v="Central Intelligence Agency"/>
    <x v="45"/>
    <s v="https://www.dhra.mil/PERSEREC/Espionage-Cases/1975-80/"/>
    <x v="1"/>
    <x v="0"/>
    <x v="12"/>
    <n v="2"/>
  </r>
  <r>
    <s v="Central Intelligence Agency"/>
    <x v="45"/>
    <s v="https://www.dhra.mil/PERSEREC/Espionage-Cases/1975-80/"/>
    <x v="1"/>
    <x v="0"/>
    <x v="16"/>
    <n v="2"/>
  </r>
  <r>
    <s v="Central Intelligence Agency"/>
    <x v="45"/>
    <s v="https://www.dhra.mil/PERSEREC/Espionage-Cases/1975-80/"/>
    <x v="1"/>
    <x v="1"/>
    <x v="9"/>
    <n v="2"/>
  </r>
  <r>
    <s v="Department of State"/>
    <x v="46"/>
    <s v="https://www.dhra.mil/PERSEREC/Espionage-Cases/2000-04/"/>
    <x v="0"/>
    <x v="0"/>
    <x v="0"/>
    <n v="2"/>
  </r>
  <r>
    <s v="Department of State"/>
    <x v="46"/>
    <s v="https://www.dhra.mil/PERSEREC/Espionage-Cases/2000-04/"/>
    <x v="0"/>
    <x v="0"/>
    <x v="5"/>
    <n v="2"/>
  </r>
  <r>
    <s v="Department of State"/>
    <x v="46"/>
    <s v="https://www.dhra.mil/PERSEREC/Espionage-Cases/2000-04/"/>
    <x v="0"/>
    <x v="0"/>
    <x v="19"/>
    <n v="2"/>
  </r>
  <r>
    <s v="Department of State"/>
    <x v="46"/>
    <s v="https://www.dhra.mil/PERSEREC/Espionage-Cases/2000-04/"/>
    <x v="1"/>
    <x v="0"/>
    <x v="6"/>
    <n v="2"/>
  </r>
  <r>
    <s v="Department of State"/>
    <x v="46"/>
    <s v="https://www.dhra.mil/PERSEREC/Espionage-Cases/2000-04/"/>
    <x v="1"/>
    <x v="0"/>
    <x v="12"/>
    <n v="2"/>
  </r>
  <r>
    <s v="Department of State"/>
    <x v="46"/>
    <s v="https://www.dhra.mil/PERSEREC/Espionage-Cases/2000-04/"/>
    <x v="0"/>
    <x v="1"/>
    <x v="14"/>
    <n v="2"/>
  </r>
  <r>
    <s v="Department of State"/>
    <x v="46"/>
    <s v="https://www.dhra.mil/PERSEREC/Espionage-Cases/2000-04/"/>
    <x v="1"/>
    <x v="1"/>
    <x v="9"/>
    <n v="2"/>
  </r>
  <r>
    <s v="U.S. Navy"/>
    <x v="47"/>
    <s v="https://www.dhra.mil/PERSEREC/Espionage-Cases/1989/"/>
    <x v="0"/>
    <x v="0"/>
    <x v="4"/>
    <n v="2"/>
  </r>
  <r>
    <s v="U.S. Navy"/>
    <x v="47"/>
    <s v="https://www.dhra.mil/PERSEREC/Espionage-Cases/1989/"/>
    <x v="0"/>
    <x v="0"/>
    <x v="3"/>
    <n v="2"/>
  </r>
  <r>
    <s v="U.S. Navy"/>
    <x v="47"/>
    <s v="https://www.dhra.mil/PERSEREC/Espionage-Cases/1989/"/>
    <x v="0"/>
    <x v="0"/>
    <x v="5"/>
    <n v="2"/>
  </r>
  <r>
    <s v="U.S. Navy"/>
    <x v="47"/>
    <s v="https://www.dhra.mil/PERSEREC/Espionage-Cases/1989/"/>
    <x v="1"/>
    <x v="0"/>
    <x v="6"/>
    <n v="2"/>
  </r>
  <r>
    <s v="U.S. Navy"/>
    <x v="47"/>
    <s v="https://www.dhra.mil/PERSEREC/Espionage-Cases/1989/"/>
    <x v="1"/>
    <x v="0"/>
    <x v="12"/>
    <n v="2"/>
  </r>
  <r>
    <s v="U.S. Navy"/>
    <x v="47"/>
    <s v="https://www.dhra.mil/PERSEREC/Espionage-Cases/1989/"/>
    <x v="1"/>
    <x v="0"/>
    <x v="8"/>
    <n v="2"/>
  </r>
  <r>
    <s v="U.S. Navy"/>
    <x v="47"/>
    <s v="https://www.dhra.mil/PERSEREC/Espionage-Cases/1989/"/>
    <x v="1"/>
    <x v="0"/>
    <x v="22"/>
    <n v="2"/>
  </r>
  <r>
    <s v="U.S. Navy"/>
    <x v="47"/>
    <s v="https://www.dhra.mil/PERSEREC/Espionage-Cases/1989/"/>
    <x v="1"/>
    <x v="1"/>
    <x v="9"/>
    <n v="2"/>
  </r>
  <r>
    <s v="Central Intelligence Agency"/>
    <x v="48"/>
    <s v="https://www.dhra.mil/PERSEREC/Espionage-Cases/1984/"/>
    <x v="0"/>
    <x v="0"/>
    <x v="0"/>
    <n v="2"/>
  </r>
  <r>
    <s v="Central Intelligence Agency"/>
    <x v="48"/>
    <s v="https://www.dhra.mil/PERSEREC/Espionage-Cases/1984/"/>
    <x v="0"/>
    <x v="0"/>
    <x v="3"/>
    <n v="2"/>
  </r>
  <r>
    <s v="Central Intelligence Agency"/>
    <x v="48"/>
    <s v="https://www.dhra.mil/PERSEREC/Espionage-Cases/1984/"/>
    <x v="0"/>
    <x v="0"/>
    <x v="5"/>
    <n v="2"/>
  </r>
  <r>
    <s v="Central Intelligence Agency"/>
    <x v="48"/>
    <s v="https://www.dhra.mil/PERSEREC/Espionage-Cases/1984/"/>
    <x v="1"/>
    <x v="0"/>
    <x v="6"/>
    <n v="2"/>
  </r>
  <r>
    <s v="Central Intelligence Agency"/>
    <x v="48"/>
    <s v="https://www.dhra.mil/PERSEREC/Espionage-Cases/1984/"/>
    <x v="1"/>
    <x v="0"/>
    <x v="12"/>
    <n v="2"/>
  </r>
  <r>
    <s v="Central Intelligence Agency"/>
    <x v="48"/>
    <s v="https://www.dhra.mil/PERSEREC/Espionage-Cases/1984/"/>
    <x v="1"/>
    <x v="1"/>
    <x v="9"/>
    <n v="2"/>
  </r>
  <r>
    <s v="U.S. Navy"/>
    <x v="49"/>
    <s v="https://www.dhra.mil/PERSEREC/Espionage-Cases/1989/"/>
    <x v="0"/>
    <x v="0"/>
    <x v="4"/>
    <n v="2"/>
  </r>
  <r>
    <s v="U.S. Navy"/>
    <x v="49"/>
    <s v="https://www.dhra.mil/PERSEREC/Espionage-Cases/1989/"/>
    <x v="0"/>
    <x v="0"/>
    <x v="3"/>
    <n v="2"/>
  </r>
  <r>
    <s v="U.S. Navy"/>
    <x v="49"/>
    <s v="https://www.dhra.mil/PERSEREC/Espionage-Cases/1989/"/>
    <x v="0"/>
    <x v="0"/>
    <x v="5"/>
    <n v="2"/>
  </r>
  <r>
    <s v="U.S. Navy"/>
    <x v="49"/>
    <s v="https://www.dhra.mil/PERSEREC/Espionage-Cases/1989/"/>
    <x v="0"/>
    <x v="0"/>
    <x v="21"/>
    <n v="2"/>
  </r>
  <r>
    <s v="U.S. Navy"/>
    <x v="49"/>
    <s v="https://www.dhra.mil/PERSEREC/Espionage-Cases/1989/"/>
    <x v="1"/>
    <x v="0"/>
    <x v="6"/>
    <n v="2"/>
  </r>
  <r>
    <s v="U.S. Navy"/>
    <x v="49"/>
    <s v="https://www.dhra.mil/PERSEREC/Espionage-Cases/1989/"/>
    <x v="1"/>
    <x v="0"/>
    <x v="12"/>
    <n v="2"/>
  </r>
  <r>
    <s v="U.S. Navy"/>
    <x v="49"/>
    <s v="https://www.dhra.mil/PERSEREC/Espionage-Cases/1989/"/>
    <x v="1"/>
    <x v="0"/>
    <x v="8"/>
    <n v="2"/>
  </r>
  <r>
    <s v="U.S. Navy"/>
    <x v="49"/>
    <s v="https://www.dhra.mil/PERSEREC/Espionage-Cases/1989/"/>
    <x v="1"/>
    <x v="0"/>
    <x v="22"/>
    <n v="2"/>
  </r>
  <r>
    <s v="U.S. Navy"/>
    <x v="49"/>
    <s v="https://www.dhra.mil/PERSEREC/Espionage-Cases/1989/"/>
    <x v="1"/>
    <x v="1"/>
    <x v="9"/>
    <n v="2"/>
  </r>
  <r>
    <s v="Department of State"/>
    <x v="50"/>
    <s v="https://www.dhra.mil/PERSEREC/Espionage-Cases/1993-95/"/>
    <x v="0"/>
    <x v="0"/>
    <x v="0"/>
    <n v="2"/>
  </r>
  <r>
    <s v="Department of State"/>
    <x v="50"/>
    <s v="https://www.dhra.mil/PERSEREC/Espionage-Cases/1993-95/"/>
    <x v="0"/>
    <x v="0"/>
    <x v="3"/>
    <n v="2"/>
  </r>
  <r>
    <s v="Department of State"/>
    <x v="50"/>
    <s v="https://www.dhra.mil/PERSEREC/Espionage-Cases/1993-95/"/>
    <x v="0"/>
    <x v="0"/>
    <x v="5"/>
    <n v="2"/>
  </r>
  <r>
    <s v="Department of State"/>
    <x v="50"/>
    <s v="https://www.dhra.mil/PERSEREC/Espionage-Cases/1993-95/"/>
    <x v="1"/>
    <x v="0"/>
    <x v="6"/>
    <n v="2"/>
  </r>
  <r>
    <s v="Department of State"/>
    <x v="50"/>
    <s v="https://www.dhra.mil/PERSEREC/Espionage-Cases/1993-95/"/>
    <x v="1"/>
    <x v="0"/>
    <x v="12"/>
    <n v="2"/>
  </r>
  <r>
    <s v="Department of State"/>
    <x v="50"/>
    <s v="https://www.dhra.mil/PERSEREC/Espionage-Cases/1993-95/"/>
    <x v="1"/>
    <x v="0"/>
    <x v="7"/>
    <n v="2"/>
  </r>
  <r>
    <s v="Department of State"/>
    <x v="50"/>
    <s v="https://www.dhra.mil/PERSEREC/Espionage-Cases/1993-95/"/>
    <x v="1"/>
    <x v="1"/>
    <x v="9"/>
    <n v="2"/>
  </r>
  <r>
    <s v="Department of Energy"/>
    <x v="51"/>
    <s v="https://www.dhra.mil/PERSEREC/Espionage-Cases/1997-99/"/>
    <x v="0"/>
    <x v="0"/>
    <x v="0"/>
    <n v="2"/>
  </r>
  <r>
    <s v="Department of Energy"/>
    <x v="51"/>
    <s v="https://www.dhra.mil/PERSEREC/Espionage-Cases/1997-99/"/>
    <x v="0"/>
    <x v="0"/>
    <x v="19"/>
    <n v="2"/>
  </r>
  <r>
    <s v="Department of Energy"/>
    <x v="51"/>
    <s v="https://www.dhra.mil/PERSEREC/Espionage-Cases/1997-99/"/>
    <x v="0"/>
    <x v="0"/>
    <x v="5"/>
    <n v="2"/>
  </r>
  <r>
    <s v="Department of Energy"/>
    <x v="51"/>
    <s v="https://www.dhra.mil/PERSEREC/Espionage-Cases/1997-99/"/>
    <x v="1"/>
    <x v="0"/>
    <x v="12"/>
    <n v="2"/>
  </r>
  <r>
    <s v="Department of Energy"/>
    <x v="51"/>
    <s v="https://www.dhra.mil/PERSEREC/Espionage-Cases/1997-99/"/>
    <x v="0"/>
    <x v="1"/>
    <x v="14"/>
    <n v="2"/>
  </r>
  <r>
    <s v="Department of Energy"/>
    <x v="51"/>
    <s v="https://www.dhra.mil/PERSEREC/Espionage-Cases/1997-99/"/>
    <x v="1"/>
    <x v="1"/>
    <x v="9"/>
    <n v="2"/>
  </r>
  <r>
    <s v="Federal Bureau of Investigation"/>
    <x v="52"/>
    <s v="https://www.cdse.edu/documents/cdse/case-study-shamai-leibowitz.pdf"/>
    <x v="0"/>
    <x v="0"/>
    <x v="4"/>
    <n v="2"/>
  </r>
  <r>
    <s v="Federal Bureau of Investigation"/>
    <x v="52"/>
    <s v="https://www.cdse.edu/documents/cdse/case-study-shamai-leibowitz.pdf"/>
    <x v="0"/>
    <x v="0"/>
    <x v="5"/>
    <n v="2"/>
  </r>
  <r>
    <s v="Federal Bureau of Investigation"/>
    <x v="52"/>
    <s v="https://www.cdse.edu/documents/cdse/case-study-shamai-leibowitz.pdf"/>
    <x v="1"/>
    <x v="0"/>
    <x v="6"/>
    <n v="2"/>
  </r>
  <r>
    <s v="Federal Bureau of Investigation"/>
    <x v="52"/>
    <s v="https://www.cdse.edu/documents/cdse/case-study-shamai-leibowitz.pdf"/>
    <x v="0"/>
    <x v="2"/>
    <x v="10"/>
    <n v="2"/>
  </r>
  <r>
    <s v="Federal Bureau of Investigation"/>
    <x v="52"/>
    <s v="https://www.cdse.edu/documents/cdse/case-study-shamai-leibowitz.pdf"/>
    <x v="0"/>
    <x v="2"/>
    <x v="23"/>
    <n v="2"/>
  </r>
  <r>
    <s v="U.S. Navy"/>
    <x v="53"/>
    <s v="https://www.dhra.mil/PERSEREC/Espionage-Cases/1996/"/>
    <x v="0"/>
    <x v="0"/>
    <x v="3"/>
    <n v="2"/>
  </r>
  <r>
    <s v="U.S. Navy"/>
    <x v="53"/>
    <s v="https://www.dhra.mil/PERSEREC/Espionage-Cases/1996/"/>
    <x v="0"/>
    <x v="0"/>
    <x v="4"/>
    <n v="2"/>
  </r>
  <r>
    <s v="U.S. Navy"/>
    <x v="53"/>
    <s v="https://www.dhra.mil/PERSEREC/Espionage-Cases/1996/"/>
    <x v="0"/>
    <x v="0"/>
    <x v="5"/>
    <n v="2"/>
  </r>
  <r>
    <s v="U.S. Navy"/>
    <x v="53"/>
    <s v="https://www.dhra.mil/PERSEREC/Espionage-Cases/1996/"/>
    <x v="0"/>
    <x v="0"/>
    <x v="15"/>
    <n v="2"/>
  </r>
  <r>
    <s v="U.S. Navy"/>
    <x v="53"/>
    <s v="https://www.dhra.mil/PERSEREC/Espionage-Cases/1996/"/>
    <x v="1"/>
    <x v="0"/>
    <x v="6"/>
    <n v="2"/>
  </r>
  <r>
    <s v="U.S. Navy"/>
    <x v="53"/>
    <s v="https://www.dhra.mil/PERSEREC/Espionage-Cases/1996/"/>
    <x v="1"/>
    <x v="0"/>
    <x v="12"/>
    <n v="2"/>
  </r>
  <r>
    <s v="U.S. Navy"/>
    <x v="53"/>
    <s v="https://www.dhra.mil/PERSEREC/Espionage-Cases/1996/"/>
    <x v="1"/>
    <x v="0"/>
    <x v="13"/>
    <n v="2"/>
  </r>
  <r>
    <s v="U.S. Navy"/>
    <x v="53"/>
    <s v="https://www.dhra.mil/PERSEREC/Espionage-Cases/1996/"/>
    <x v="0"/>
    <x v="1"/>
    <x v="14"/>
    <n v="2"/>
  </r>
  <r>
    <s v="Federal Bureau of Investigation"/>
    <x v="54"/>
    <s v="https://www.dhra.mil/PERSEREC/Espionage-Cases/2000-04/"/>
    <x v="0"/>
    <x v="0"/>
    <x v="0"/>
    <n v="2"/>
  </r>
  <r>
    <s v="Federal Bureau of Investigation"/>
    <x v="54"/>
    <s v="https://www.dhra.mil/PERSEREC/Espionage-Cases/2000-04/"/>
    <x v="0"/>
    <x v="0"/>
    <x v="4"/>
    <n v="2"/>
  </r>
  <r>
    <s v="Federal Bureau of Investigation"/>
    <x v="54"/>
    <s v="https://www.dhra.mil/PERSEREC/Espionage-Cases/2000-04/"/>
    <x v="0"/>
    <x v="0"/>
    <x v="5"/>
    <n v="2"/>
  </r>
  <r>
    <s v="Federal Bureau of Investigation"/>
    <x v="54"/>
    <s v="https://www.dhra.mil/PERSEREC/Espionage-Cases/2000-04/"/>
    <x v="0"/>
    <x v="0"/>
    <x v="15"/>
    <n v="2"/>
  </r>
  <r>
    <s v="Federal Bureau of Investigation"/>
    <x v="54"/>
    <s v="https://www.dhra.mil/PERSEREC/Espionage-Cases/2000-04/"/>
    <x v="1"/>
    <x v="0"/>
    <x v="12"/>
    <n v="2"/>
  </r>
  <r>
    <s v="Federal Bureau of Investigation"/>
    <x v="54"/>
    <s v="https://www.dhra.mil/PERSEREC/Espionage-Cases/2000-04/"/>
    <x v="1"/>
    <x v="0"/>
    <x v="8"/>
    <n v="2"/>
  </r>
  <r>
    <s v="Federal Bureau of Investigation"/>
    <x v="54"/>
    <s v="https://www.dhra.mil/PERSEREC/Espionage-Cases/2000-04/"/>
    <x v="0"/>
    <x v="1"/>
    <x v="14"/>
    <n v="2"/>
  </r>
  <r>
    <s v="Federal Bureau of Investigation"/>
    <x v="54"/>
    <s v="https://www.dhra.mil/PERSEREC/Espionage-Cases/2000-04/"/>
    <x v="1"/>
    <x v="1"/>
    <x v="9"/>
    <n v="2"/>
  </r>
  <r>
    <s v="Federal Bureau of Investigation"/>
    <x v="55"/>
    <s v="https://www.cdse.edu/documents/cdse/walter-liew.pdf"/>
    <x v="0"/>
    <x v="0"/>
    <x v="0"/>
    <n v="2"/>
  </r>
  <r>
    <s v="Federal Bureau of Investigation"/>
    <x v="55"/>
    <s v="https://www.cdse.edu/documents/cdse/walter-liew.pdf"/>
    <x v="0"/>
    <x v="0"/>
    <x v="5"/>
    <n v="2"/>
  </r>
  <r>
    <s v="Federal Bureau of Investigation"/>
    <x v="55"/>
    <s v="https://www.cdse.edu/documents/cdse/walter-liew.pdf"/>
    <x v="0"/>
    <x v="0"/>
    <x v="19"/>
    <n v="2"/>
  </r>
  <r>
    <s v="Federal Bureau of Investigation"/>
    <x v="55"/>
    <s v="https://www.cdse.edu/documents/cdse/walter-liew.pdf"/>
    <x v="1"/>
    <x v="0"/>
    <x v="6"/>
    <n v="2"/>
  </r>
  <r>
    <s v="Federal Bureau of Investigation"/>
    <x v="55"/>
    <s v="https://www.cdse.edu/documents/cdse/walter-liew.pdf"/>
    <x v="1"/>
    <x v="0"/>
    <x v="12"/>
    <n v="2"/>
  </r>
  <r>
    <s v="Federal Bureau of Investigation"/>
    <x v="55"/>
    <s v="https://www.cdse.edu/documents/cdse/walter-liew.pdf"/>
    <x v="1"/>
    <x v="0"/>
    <x v="7"/>
    <n v="2"/>
  </r>
  <r>
    <s v="Federal Bureau of Investigation"/>
    <x v="55"/>
    <s v="https://www.cdse.edu/documents/cdse/walter-liew.pdf"/>
    <x v="0"/>
    <x v="1"/>
    <x v="14"/>
    <n v="2"/>
  </r>
  <r>
    <s v="Defense Counterintelligence &amp; Security Agency"/>
    <x v="56"/>
    <s v="https://www.cdse.edu/documents/cdse/case-study-edward-lin.pdf"/>
    <x v="0"/>
    <x v="0"/>
    <x v="4"/>
    <n v="2"/>
  </r>
  <r>
    <s v="Defense Counterintelligence &amp; Security Agency"/>
    <x v="56"/>
    <s v="https://www.cdse.edu/documents/cdse/case-study-edward-lin.pdf"/>
    <x v="0"/>
    <x v="0"/>
    <x v="0"/>
    <n v="2"/>
  </r>
  <r>
    <s v="Defense Counterintelligence &amp; Security Agency"/>
    <x v="56"/>
    <s v="https://www.cdse.edu/documents/cdse/case-study-edward-lin.pdf"/>
    <x v="0"/>
    <x v="0"/>
    <x v="5"/>
    <n v="2"/>
  </r>
  <r>
    <s v="Defense Counterintelligence &amp; Security Agency"/>
    <x v="56"/>
    <s v="https://www.cdse.edu/documents/cdse/case-study-edward-lin.pdf"/>
    <x v="1"/>
    <x v="0"/>
    <x v="6"/>
    <n v="2"/>
  </r>
  <r>
    <s v="Defense Counterintelligence &amp; Security Agency"/>
    <x v="56"/>
    <s v="https://www.cdse.edu/documents/cdse/case-study-edward-lin.pdf"/>
    <x v="1"/>
    <x v="0"/>
    <x v="12"/>
    <n v="2"/>
  </r>
  <r>
    <s v="Defense Counterintelligence &amp; Security Agency"/>
    <x v="56"/>
    <s v="https://www.cdse.edu/documents/cdse/case-study-edward-lin.pdf"/>
    <x v="1"/>
    <x v="0"/>
    <x v="16"/>
    <n v="2"/>
  </r>
  <r>
    <s v="Defense Counterintelligence &amp; Security Agency"/>
    <x v="56"/>
    <s v="https://www.cdse.edu/documents/cdse/case-study-edward-lin.pdf"/>
    <x v="1"/>
    <x v="0"/>
    <x v="8"/>
    <n v="2"/>
  </r>
  <r>
    <s v="Defense Counterintelligence &amp; Security Agency"/>
    <x v="56"/>
    <s v="https://www.cdse.edu/documents/cdse/case-study-edward-lin.pdf"/>
    <x v="1"/>
    <x v="1"/>
    <x v="9"/>
    <n v="2"/>
  </r>
  <r>
    <s v="Federal Bureau of Investigation"/>
    <x v="57"/>
    <s v="https://www.cdse.edu/documents/cdse/wen-chyu-liu.pdf"/>
    <x v="0"/>
    <x v="0"/>
    <x v="0"/>
    <n v="2"/>
  </r>
  <r>
    <s v="Federal Bureau of Investigation"/>
    <x v="57"/>
    <s v="https://www.cdse.edu/documents/cdse/wen-chyu-liu.pdf"/>
    <x v="0"/>
    <x v="0"/>
    <x v="5"/>
    <n v="2"/>
  </r>
  <r>
    <s v="Federal Bureau of Investigation"/>
    <x v="57"/>
    <s v="https://www.cdse.edu/documents/cdse/wen-chyu-liu.pdf"/>
    <x v="0"/>
    <x v="0"/>
    <x v="19"/>
    <n v="2"/>
  </r>
  <r>
    <s v="Federal Bureau of Investigation"/>
    <x v="57"/>
    <s v="https://www.cdse.edu/documents/cdse/wen-chyu-liu.pdf"/>
    <x v="1"/>
    <x v="0"/>
    <x v="12"/>
    <n v="2"/>
  </r>
  <r>
    <s v="Federal Bureau of Investigation"/>
    <x v="57"/>
    <s v="https://www.cdse.edu/documents/cdse/wen-chyu-liu.pdf"/>
    <x v="1"/>
    <x v="0"/>
    <x v="7"/>
    <n v="2"/>
  </r>
  <r>
    <s v="Federal Bureau of Investigation"/>
    <x v="57"/>
    <s v="https://www.cdse.edu/documents/cdse/wen-chyu-liu.pdf"/>
    <x v="0"/>
    <x v="1"/>
    <x v="14"/>
    <n v="2"/>
  </r>
  <r>
    <s v="U.S. Marine Corps"/>
    <x v="58"/>
    <s v="https://www.dhra.mil/PERSEREC/Espionage-Cases/1986-87/"/>
    <x v="0"/>
    <x v="0"/>
    <x v="4"/>
    <n v="2"/>
  </r>
  <r>
    <s v="U.S. Marine Corps"/>
    <x v="58"/>
    <s v="https://www.dhra.mil/PERSEREC/Espionage-Cases/1986-87/"/>
    <x v="0"/>
    <x v="0"/>
    <x v="5"/>
    <n v="2"/>
  </r>
  <r>
    <s v="U.S. Marine Corps"/>
    <x v="58"/>
    <s v="https://www.dhra.mil/PERSEREC/Espionage-Cases/1986-87/"/>
    <x v="0"/>
    <x v="0"/>
    <x v="15"/>
    <n v="2"/>
  </r>
  <r>
    <s v="U.S. Marine Corps"/>
    <x v="58"/>
    <s v="https://www.dhra.mil/PERSEREC/Espionage-Cases/1986-87/"/>
    <x v="1"/>
    <x v="0"/>
    <x v="6"/>
    <n v="2"/>
  </r>
  <r>
    <s v="U.S. Marine Corps"/>
    <x v="58"/>
    <s v="https://www.dhra.mil/PERSEREC/Espionage-Cases/1986-87/"/>
    <x v="1"/>
    <x v="0"/>
    <x v="12"/>
    <n v="2"/>
  </r>
  <r>
    <s v="U.S. Marine Corps"/>
    <x v="58"/>
    <s v="https://www.dhra.mil/PERSEREC/Espionage-Cases/1986-87/"/>
    <x v="1"/>
    <x v="0"/>
    <x v="8"/>
    <n v="2"/>
  </r>
  <r>
    <s v="U.S. Marine Corps"/>
    <x v="58"/>
    <s v="https://www.dhra.mil/PERSEREC/Espionage-Cases/1986-87/"/>
    <x v="0"/>
    <x v="1"/>
    <x v="14"/>
    <n v="2"/>
  </r>
  <r>
    <s v="U.S. Army"/>
    <x v="59"/>
    <s v="https://www.cdse.edu/documents/cdse/case-study-ivan-lopez.pdf"/>
    <x v="0"/>
    <x v="0"/>
    <x v="4"/>
    <n v="2"/>
  </r>
  <r>
    <s v="U.S. Army"/>
    <x v="59"/>
    <s v="https://www.cdse.edu/documents/cdse/case-study-ivan-lopez.pdf"/>
    <x v="0"/>
    <x v="0"/>
    <x v="3"/>
    <n v="2"/>
  </r>
  <r>
    <s v="U.S. Army"/>
    <x v="59"/>
    <s v="https://www.cdse.edu/documents/cdse/case-study-ivan-lopez.pdf"/>
    <x v="0"/>
    <x v="0"/>
    <x v="15"/>
    <n v="2"/>
  </r>
  <r>
    <s v="U.S. Army"/>
    <x v="59"/>
    <s v="https://www.cdse.edu/documents/cdse/case-study-ivan-lopez.pdf"/>
    <x v="1"/>
    <x v="0"/>
    <x v="13"/>
    <n v="2"/>
  </r>
  <r>
    <s v="U.S. Army"/>
    <x v="59"/>
    <s v="https://www.cdse.edu/documents/cdse/case-study-ivan-lopez.pdf"/>
    <x v="1"/>
    <x v="0"/>
    <x v="16"/>
    <n v="2"/>
  </r>
  <r>
    <s v="U.S. Army"/>
    <x v="59"/>
    <s v="https://www.cdse.edu/documents/cdse/case-study-ivan-lopez.pdf"/>
    <x v="0"/>
    <x v="1"/>
    <x v="24"/>
    <n v="2"/>
  </r>
  <r>
    <s v="U.S. Army"/>
    <x v="59"/>
    <s v="https://www.cdse.edu/documents/cdse/case-study-ivan-lopez.pdf"/>
    <x v="0"/>
    <x v="1"/>
    <x v="20"/>
    <n v="2"/>
  </r>
  <r>
    <s v="U.S. Army"/>
    <x v="59"/>
    <s v="https://www.cdse.edu/documents/cdse/case-study-ivan-lopez.pdf"/>
    <x v="1"/>
    <x v="1"/>
    <x v="17"/>
    <n v="2"/>
  </r>
  <r>
    <s v="U.S. Army"/>
    <x v="59"/>
    <s v="https://www.cdse.edu/documents/cdse/case-study-ivan-lopez.pdf"/>
    <x v="1"/>
    <x v="1"/>
    <x v="18"/>
    <n v="2"/>
  </r>
  <r>
    <s v="Federal Bureau of Investigation"/>
    <x v="60"/>
    <s v="https://www.dhra.mil/PERSEREC/Espionage-Cases/1975-80/"/>
    <x v="0"/>
    <x v="0"/>
    <x v="4"/>
    <n v="2"/>
  </r>
  <r>
    <s v="Federal Bureau of Investigation"/>
    <x v="60"/>
    <s v="https://www.dhra.mil/PERSEREC/Espionage-Cases/1975-80/"/>
    <x v="0"/>
    <x v="0"/>
    <x v="5"/>
    <n v="2"/>
  </r>
  <r>
    <s v="Federal Bureau of Investigation"/>
    <x v="60"/>
    <s v="https://www.dhra.mil/PERSEREC/Espionage-Cases/1975-80/"/>
    <x v="0"/>
    <x v="0"/>
    <x v="21"/>
    <n v="2"/>
  </r>
  <r>
    <s v="Federal Bureau of Investigation"/>
    <x v="60"/>
    <s v="https://www.dhra.mil/PERSEREC/Espionage-Cases/1975-80/"/>
    <x v="0"/>
    <x v="0"/>
    <x v="15"/>
    <n v="2"/>
  </r>
  <r>
    <s v="Federal Bureau of Investigation"/>
    <x v="60"/>
    <s v="https://www.dhra.mil/PERSEREC/Espionage-Cases/1975-80/"/>
    <x v="1"/>
    <x v="0"/>
    <x v="6"/>
    <n v="2"/>
  </r>
  <r>
    <s v="Federal Bureau of Investigation"/>
    <x v="60"/>
    <s v="https://www.dhra.mil/PERSEREC/Espionage-Cases/1975-80/"/>
    <x v="1"/>
    <x v="0"/>
    <x v="12"/>
    <n v="2"/>
  </r>
  <r>
    <s v="Federal Bureau of Investigation"/>
    <x v="60"/>
    <s v="https://www.dhra.mil/PERSEREC/Espionage-Cases/1975-80/"/>
    <x v="1"/>
    <x v="0"/>
    <x v="8"/>
    <n v="2"/>
  </r>
  <r>
    <s v="Federal Bureau of Investigation"/>
    <x v="60"/>
    <s v="https://www.dhra.mil/PERSEREC/Espionage-Cases/1975-80/"/>
    <x v="1"/>
    <x v="0"/>
    <x v="22"/>
    <n v="2"/>
  </r>
  <r>
    <s v="Federal Bureau of Investigation"/>
    <x v="60"/>
    <s v="https://www.dhra.mil/PERSEREC/Espionage-Cases/1975-80/"/>
    <x v="1"/>
    <x v="0"/>
    <x v="16"/>
    <n v="2"/>
  </r>
  <r>
    <s v="Federal Bureau of Investigation"/>
    <x v="60"/>
    <s v="https://www.dhra.mil/PERSEREC/Espionage-Cases/1975-80/"/>
    <x v="0"/>
    <x v="1"/>
    <x v="24"/>
    <n v="2"/>
  </r>
  <r>
    <s v="Federal Bureau of Investigation"/>
    <x v="60"/>
    <s v="https://www.dhra.mil/PERSEREC/Espionage-Cases/1975-80/"/>
    <x v="0"/>
    <x v="1"/>
    <x v="20"/>
    <n v="2"/>
  </r>
  <r>
    <s v="Federal Bureau of Investigation"/>
    <x v="60"/>
    <s v="https://www.dhra.mil/PERSEREC/Espionage-Cases/1975-80/"/>
    <x v="1"/>
    <x v="1"/>
    <x v="17"/>
    <n v="2"/>
  </r>
  <r>
    <s v="Federal Bureau of Investigation"/>
    <x v="60"/>
    <s v="https://www.dhra.mil/PERSEREC/Espionage-Cases/1975-80/"/>
    <x v="1"/>
    <x v="1"/>
    <x v="18"/>
    <n v="2"/>
  </r>
  <r>
    <s v="Defense Counterintelligence &amp; Security Agency"/>
    <x v="61"/>
    <s v="https://www.cdse.edu/documents/cdse/UD_Martin_JobAid.pdf"/>
    <x v="1"/>
    <x v="1"/>
    <x v="9"/>
    <n v="2"/>
  </r>
  <r>
    <s v="Defense Counterintelligence &amp; Security Agency"/>
    <x v="61"/>
    <s v="https://www.cdse.edu/documents/cdse/UD_Martin_JobAid.pdf"/>
    <x v="1"/>
    <x v="0"/>
    <x v="13"/>
    <n v="2"/>
  </r>
  <r>
    <s v="Defense Counterintelligence &amp; Security Agency"/>
    <x v="61"/>
    <s v="https://www.cdse.edu/documents/cdse/UD_Martin_JobAid.pdf"/>
    <x v="1"/>
    <x v="0"/>
    <x v="8"/>
    <n v="2"/>
  </r>
  <r>
    <s v="Defense Counterintelligence &amp; Security Agency"/>
    <x v="61"/>
    <s v="https://www.cdse.edu/documents/cdse/UD_Martin_JobAid.pdf"/>
    <x v="1"/>
    <x v="0"/>
    <x v="12"/>
    <n v="2"/>
  </r>
  <r>
    <s v="Defense Counterintelligence &amp; Security Agency"/>
    <x v="61"/>
    <s v="https://www.cdse.edu/documents/cdse/UD_Martin_JobAid.pdf"/>
    <x v="1"/>
    <x v="0"/>
    <x v="6"/>
    <n v="2"/>
  </r>
  <r>
    <s v="Defense Counterintelligence &amp; Security Agency"/>
    <x v="61"/>
    <s v="https://www.cdse.edu/documents/cdse/UD_Martin_JobAid.pdf"/>
    <x v="0"/>
    <x v="0"/>
    <x v="5"/>
    <n v="2"/>
  </r>
  <r>
    <s v="Defense Counterintelligence &amp; Security Agency"/>
    <x v="61"/>
    <s v="https://www.cdse.edu/documents/cdse/UD_Martin_JobAid.pdf"/>
    <x v="0"/>
    <x v="0"/>
    <x v="3"/>
    <n v="2"/>
  </r>
  <r>
    <s v="Defense Counterintelligence &amp; Security Agency"/>
    <x v="61"/>
    <s v="https://www.cdse.edu/documents/cdse/UD_Martin_JobAid.pdf"/>
    <x v="0"/>
    <x v="0"/>
    <x v="4"/>
    <n v="2"/>
  </r>
  <r>
    <s v="U.S. Marine Corps"/>
    <x v="62"/>
    <s v="https://www.dhra.mil/PERSEREC/Espionage-Cases/2005-08/"/>
    <x v="1"/>
    <x v="2"/>
    <x v="11"/>
    <n v="2"/>
  </r>
  <r>
    <s v="U.S. Marine Corps"/>
    <x v="62"/>
    <s v="https://www.dhra.mil/PERSEREC/Espionage-Cases/2005-08/"/>
    <x v="0"/>
    <x v="2"/>
    <x v="10"/>
    <n v="2"/>
  </r>
  <r>
    <s v="U.S. Marine Corps"/>
    <x v="62"/>
    <s v="https://www.dhra.mil/PERSEREC/Espionage-Cases/2005-08/"/>
    <x v="1"/>
    <x v="0"/>
    <x v="6"/>
    <n v="2"/>
  </r>
  <r>
    <s v="U.S. Marine Corps"/>
    <x v="62"/>
    <s v="https://www.dhra.mil/PERSEREC/Espionage-Cases/2005-08/"/>
    <x v="0"/>
    <x v="0"/>
    <x v="5"/>
    <n v="2"/>
  </r>
  <r>
    <s v="Federal Bureau of Investigation"/>
    <x v="63"/>
    <s v="https://www.dhra.mil/PERSEREC/Espionage-Cases/1984/"/>
    <x v="1"/>
    <x v="1"/>
    <x v="9"/>
    <n v="2"/>
  </r>
  <r>
    <s v="Federal Bureau of Investigation"/>
    <x v="63"/>
    <s v="https://www.dhra.mil/PERSEREC/Espionage-Cases/1984/"/>
    <x v="1"/>
    <x v="0"/>
    <x v="13"/>
    <n v="2"/>
  </r>
  <r>
    <s v="Federal Bureau of Investigation"/>
    <x v="63"/>
    <s v="https://www.dhra.mil/PERSEREC/Espionage-Cases/1984/"/>
    <x v="1"/>
    <x v="0"/>
    <x v="8"/>
    <n v="2"/>
  </r>
  <r>
    <s v="Federal Bureau of Investigation"/>
    <x v="63"/>
    <s v="https://www.dhra.mil/PERSEREC/Espionage-Cases/1984/"/>
    <x v="1"/>
    <x v="0"/>
    <x v="12"/>
    <n v="2"/>
  </r>
  <r>
    <s v="Federal Bureau of Investigation"/>
    <x v="63"/>
    <s v="https://www.dhra.mil/PERSEREC/Espionage-Cases/1984/"/>
    <x v="1"/>
    <x v="0"/>
    <x v="6"/>
    <n v="2"/>
  </r>
  <r>
    <s v="Federal Bureau of Investigation"/>
    <x v="63"/>
    <s v="https://www.dhra.mil/PERSEREC/Espionage-Cases/1984/"/>
    <x v="0"/>
    <x v="0"/>
    <x v="5"/>
    <n v="2"/>
  </r>
  <r>
    <s v="Federal Bureau of Investigation"/>
    <x v="63"/>
    <s v="https://www.dhra.mil/PERSEREC/Espionage-Cases/1984/"/>
    <x v="0"/>
    <x v="0"/>
    <x v="3"/>
    <n v="2"/>
  </r>
  <r>
    <s v="Federal Bureau of Investigation"/>
    <x v="63"/>
    <s v="https://www.dhra.mil/PERSEREC/Espionage-Cases/1984/"/>
    <x v="0"/>
    <x v="0"/>
    <x v="4"/>
    <n v="2"/>
  </r>
  <r>
    <s v="Defense Intelligence Agency"/>
    <x v="64"/>
    <s v="https://www.dhra.mil/PERSEREC/Espionage-Cases/2000-04/"/>
    <x v="1"/>
    <x v="1"/>
    <x v="9"/>
    <n v="2"/>
  </r>
  <r>
    <s v="Defense Intelligence Agency"/>
    <x v="64"/>
    <s v="https://www.dhra.mil/PERSEREC/Espionage-Cases/2000-04/"/>
    <x v="0"/>
    <x v="1"/>
    <x v="14"/>
    <n v="2"/>
  </r>
  <r>
    <s v="Defense Intelligence Agency"/>
    <x v="64"/>
    <s v="https://www.dhra.mil/PERSEREC/Espionage-Cases/2000-04/"/>
    <x v="1"/>
    <x v="0"/>
    <x v="8"/>
    <n v="2"/>
  </r>
  <r>
    <s v="Defense Intelligence Agency"/>
    <x v="64"/>
    <s v="https://www.dhra.mil/PERSEREC/Espionage-Cases/2000-04/"/>
    <x v="1"/>
    <x v="0"/>
    <x v="12"/>
    <n v="2"/>
  </r>
  <r>
    <s v="Defense Intelligence Agency"/>
    <x v="64"/>
    <s v="https://www.dhra.mil/PERSEREC/Espionage-Cases/2000-04/"/>
    <x v="1"/>
    <x v="0"/>
    <x v="6"/>
    <n v="2"/>
  </r>
  <r>
    <s v="Defense Intelligence Agency"/>
    <x v="64"/>
    <s v="https://www.dhra.mil/PERSEREC/Espionage-Cases/2000-04/"/>
    <x v="0"/>
    <x v="0"/>
    <x v="15"/>
    <n v="2"/>
  </r>
  <r>
    <s v="Defense Intelligence Agency"/>
    <x v="64"/>
    <s v="https://www.dhra.mil/PERSEREC/Espionage-Cases/2000-04/"/>
    <x v="0"/>
    <x v="0"/>
    <x v="5"/>
    <n v="2"/>
  </r>
  <r>
    <s v="Defense Intelligence Agency"/>
    <x v="64"/>
    <s v="https://www.dhra.mil/PERSEREC/Espionage-Cases/2000-04/"/>
    <x v="0"/>
    <x v="0"/>
    <x v="4"/>
    <n v="2"/>
  </r>
  <r>
    <s v="Central Intelligence Agency"/>
    <x v="65"/>
    <s v="https://www.dhra.mil/PERSEREC/Espionage-Cases/1975-80/"/>
    <x v="1"/>
    <x v="1"/>
    <x v="9"/>
    <n v="2"/>
  </r>
  <r>
    <s v="Central Intelligence Agency"/>
    <x v="65"/>
    <s v="https://www.dhra.mil/PERSEREC/Espionage-Cases/1975-80/"/>
    <x v="1"/>
    <x v="1"/>
    <x v="18"/>
    <n v="2"/>
  </r>
  <r>
    <s v="Central Intelligence Agency"/>
    <x v="65"/>
    <s v="https://www.dhra.mil/PERSEREC/Espionage-Cases/1975-80/"/>
    <x v="0"/>
    <x v="1"/>
    <x v="20"/>
    <n v="2"/>
  </r>
  <r>
    <s v="Central Intelligence Agency"/>
    <x v="65"/>
    <s v="https://www.dhra.mil/PERSEREC/Espionage-Cases/1975-80/"/>
    <x v="1"/>
    <x v="0"/>
    <x v="13"/>
    <n v="2"/>
  </r>
  <r>
    <s v="Central Intelligence Agency"/>
    <x v="65"/>
    <s v="https://www.dhra.mil/PERSEREC/Espionage-Cases/1975-80/"/>
    <x v="1"/>
    <x v="0"/>
    <x v="8"/>
    <n v="2"/>
  </r>
  <r>
    <s v="Central Intelligence Agency"/>
    <x v="65"/>
    <s v="https://www.dhra.mil/PERSEREC/Espionage-Cases/1975-80/"/>
    <x v="1"/>
    <x v="0"/>
    <x v="12"/>
    <n v="2"/>
  </r>
  <r>
    <s v="Central Intelligence Agency"/>
    <x v="65"/>
    <s v="https://www.dhra.mil/PERSEREC/Espionage-Cases/1975-80/"/>
    <x v="1"/>
    <x v="0"/>
    <x v="6"/>
    <n v="2"/>
  </r>
  <r>
    <s v="Central Intelligence Agency"/>
    <x v="65"/>
    <s v="https://www.dhra.mil/PERSEREC/Espionage-Cases/1975-80/"/>
    <x v="0"/>
    <x v="0"/>
    <x v="15"/>
    <n v="2"/>
  </r>
  <r>
    <s v="Central Intelligence Agency"/>
    <x v="65"/>
    <s v="https://www.dhra.mil/PERSEREC/Espionage-Cases/1975-80/"/>
    <x v="0"/>
    <x v="0"/>
    <x v="3"/>
    <n v="2"/>
  </r>
  <r>
    <s v="Central Intelligence Agency"/>
    <x v="65"/>
    <s v="https://www.dhra.mil/PERSEREC/Espionage-Cases/1975-80/"/>
    <x v="0"/>
    <x v="0"/>
    <x v="5"/>
    <n v="2"/>
  </r>
  <r>
    <s v="Central Intelligence Agency"/>
    <x v="65"/>
    <s v="https://www.dhra.mil/PERSEREC/Espionage-Cases/1975-80/"/>
    <x v="0"/>
    <x v="0"/>
    <x v="4"/>
    <n v="2"/>
  </r>
  <r>
    <s v="U.S. Navy"/>
    <x v="66"/>
    <s v="https://www.dhra.mil/PERSEREC/Espionage-Cases/1984/"/>
    <x v="0"/>
    <x v="1"/>
    <x v="14"/>
    <n v="2"/>
  </r>
  <r>
    <s v="U.S. Navy"/>
    <x v="66"/>
    <s v="https://www.dhra.mil/PERSEREC/Espionage-Cases/1984/"/>
    <x v="1"/>
    <x v="0"/>
    <x v="6"/>
    <n v="2"/>
  </r>
  <r>
    <s v="U.S. Navy"/>
    <x v="66"/>
    <s v="https://www.dhra.mil/PERSEREC/Espionage-Cases/1984/"/>
    <x v="0"/>
    <x v="0"/>
    <x v="5"/>
    <n v="2"/>
  </r>
  <r>
    <s v="U.S. Navy"/>
    <x v="66"/>
    <s v="https://www.dhra.mil/PERSEREC/Espionage-Cases/1984/"/>
    <x v="0"/>
    <x v="0"/>
    <x v="4"/>
    <n v="2"/>
  </r>
  <r>
    <s v="U.S. Army"/>
    <x v="67"/>
    <s v="https://www.dhra.mil/PERSEREC/Espionage-Cases/1989/"/>
    <x v="1"/>
    <x v="1"/>
    <x v="9"/>
    <n v="2"/>
  </r>
  <r>
    <s v="U.S. Army"/>
    <x v="67"/>
    <s v="https://www.dhra.mil/PERSEREC/Espionage-Cases/1989/"/>
    <x v="1"/>
    <x v="0"/>
    <x v="8"/>
    <n v="2"/>
  </r>
  <r>
    <s v="U.S. Army"/>
    <x v="67"/>
    <s v="https://www.dhra.mil/PERSEREC/Espionage-Cases/1989/"/>
    <x v="1"/>
    <x v="0"/>
    <x v="12"/>
    <n v="2"/>
  </r>
  <r>
    <s v="U.S. Army"/>
    <x v="67"/>
    <s v="https://www.dhra.mil/PERSEREC/Espionage-Cases/1989/"/>
    <x v="1"/>
    <x v="0"/>
    <x v="6"/>
    <n v="2"/>
  </r>
  <r>
    <s v="U.S. Army"/>
    <x v="67"/>
    <s v="https://www.dhra.mil/PERSEREC/Espionage-Cases/1989/"/>
    <x v="0"/>
    <x v="0"/>
    <x v="3"/>
    <n v="2"/>
  </r>
  <r>
    <s v="U.S. Army"/>
    <x v="67"/>
    <s v="https://www.dhra.mil/PERSEREC/Espionage-Cases/1989/"/>
    <x v="0"/>
    <x v="0"/>
    <x v="5"/>
    <n v="2"/>
  </r>
  <r>
    <s v="U.S. Army"/>
    <x v="67"/>
    <s v="https://www.dhra.mil/PERSEREC/Espionage-Cases/1989/"/>
    <x v="0"/>
    <x v="0"/>
    <x v="4"/>
    <n v="2"/>
  </r>
  <r>
    <s v="U.S. Secret Service"/>
    <x v="68"/>
    <s v="https://www.secretservice.gov/data/protection/ntac/Abdulhakim_Muhammad_Using_Local_Assets.pdf"/>
    <x v="1"/>
    <x v="1"/>
    <x v="9"/>
    <n v="2"/>
  </r>
  <r>
    <s v="U.S. Secret Service"/>
    <x v="68"/>
    <s v="https://www.secretservice.gov/data/protection/ntac/Abdulhakim_Muhammad_Using_Local_Assets.pdf"/>
    <x v="1"/>
    <x v="1"/>
    <x v="25"/>
    <n v="2"/>
  </r>
  <r>
    <s v="U.S. Secret Service"/>
    <x v="68"/>
    <s v="https://www.secretservice.gov/data/protection/ntac/Abdulhakim_Muhammad_Using_Local_Assets.pdf"/>
    <x v="1"/>
    <x v="1"/>
    <x v="17"/>
    <n v="2"/>
  </r>
  <r>
    <s v="U.S. Secret Service"/>
    <x v="68"/>
    <s v="https://www.secretservice.gov/data/protection/ntac/Abdulhakim_Muhammad_Using_Local_Assets.pdf"/>
    <x v="0"/>
    <x v="1"/>
    <x v="26"/>
    <n v="2"/>
  </r>
  <r>
    <s v="U.S. Secret Service"/>
    <x v="68"/>
    <s v="https://www.secretservice.gov/data/protection/ntac/Abdulhakim_Muhammad_Using_Local_Assets.pdf"/>
    <x v="0"/>
    <x v="1"/>
    <x v="24"/>
    <n v="2"/>
  </r>
  <r>
    <s v="U.S. Secret Service"/>
    <x v="68"/>
    <s v="https://www.secretservice.gov/data/protection/ntac/Abdulhakim_Muhammad_Using_Local_Assets.pdf"/>
    <x v="1"/>
    <x v="0"/>
    <x v="16"/>
    <n v="2"/>
  </r>
  <r>
    <s v="U.S. Secret Service"/>
    <x v="68"/>
    <s v="https://www.secretservice.gov/data/protection/ntac/Abdulhakim_Muhammad_Using_Local_Assets.pdf"/>
    <x v="1"/>
    <x v="0"/>
    <x v="8"/>
    <n v="2"/>
  </r>
  <r>
    <s v="U.S. Secret Service"/>
    <x v="68"/>
    <s v="https://www.secretservice.gov/data/protection/ntac/Abdulhakim_Muhammad_Using_Local_Assets.pdf"/>
    <x v="1"/>
    <x v="0"/>
    <x v="22"/>
    <n v="2"/>
  </r>
  <r>
    <s v="U.S. Secret Service"/>
    <x v="68"/>
    <s v="https://www.secretservice.gov/data/protection/ntac/Abdulhakim_Muhammad_Using_Local_Assets.pdf"/>
    <x v="1"/>
    <x v="0"/>
    <x v="12"/>
    <n v="2"/>
  </r>
  <r>
    <s v="U.S. Secret Service"/>
    <x v="68"/>
    <s v="https://www.secretservice.gov/data/protection/ntac/Abdulhakim_Muhammad_Using_Local_Assets.pdf"/>
    <x v="0"/>
    <x v="0"/>
    <x v="15"/>
    <n v="2"/>
  </r>
  <r>
    <s v="U.S. Secret Service"/>
    <x v="68"/>
    <s v="https://www.secretservice.gov/data/protection/ntac/Abdulhakim_Muhammad_Using_Local_Assets.pdf"/>
    <x v="0"/>
    <x v="0"/>
    <x v="21"/>
    <n v="2"/>
  </r>
  <r>
    <s v="U.S. Secret Service"/>
    <x v="68"/>
    <s v="https://www.secretservice.gov/data/protection/ntac/Abdulhakim_Muhammad_Using_Local_Assets.pdf"/>
    <x v="0"/>
    <x v="0"/>
    <x v="0"/>
    <n v="2"/>
  </r>
  <r>
    <s v="U.S. Secret Service"/>
    <x v="68"/>
    <s v="https://www.secretservice.gov/data/protection/ntac/Abdulhakim_Muhammad_Using_Local_Assets.pdf"/>
    <x v="0"/>
    <x v="0"/>
    <x v="4"/>
    <n v="2"/>
  </r>
  <r>
    <s v="U.S. Navy"/>
    <x v="69"/>
    <s v="https://www.dhra.mil/PERSEREC/Espionage-Cases/1981-82/"/>
    <x v="1"/>
    <x v="1"/>
    <x v="9"/>
    <n v="2"/>
  </r>
  <r>
    <s v="U.S. Navy"/>
    <x v="69"/>
    <s v="https://www.dhra.mil/PERSEREC/Espionage-Cases/1981-82/"/>
    <x v="1"/>
    <x v="0"/>
    <x v="12"/>
    <n v="2"/>
  </r>
  <r>
    <s v="U.S. Navy"/>
    <x v="69"/>
    <s v="https://www.dhra.mil/PERSEREC/Espionage-Cases/1981-82/"/>
    <x v="0"/>
    <x v="0"/>
    <x v="3"/>
    <n v="2"/>
  </r>
  <r>
    <s v="U.S. Navy"/>
    <x v="69"/>
    <s v="https://www.dhra.mil/PERSEREC/Espionage-Cases/1981-82/"/>
    <x v="0"/>
    <x v="0"/>
    <x v="5"/>
    <n v="2"/>
  </r>
  <r>
    <s v="U.S. Navy"/>
    <x v="69"/>
    <s v="https://www.dhra.mil/PERSEREC/Espionage-Cases/1981-82/"/>
    <x v="0"/>
    <x v="0"/>
    <x v="4"/>
    <n v="2"/>
  </r>
  <r>
    <s v="Defense Counterintelligence &amp; Security Agency"/>
    <x v="70"/>
    <s v="https://www.cdse.edu/documents/cdse/ci-case-study-attempted-acquisition-of-technology.pdf"/>
    <x v="1"/>
    <x v="1"/>
    <x v="9"/>
    <n v="2"/>
  </r>
  <r>
    <s v="Defense Counterintelligence &amp; Security Agency"/>
    <x v="70"/>
    <s v="https://www.cdse.edu/documents/cdse/ci-case-study-attempted-acquisition-of-technology.pdf"/>
    <x v="1"/>
    <x v="0"/>
    <x v="8"/>
    <n v="2"/>
  </r>
  <r>
    <s v="Defense Counterintelligence &amp; Security Agency"/>
    <x v="70"/>
    <s v="https://www.cdse.edu/documents/cdse/ci-case-study-attempted-acquisition-of-technology.pdf"/>
    <x v="1"/>
    <x v="0"/>
    <x v="12"/>
    <n v="2"/>
  </r>
  <r>
    <s v="Defense Counterintelligence &amp; Security Agency"/>
    <x v="70"/>
    <s v="https://www.cdse.edu/documents/cdse/ci-case-study-attempted-acquisition-of-technology.pdf"/>
    <x v="1"/>
    <x v="0"/>
    <x v="6"/>
    <n v="2"/>
  </r>
  <r>
    <s v="Defense Counterintelligence &amp; Security Agency"/>
    <x v="70"/>
    <s v="https://www.cdse.edu/documents/cdse/ci-case-study-attempted-acquisition-of-technology.pdf"/>
    <x v="0"/>
    <x v="0"/>
    <x v="5"/>
    <n v="2"/>
  </r>
  <r>
    <s v="National Security Agency"/>
    <x v="71"/>
    <s v="https://www.dhra.mil/PERSEREC/Espionage-Cases/1989/"/>
    <x v="1"/>
    <x v="1"/>
    <x v="9"/>
    <n v="2"/>
  </r>
  <r>
    <s v="National Security Agency"/>
    <x v="71"/>
    <s v="https://www.dhra.mil/PERSEREC/Espionage-Cases/1989/"/>
    <x v="1"/>
    <x v="1"/>
    <x v="18"/>
    <n v="2"/>
  </r>
  <r>
    <s v="National Security Agency"/>
    <x v="71"/>
    <s v="https://www.dhra.mil/PERSEREC/Espionage-Cases/1989/"/>
    <x v="0"/>
    <x v="1"/>
    <x v="14"/>
    <n v="2"/>
  </r>
  <r>
    <s v="National Security Agency"/>
    <x v="71"/>
    <s v="https://www.dhra.mil/PERSEREC/Espionage-Cases/1989/"/>
    <x v="0"/>
    <x v="1"/>
    <x v="20"/>
    <n v="2"/>
  </r>
  <r>
    <s v="National Security Agency"/>
    <x v="71"/>
    <s v="https://www.dhra.mil/PERSEREC/Espionage-Cases/1989/"/>
    <x v="1"/>
    <x v="0"/>
    <x v="16"/>
    <n v="2"/>
  </r>
  <r>
    <s v="National Security Agency"/>
    <x v="71"/>
    <s v="https://www.dhra.mil/PERSEREC/Espionage-Cases/1989/"/>
    <x v="1"/>
    <x v="0"/>
    <x v="13"/>
    <n v="2"/>
  </r>
  <r>
    <s v="National Security Agency"/>
    <x v="71"/>
    <s v="https://www.dhra.mil/PERSEREC/Espionage-Cases/1989/"/>
    <x v="1"/>
    <x v="0"/>
    <x v="12"/>
    <n v="2"/>
  </r>
  <r>
    <s v="National Security Agency"/>
    <x v="71"/>
    <s v="https://www.dhra.mil/PERSEREC/Espionage-Cases/1989/"/>
    <x v="1"/>
    <x v="0"/>
    <x v="6"/>
    <n v="2"/>
  </r>
  <r>
    <s v="National Security Agency"/>
    <x v="71"/>
    <s v="https://www.dhra.mil/PERSEREC/Espionage-Cases/1989/"/>
    <x v="0"/>
    <x v="0"/>
    <x v="15"/>
    <n v="2"/>
  </r>
  <r>
    <s v="National Security Agency"/>
    <x v="71"/>
    <s v="https://www.dhra.mil/PERSEREC/Espionage-Cases/1989/"/>
    <x v="0"/>
    <x v="0"/>
    <x v="3"/>
    <n v="2"/>
  </r>
  <r>
    <s v="National Security Agency"/>
    <x v="71"/>
    <s v="https://www.dhra.mil/PERSEREC/Espionage-Cases/1989/"/>
    <x v="0"/>
    <x v="0"/>
    <x v="19"/>
    <n v="2"/>
  </r>
  <r>
    <s v="National Security Agency"/>
    <x v="71"/>
    <s v="https://www.dhra.mil/PERSEREC/Espionage-Cases/1989/"/>
    <x v="0"/>
    <x v="0"/>
    <x v="5"/>
    <n v="2"/>
  </r>
  <r>
    <s v="Federal Bureau of Investigation"/>
    <x v="72"/>
    <s v="https://www.dhra.mil/PERSEREC/Espionage-Cases/2005-08/"/>
    <x v="1"/>
    <x v="1"/>
    <x v="9"/>
    <n v="2"/>
  </r>
  <r>
    <s v="Federal Bureau of Investigation"/>
    <x v="72"/>
    <s v="https://www.dhra.mil/PERSEREC/Espionage-Cases/2005-08/"/>
    <x v="1"/>
    <x v="0"/>
    <x v="8"/>
    <n v="2"/>
  </r>
  <r>
    <s v="Federal Bureau of Investigation"/>
    <x v="72"/>
    <s v="https://www.dhra.mil/PERSEREC/Espionage-Cases/2005-08/"/>
    <x v="1"/>
    <x v="0"/>
    <x v="12"/>
    <n v="2"/>
  </r>
  <r>
    <s v="Federal Bureau of Investigation"/>
    <x v="72"/>
    <s v="https://www.dhra.mil/PERSEREC/Espionage-Cases/2005-08/"/>
    <x v="1"/>
    <x v="0"/>
    <x v="6"/>
    <n v="2"/>
  </r>
  <r>
    <s v="Federal Bureau of Investigation"/>
    <x v="72"/>
    <s v="https://www.dhra.mil/PERSEREC/Espionage-Cases/2005-08/"/>
    <x v="0"/>
    <x v="0"/>
    <x v="5"/>
    <n v="2"/>
  </r>
  <r>
    <s v="Federal Bureau of Investigation"/>
    <x v="72"/>
    <s v="https://www.dhra.mil/PERSEREC/Espionage-Cases/2005-08/"/>
    <x v="0"/>
    <x v="0"/>
    <x v="0"/>
    <n v="2"/>
  </r>
  <r>
    <s v="Federal Bureau of Investigation"/>
    <x v="72"/>
    <s v="https://www.dhra.mil/PERSEREC/Espionage-Cases/2005-08/"/>
    <x v="0"/>
    <x v="0"/>
    <x v="4"/>
    <n v="2"/>
  </r>
  <r>
    <s v="Federal Bureau of Investigation"/>
    <x v="73"/>
    <s v="https://www.dhra.mil/PERSEREC/Espionage-Cases/2005-08/"/>
    <x v="1"/>
    <x v="1"/>
    <x v="9"/>
    <n v="2"/>
  </r>
  <r>
    <s v="Federal Bureau of Investigation"/>
    <x v="73"/>
    <s v="https://www.dhra.mil/PERSEREC/Espionage-Cases/2005-08/"/>
    <x v="0"/>
    <x v="1"/>
    <x v="14"/>
    <n v="2"/>
  </r>
  <r>
    <s v="Federal Bureau of Investigation"/>
    <x v="73"/>
    <s v="https://www.dhra.mil/PERSEREC/Espionage-Cases/2005-08/"/>
    <x v="1"/>
    <x v="0"/>
    <x v="8"/>
    <n v="2"/>
  </r>
  <r>
    <s v="Federal Bureau of Investigation"/>
    <x v="73"/>
    <s v="https://www.dhra.mil/PERSEREC/Espionage-Cases/2005-08/"/>
    <x v="1"/>
    <x v="0"/>
    <x v="12"/>
    <n v="2"/>
  </r>
  <r>
    <s v="Federal Bureau of Investigation"/>
    <x v="73"/>
    <s v="https://www.dhra.mil/PERSEREC/Espionage-Cases/2005-08/"/>
    <x v="1"/>
    <x v="0"/>
    <x v="6"/>
    <n v="2"/>
  </r>
  <r>
    <s v="Federal Bureau of Investigation"/>
    <x v="73"/>
    <s v="https://www.dhra.mil/PERSEREC/Espionage-Cases/2005-08/"/>
    <x v="0"/>
    <x v="0"/>
    <x v="3"/>
    <n v="2"/>
  </r>
  <r>
    <s v="Federal Bureau of Investigation"/>
    <x v="73"/>
    <s v="https://www.dhra.mil/PERSEREC/Espionage-Cases/2005-08/"/>
    <x v="0"/>
    <x v="0"/>
    <x v="5"/>
    <n v="2"/>
  </r>
  <r>
    <s v="Federal Bureau of Investigation"/>
    <x v="73"/>
    <s v="https://www.dhra.mil/PERSEREC/Espionage-Cases/2005-08/"/>
    <x v="0"/>
    <x v="0"/>
    <x v="4"/>
    <n v="2"/>
  </r>
  <r>
    <s v="U.S. Air Force"/>
    <x v="74"/>
    <s v="https://www.dhra.mil/PERSEREC/Espionage-Cases/1986-87/"/>
    <x v="1"/>
    <x v="1"/>
    <x v="9"/>
    <n v="2"/>
  </r>
  <r>
    <s v="U.S. Air Force"/>
    <x v="74"/>
    <s v="https://www.dhra.mil/PERSEREC/Espionage-Cases/1986-87/"/>
    <x v="0"/>
    <x v="1"/>
    <x v="14"/>
    <n v="2"/>
  </r>
  <r>
    <s v="U.S. Air Force"/>
    <x v="74"/>
    <s v="https://www.dhra.mil/PERSEREC/Espionage-Cases/1986-87/"/>
    <x v="1"/>
    <x v="0"/>
    <x v="12"/>
    <n v="2"/>
  </r>
  <r>
    <s v="U.S. Air Force"/>
    <x v="74"/>
    <s v="https://www.dhra.mil/PERSEREC/Espionage-Cases/1986-87/"/>
    <x v="1"/>
    <x v="0"/>
    <x v="6"/>
    <n v="2"/>
  </r>
  <r>
    <s v="U.S. Air Force"/>
    <x v="74"/>
    <s v="https://www.dhra.mil/PERSEREC/Espionage-Cases/1986-87/"/>
    <x v="0"/>
    <x v="0"/>
    <x v="3"/>
    <n v="2"/>
  </r>
  <r>
    <s v="U.S. Air Force"/>
    <x v="74"/>
    <s v="https://www.dhra.mil/PERSEREC/Espionage-Cases/1986-87/"/>
    <x v="0"/>
    <x v="0"/>
    <x v="5"/>
    <n v="2"/>
  </r>
  <r>
    <s v="U.S. Air Force"/>
    <x v="74"/>
    <s v="https://www.dhra.mil/PERSEREC/Espionage-Cases/1986-87/"/>
    <x v="0"/>
    <x v="0"/>
    <x v="4"/>
    <n v="2"/>
  </r>
  <r>
    <s v="National Security Agency"/>
    <x v="75"/>
    <s v="https://www.dhra.mil/PERSEREC/Espionage-Cases/1985/"/>
    <x v="1"/>
    <x v="1"/>
    <x v="9"/>
    <n v="2"/>
  </r>
  <r>
    <s v="National Security Agency"/>
    <x v="75"/>
    <s v="https://www.dhra.mil/PERSEREC/Espionage-Cases/1985/"/>
    <x v="1"/>
    <x v="1"/>
    <x v="18"/>
    <n v="2"/>
  </r>
  <r>
    <s v="National Security Agency"/>
    <x v="75"/>
    <s v="https://www.dhra.mil/PERSEREC/Espionage-Cases/1985/"/>
    <x v="0"/>
    <x v="1"/>
    <x v="20"/>
    <n v="2"/>
  </r>
  <r>
    <s v="National Security Agency"/>
    <x v="75"/>
    <s v="https://www.dhra.mil/PERSEREC/Espionage-Cases/1985/"/>
    <x v="1"/>
    <x v="0"/>
    <x v="7"/>
    <n v="2"/>
  </r>
  <r>
    <s v="National Security Agency"/>
    <x v="75"/>
    <s v="https://www.dhra.mil/PERSEREC/Espionage-Cases/1985/"/>
    <x v="1"/>
    <x v="0"/>
    <x v="13"/>
    <n v="2"/>
  </r>
  <r>
    <s v="National Security Agency"/>
    <x v="75"/>
    <s v="https://www.dhra.mil/PERSEREC/Espionage-Cases/1985/"/>
    <x v="1"/>
    <x v="0"/>
    <x v="12"/>
    <n v="2"/>
  </r>
  <r>
    <s v="National Security Agency"/>
    <x v="75"/>
    <s v="https://www.dhra.mil/PERSEREC/Espionage-Cases/1985/"/>
    <x v="1"/>
    <x v="0"/>
    <x v="6"/>
    <n v="2"/>
  </r>
  <r>
    <s v="National Security Agency"/>
    <x v="75"/>
    <s v="https://www.dhra.mil/PERSEREC/Espionage-Cases/1985/"/>
    <x v="0"/>
    <x v="0"/>
    <x v="15"/>
    <n v="2"/>
  </r>
  <r>
    <s v="National Security Agency"/>
    <x v="75"/>
    <s v="https://www.dhra.mil/PERSEREC/Espionage-Cases/1985/"/>
    <x v="0"/>
    <x v="0"/>
    <x v="3"/>
    <n v="2"/>
  </r>
  <r>
    <s v="National Security Agency"/>
    <x v="75"/>
    <s v="https://www.dhra.mil/PERSEREC/Espionage-Cases/1985/"/>
    <x v="0"/>
    <x v="0"/>
    <x v="19"/>
    <n v="2"/>
  </r>
  <r>
    <s v="National Security Agency"/>
    <x v="75"/>
    <s v="https://www.dhra.mil/PERSEREC/Espionage-Cases/1985/"/>
    <x v="0"/>
    <x v="0"/>
    <x v="5"/>
    <n v="2"/>
  </r>
  <r>
    <s v="U.S. Navy"/>
    <x v="76"/>
    <s v="https://www.dhra.mil/PERSEREC/Espionage-Cases/1985/"/>
    <x v="1"/>
    <x v="1"/>
    <x v="9"/>
    <n v="2"/>
  </r>
  <r>
    <s v="U.S. Navy"/>
    <x v="76"/>
    <s v="https://www.dhra.mil/PERSEREC/Espionage-Cases/1985/"/>
    <x v="0"/>
    <x v="1"/>
    <x v="14"/>
    <n v="2"/>
  </r>
  <r>
    <s v="U.S. Navy"/>
    <x v="76"/>
    <s v="https://www.dhra.mil/PERSEREC/Espionage-Cases/1985/"/>
    <x v="1"/>
    <x v="0"/>
    <x v="7"/>
    <n v="2"/>
  </r>
  <r>
    <s v="U.S. Navy"/>
    <x v="76"/>
    <s v="https://www.dhra.mil/PERSEREC/Espionage-Cases/1985/"/>
    <x v="1"/>
    <x v="0"/>
    <x v="12"/>
    <n v="2"/>
  </r>
  <r>
    <s v="U.S. Navy"/>
    <x v="76"/>
    <s v="https://www.dhra.mil/PERSEREC/Espionage-Cases/1985/"/>
    <x v="1"/>
    <x v="0"/>
    <x v="6"/>
    <n v="2"/>
  </r>
  <r>
    <s v="U.S. Navy"/>
    <x v="76"/>
    <s v="https://www.dhra.mil/PERSEREC/Espionage-Cases/1985/"/>
    <x v="0"/>
    <x v="0"/>
    <x v="3"/>
    <n v="2"/>
  </r>
  <r>
    <s v="U.S. Navy"/>
    <x v="76"/>
    <s v="https://www.dhra.mil/PERSEREC/Espionage-Cases/1985/"/>
    <x v="0"/>
    <x v="0"/>
    <x v="0"/>
    <n v="2"/>
  </r>
  <r>
    <s v="U.S. Navy"/>
    <x v="76"/>
    <s v="https://www.dhra.mil/PERSEREC/Espionage-Cases/1985/"/>
    <x v="0"/>
    <x v="0"/>
    <x v="5"/>
    <n v="2"/>
  </r>
  <r>
    <s v="U.S. Navy"/>
    <x v="77"/>
    <s v="https://www.dhra.mil/PERSEREC/Espionage-Cases/1985/"/>
    <x v="1"/>
    <x v="1"/>
    <x v="9"/>
    <n v="2"/>
  </r>
  <r>
    <s v="U.S. Navy"/>
    <x v="77"/>
    <s v="https://www.dhra.mil/PERSEREC/Espionage-Cases/1985/"/>
    <x v="0"/>
    <x v="1"/>
    <x v="14"/>
    <n v="2"/>
  </r>
  <r>
    <s v="U.S. Navy"/>
    <x v="77"/>
    <s v="https://www.dhra.mil/PERSEREC/Espionage-Cases/1985/"/>
    <x v="1"/>
    <x v="0"/>
    <x v="7"/>
    <n v="2"/>
  </r>
  <r>
    <s v="U.S. Navy"/>
    <x v="77"/>
    <s v="https://www.dhra.mil/PERSEREC/Espionage-Cases/1985/"/>
    <x v="1"/>
    <x v="0"/>
    <x v="12"/>
    <n v="2"/>
  </r>
  <r>
    <s v="U.S. Navy"/>
    <x v="77"/>
    <s v="https://www.dhra.mil/PERSEREC/Espionage-Cases/1985/"/>
    <x v="1"/>
    <x v="0"/>
    <x v="6"/>
    <n v="2"/>
  </r>
  <r>
    <s v="U.S. Navy"/>
    <x v="77"/>
    <s v="https://www.dhra.mil/PERSEREC/Espionage-Cases/1985/"/>
    <x v="0"/>
    <x v="0"/>
    <x v="3"/>
    <n v="2"/>
  </r>
  <r>
    <s v="U.S. Navy"/>
    <x v="77"/>
    <s v="https://www.dhra.mil/PERSEREC/Espionage-Cases/1985/"/>
    <x v="0"/>
    <x v="0"/>
    <x v="0"/>
    <n v="2"/>
  </r>
  <r>
    <s v="U.S. Navy"/>
    <x v="77"/>
    <s v="https://www.dhra.mil/PERSEREC/Espionage-Cases/1985/"/>
    <x v="0"/>
    <x v="0"/>
    <x v="5"/>
    <n v="2"/>
  </r>
  <r>
    <s v="U.S. Army"/>
    <x v="78"/>
    <s v="https://www.dhra.mil/PERSEREC/Espionage-Cases/1990-92/"/>
    <x v="1"/>
    <x v="1"/>
    <x v="9"/>
    <n v="2"/>
  </r>
  <r>
    <s v="U.S. Army"/>
    <x v="78"/>
    <s v="https://www.dhra.mil/PERSEREC/Espionage-Cases/1990-92/"/>
    <x v="1"/>
    <x v="0"/>
    <x v="7"/>
    <n v="2"/>
  </r>
  <r>
    <s v="U.S. Army"/>
    <x v="78"/>
    <s v="https://www.dhra.mil/PERSEREC/Espionage-Cases/1990-92/"/>
    <x v="1"/>
    <x v="0"/>
    <x v="12"/>
    <n v="2"/>
  </r>
  <r>
    <s v="U.S. Army"/>
    <x v="78"/>
    <s v="https://www.dhra.mil/PERSEREC/Espionage-Cases/1990-92/"/>
    <x v="1"/>
    <x v="0"/>
    <x v="6"/>
    <n v="2"/>
  </r>
  <r>
    <s v="U.S. Army"/>
    <x v="78"/>
    <s v="https://www.dhra.mil/PERSEREC/Espionage-Cases/1990-92/"/>
    <x v="0"/>
    <x v="0"/>
    <x v="3"/>
    <n v="2"/>
  </r>
  <r>
    <s v="U.S. Army"/>
    <x v="78"/>
    <s v="https://www.dhra.mil/PERSEREC/Espionage-Cases/1990-92/"/>
    <x v="0"/>
    <x v="0"/>
    <x v="5"/>
    <n v="2"/>
  </r>
  <r>
    <s v="Central Intelligence Agency"/>
    <x v="79"/>
    <s v="https://www.cdse.edu/documents/toolkits-insider/insider-case-study-regis.pdf"/>
    <x v="1"/>
    <x v="2"/>
    <x v="11"/>
    <n v="2"/>
  </r>
  <r>
    <s v="Central Intelligence Agency"/>
    <x v="79"/>
    <s v="https://www.cdse.edu/documents/toolkits-insider/insider-case-study-regis.pdf"/>
    <x v="0"/>
    <x v="2"/>
    <x v="10"/>
    <n v="2"/>
  </r>
  <r>
    <s v="Central Intelligence Agency"/>
    <x v="79"/>
    <s v="https://www.cdse.edu/documents/toolkits-insider/insider-case-study-regis.pdf"/>
    <x v="1"/>
    <x v="0"/>
    <x v="8"/>
    <n v="2"/>
  </r>
  <r>
    <s v="Central Intelligence Agency"/>
    <x v="79"/>
    <s v="https://www.cdse.edu/documents/toolkits-insider/insider-case-study-regis.pdf"/>
    <x v="1"/>
    <x v="0"/>
    <x v="12"/>
    <n v="2"/>
  </r>
  <r>
    <s v="Central Intelligence Agency"/>
    <x v="79"/>
    <s v="https://www.cdse.edu/documents/toolkits-insider/insider-case-study-regis.pdf"/>
    <x v="1"/>
    <x v="0"/>
    <x v="6"/>
    <n v="2"/>
  </r>
  <r>
    <s v="Central Intelligence Agency"/>
    <x v="79"/>
    <s v="https://www.cdse.edu/documents/toolkits-insider/insider-case-study-regis.pdf"/>
    <x v="0"/>
    <x v="0"/>
    <x v="5"/>
    <n v="2"/>
  </r>
  <r>
    <s v="Central Intelligence Agency"/>
    <x v="79"/>
    <s v="https://www.cdse.edu/documents/toolkits-insider/insider-case-study-regis.pdf"/>
    <x v="0"/>
    <x v="0"/>
    <x v="4"/>
    <n v="2"/>
  </r>
  <r>
    <s v="U.S. Army"/>
    <x v="80"/>
    <s v="https://www.dhra.mil/PERSEREC/Espionage-Cases/1990-92/"/>
    <x v="1"/>
    <x v="1"/>
    <x v="9"/>
    <n v="2"/>
  </r>
  <r>
    <s v="U.S. Army"/>
    <x v="80"/>
    <s v="https://www.dhra.mil/PERSEREC/Espionage-Cases/1990-92/"/>
    <x v="0"/>
    <x v="1"/>
    <x v="14"/>
    <n v="2"/>
  </r>
  <r>
    <s v="U.S. Army"/>
    <x v="80"/>
    <s v="https://www.dhra.mil/PERSEREC/Espionage-Cases/1990-92/"/>
    <x v="1"/>
    <x v="0"/>
    <x v="12"/>
    <n v="2"/>
  </r>
  <r>
    <s v="U.S. Army"/>
    <x v="80"/>
    <s v="https://www.dhra.mil/PERSEREC/Espionage-Cases/1990-92/"/>
    <x v="1"/>
    <x v="0"/>
    <x v="6"/>
    <n v="2"/>
  </r>
  <r>
    <s v="U.S. Army"/>
    <x v="80"/>
    <s v="https://www.dhra.mil/PERSEREC/Espionage-Cases/1990-92/"/>
    <x v="0"/>
    <x v="0"/>
    <x v="3"/>
    <n v="2"/>
  </r>
  <r>
    <s v="U.S. Army"/>
    <x v="80"/>
    <s v="https://www.dhra.mil/PERSEREC/Espionage-Cases/1990-92/"/>
    <x v="0"/>
    <x v="0"/>
    <x v="5"/>
    <n v="2"/>
  </r>
  <r>
    <s v="U.S. Secret Service"/>
    <x v="81"/>
    <s v="https://www.secretservice.gov/data/protection/ntac/Bart_Ross_Investigating_Stressors.pdf"/>
    <x v="1"/>
    <x v="1"/>
    <x v="27"/>
    <n v="2"/>
  </r>
  <r>
    <s v="U.S. Secret Service"/>
    <x v="81"/>
    <s v="https://www.secretservice.gov/data/protection/ntac/Bart_Ross_Investigating_Stressors.pdf"/>
    <x v="1"/>
    <x v="1"/>
    <x v="25"/>
    <n v="2"/>
  </r>
  <r>
    <s v="U.S. Secret Service"/>
    <x v="81"/>
    <s v="https://www.secretservice.gov/data/protection/ntac/Bart_Ross_Investigating_Stressors.pdf"/>
    <x v="1"/>
    <x v="1"/>
    <x v="18"/>
    <n v="2"/>
  </r>
  <r>
    <s v="U.S. Secret Service"/>
    <x v="81"/>
    <s v="https://www.secretservice.gov/data/protection/ntac/Bart_Ross_Investigating_Stressors.pdf"/>
    <x v="1"/>
    <x v="1"/>
    <x v="17"/>
    <n v="2"/>
  </r>
  <r>
    <s v="U.S. Secret Service"/>
    <x v="81"/>
    <s v="https://www.secretservice.gov/data/protection/ntac/Bart_Ross_Investigating_Stressors.pdf"/>
    <x v="0"/>
    <x v="1"/>
    <x v="26"/>
    <n v="2"/>
  </r>
  <r>
    <s v="U.S. Secret Service"/>
    <x v="81"/>
    <s v="https://www.secretservice.gov/data/protection/ntac/Bart_Ross_Investigating_Stressors.pdf"/>
    <x v="0"/>
    <x v="1"/>
    <x v="20"/>
    <n v="2"/>
  </r>
  <r>
    <s v="U.S. Secret Service"/>
    <x v="81"/>
    <s v="https://www.secretservice.gov/data/protection/ntac/Bart_Ross_Investigating_Stressors.pdf"/>
    <x v="0"/>
    <x v="1"/>
    <x v="24"/>
    <n v="2"/>
  </r>
  <r>
    <s v="U.S. Secret Service"/>
    <x v="81"/>
    <s v="https://www.secretservice.gov/data/protection/ntac/Bart_Ross_Investigating_Stressors.pdf"/>
    <x v="1"/>
    <x v="0"/>
    <x v="16"/>
    <n v="2"/>
  </r>
  <r>
    <s v="U.S. Secret Service"/>
    <x v="81"/>
    <s v="https://www.secretservice.gov/data/protection/ntac/Bart_Ross_Investigating_Stressors.pdf"/>
    <x v="1"/>
    <x v="0"/>
    <x v="13"/>
    <n v="2"/>
  </r>
  <r>
    <s v="U.S. Secret Service"/>
    <x v="81"/>
    <s v="https://www.secretservice.gov/data/protection/ntac/Bart_Ross_Investigating_Stressors.pdf"/>
    <x v="1"/>
    <x v="0"/>
    <x v="8"/>
    <n v="2"/>
  </r>
  <r>
    <s v="U.S. Secret Service"/>
    <x v="81"/>
    <s v="https://www.secretservice.gov/data/protection/ntac/Bart_Ross_Investigating_Stressors.pdf"/>
    <x v="0"/>
    <x v="0"/>
    <x v="15"/>
    <n v="2"/>
  </r>
  <r>
    <s v="U.S. Secret Service"/>
    <x v="81"/>
    <s v="https://www.secretservice.gov/data/protection/ntac/Bart_Ross_Investigating_Stressors.pdf"/>
    <x v="0"/>
    <x v="0"/>
    <x v="3"/>
    <n v="2"/>
  </r>
  <r>
    <s v="U.S. Secret Service"/>
    <x v="81"/>
    <s v="https://www.secretservice.gov/data/protection/ntac/Bart_Ross_Investigating_Stressors.pdf"/>
    <x v="0"/>
    <x v="0"/>
    <x v="4"/>
    <n v="2"/>
  </r>
  <r>
    <s v="Homeland Security Investigations"/>
    <x v="82"/>
    <s v="https://www.dhra.mil/PERSEREC/Espionage-Cases/2005-08/"/>
    <x v="0"/>
    <x v="1"/>
    <x v="14"/>
    <n v="2"/>
  </r>
  <r>
    <s v="Homeland Security Investigations"/>
    <x v="82"/>
    <s v="https://www.dhra.mil/PERSEREC/Espionage-Cases/2005-08/"/>
    <x v="1"/>
    <x v="0"/>
    <x v="8"/>
    <n v="2"/>
  </r>
  <r>
    <s v="Homeland Security Investigations"/>
    <x v="82"/>
    <s v="https://www.dhra.mil/PERSEREC/Espionage-Cases/2005-08/"/>
    <x v="1"/>
    <x v="0"/>
    <x v="12"/>
    <n v="2"/>
  </r>
  <r>
    <s v="Homeland Security Investigations"/>
    <x v="82"/>
    <s v="https://www.dhra.mil/PERSEREC/Espionage-Cases/2005-08/"/>
    <x v="1"/>
    <x v="0"/>
    <x v="6"/>
    <n v="2"/>
  </r>
  <r>
    <s v="Homeland Security Investigations"/>
    <x v="82"/>
    <s v="https://www.dhra.mil/PERSEREC/Espionage-Cases/2005-08/"/>
    <x v="0"/>
    <x v="0"/>
    <x v="3"/>
    <n v="2"/>
  </r>
  <r>
    <s v="Homeland Security Investigations"/>
    <x v="82"/>
    <s v="https://www.dhra.mil/PERSEREC/Espionage-Cases/2005-08/"/>
    <x v="0"/>
    <x v="0"/>
    <x v="0"/>
    <n v="2"/>
  </r>
  <r>
    <s v="Homeland Security Investigations"/>
    <x v="82"/>
    <s v="https://www.dhra.mil/PERSEREC/Espionage-Cases/2005-08/"/>
    <x v="0"/>
    <x v="0"/>
    <x v="5"/>
    <n v="2"/>
  </r>
  <r>
    <s v="U.S. Navy"/>
    <x v="83"/>
    <s v="https://www.dhra.mil/PERSEREC/Espionage-Cases/1989/"/>
    <x v="0"/>
    <x v="1"/>
    <x v="14"/>
    <n v="2"/>
  </r>
  <r>
    <s v="U.S. Navy"/>
    <x v="83"/>
    <s v="https://www.dhra.mil/PERSEREC/Espionage-Cases/1989/"/>
    <x v="1"/>
    <x v="0"/>
    <x v="12"/>
    <n v="2"/>
  </r>
  <r>
    <s v="U.S. Navy"/>
    <x v="83"/>
    <s v="https://www.dhra.mil/PERSEREC/Espionage-Cases/1989/"/>
    <x v="1"/>
    <x v="0"/>
    <x v="6"/>
    <n v="2"/>
  </r>
  <r>
    <s v="U.S. Navy"/>
    <x v="83"/>
    <s v="https://www.dhra.mil/PERSEREC/Espionage-Cases/1989/"/>
    <x v="0"/>
    <x v="0"/>
    <x v="3"/>
    <n v="2"/>
  </r>
  <r>
    <s v="U.S. Navy"/>
    <x v="83"/>
    <s v="https://www.dhra.mil/PERSEREC/Espionage-Cases/1989/"/>
    <x v="0"/>
    <x v="0"/>
    <x v="4"/>
    <n v="2"/>
  </r>
  <r>
    <s v="Central Intelligence Agency"/>
    <x v="84"/>
    <s v="https://www.dhra.mil/PERSEREC/Espionage-Cases/1983/"/>
    <x v="1"/>
    <x v="1"/>
    <x v="9"/>
    <n v="2"/>
  </r>
  <r>
    <s v="Central Intelligence Agency"/>
    <x v="84"/>
    <s v="https://www.dhra.mil/PERSEREC/Espionage-Cases/1983/"/>
    <x v="1"/>
    <x v="0"/>
    <x v="13"/>
    <n v="2"/>
  </r>
  <r>
    <s v="Central Intelligence Agency"/>
    <x v="84"/>
    <s v="https://www.dhra.mil/PERSEREC/Espionage-Cases/1983/"/>
    <x v="1"/>
    <x v="0"/>
    <x v="12"/>
    <n v="2"/>
  </r>
  <r>
    <s v="Central Intelligence Agency"/>
    <x v="84"/>
    <s v="https://www.dhra.mil/PERSEREC/Espionage-Cases/1983/"/>
    <x v="1"/>
    <x v="0"/>
    <x v="6"/>
    <n v="2"/>
  </r>
  <r>
    <s v="Central Intelligence Agency"/>
    <x v="84"/>
    <s v="https://www.dhra.mil/PERSEREC/Espionage-Cases/1983/"/>
    <x v="0"/>
    <x v="0"/>
    <x v="21"/>
    <n v="2"/>
  </r>
  <r>
    <s v="Central Intelligence Agency"/>
    <x v="84"/>
    <s v="https://www.dhra.mil/PERSEREC/Espionage-Cases/1983/"/>
    <x v="0"/>
    <x v="0"/>
    <x v="19"/>
    <n v="2"/>
  </r>
  <r>
    <s v="Central Intelligence Agency"/>
    <x v="84"/>
    <s v="https://www.dhra.mil/PERSEREC/Espionage-Cases/1983/"/>
    <x v="0"/>
    <x v="0"/>
    <x v="3"/>
    <n v="2"/>
  </r>
  <r>
    <s v="Central Intelligence Agency"/>
    <x v="84"/>
    <s v="https://www.dhra.mil/PERSEREC/Espionage-Cases/1983/"/>
    <x v="0"/>
    <x v="0"/>
    <x v="5"/>
    <n v="2"/>
  </r>
  <r>
    <s v="Central Intelligence Agency"/>
    <x v="85"/>
    <s v="https://www.dhra.mil/PERSEREC/Espionage-Cases/1985/"/>
    <x v="1"/>
    <x v="1"/>
    <x v="9"/>
    <n v="2"/>
  </r>
  <r>
    <s v="Central Intelligence Agency"/>
    <x v="85"/>
    <s v="https://www.dhra.mil/PERSEREC/Espionage-Cases/1985/"/>
    <x v="0"/>
    <x v="1"/>
    <x v="14"/>
    <n v="2"/>
  </r>
  <r>
    <s v="Central Intelligence Agency"/>
    <x v="85"/>
    <s v="https://www.dhra.mil/PERSEREC/Espionage-Cases/1985/"/>
    <x v="1"/>
    <x v="0"/>
    <x v="16"/>
    <n v="2"/>
  </r>
  <r>
    <s v="Central Intelligence Agency"/>
    <x v="85"/>
    <s v="https://www.dhra.mil/PERSEREC/Espionage-Cases/1985/"/>
    <x v="1"/>
    <x v="0"/>
    <x v="12"/>
    <n v="2"/>
  </r>
  <r>
    <s v="Central Intelligence Agency"/>
    <x v="85"/>
    <s v="https://www.dhra.mil/PERSEREC/Espionage-Cases/1985/"/>
    <x v="1"/>
    <x v="0"/>
    <x v="6"/>
    <n v="2"/>
  </r>
  <r>
    <s v="Central Intelligence Agency"/>
    <x v="85"/>
    <s v="https://www.dhra.mil/PERSEREC/Espionage-Cases/1985/"/>
    <x v="0"/>
    <x v="0"/>
    <x v="15"/>
    <n v="2"/>
  </r>
  <r>
    <s v="Central Intelligence Agency"/>
    <x v="85"/>
    <s v="https://www.dhra.mil/PERSEREC/Espionage-Cases/1985/"/>
    <x v="0"/>
    <x v="0"/>
    <x v="5"/>
    <n v="2"/>
  </r>
  <r>
    <s v="Central Intelligence Agency"/>
    <x v="85"/>
    <s v="https://www.dhra.mil/PERSEREC/Espionage-Cases/1985/"/>
    <x v="0"/>
    <x v="0"/>
    <x v="0"/>
    <n v="2"/>
  </r>
  <r>
    <s v="Central Intelligence Agency"/>
    <x v="85"/>
    <s v="https://www.dhra.mil/PERSEREC/Espionage-Cases/1985/"/>
    <x v="0"/>
    <x v="0"/>
    <x v="4"/>
    <n v="2"/>
  </r>
  <r>
    <s v="Defense Counterintelligence &amp; Security Agency"/>
    <x v="86"/>
    <s v="https://www.dhra.mil/PERSEREC/Espionage-Cases/1996/"/>
    <x v="1"/>
    <x v="1"/>
    <x v="9"/>
    <n v="2"/>
  </r>
  <r>
    <s v="Defense Counterintelligence &amp; Security Agency"/>
    <x v="86"/>
    <s v="https://www.dhra.mil/PERSEREC/Espionage-Cases/1996/"/>
    <x v="1"/>
    <x v="0"/>
    <x v="6"/>
    <n v="2"/>
  </r>
  <r>
    <s v="Defense Counterintelligence &amp; Security Agency"/>
    <x v="86"/>
    <s v="https://www.dhra.mil/PERSEREC/Espionage-Cases/1996/"/>
    <x v="0"/>
    <x v="0"/>
    <x v="5"/>
    <n v="2"/>
  </r>
  <r>
    <s v="Defense Counterintelligence &amp; Security Agency"/>
    <x v="86"/>
    <s v="https://www.dhra.mil/PERSEREC/Espionage-Cases/1996/"/>
    <x v="0"/>
    <x v="0"/>
    <x v="4"/>
    <n v="2"/>
  </r>
  <r>
    <s v="Federal Bureau of Investigation"/>
    <x v="87"/>
    <s v="https://www.dhra.mil/PERSEREC/Espionage-Cases/2005-08/"/>
    <x v="1"/>
    <x v="1"/>
    <x v="9"/>
    <n v="2"/>
  </r>
  <r>
    <s v="Federal Bureau of Investigation"/>
    <x v="87"/>
    <s v="https://www.dhra.mil/PERSEREC/Espionage-Cases/2005-08/"/>
    <x v="0"/>
    <x v="1"/>
    <x v="14"/>
    <n v="2"/>
  </r>
  <r>
    <s v="Federal Bureau of Investigation"/>
    <x v="87"/>
    <s v="https://www.dhra.mil/PERSEREC/Espionage-Cases/2005-08/"/>
    <x v="1"/>
    <x v="0"/>
    <x v="12"/>
    <n v="2"/>
  </r>
  <r>
    <s v="Federal Bureau of Investigation"/>
    <x v="87"/>
    <s v="https://www.dhra.mil/PERSEREC/Espionage-Cases/2005-08/"/>
    <x v="1"/>
    <x v="0"/>
    <x v="6"/>
    <n v="2"/>
  </r>
  <r>
    <s v="Federal Bureau of Investigation"/>
    <x v="87"/>
    <s v="https://www.dhra.mil/PERSEREC/Espionage-Cases/2005-08/"/>
    <x v="0"/>
    <x v="0"/>
    <x v="19"/>
    <n v="2"/>
  </r>
  <r>
    <s v="Federal Bureau of Investigation"/>
    <x v="87"/>
    <s v="https://www.dhra.mil/PERSEREC/Espionage-Cases/2005-08/"/>
    <x v="0"/>
    <x v="0"/>
    <x v="5"/>
    <n v="2"/>
  </r>
  <r>
    <s v="Federal Bureau of Investigation"/>
    <x v="87"/>
    <s v="https://www.dhra.mil/PERSEREC/Espionage-Cases/2005-08/"/>
    <x v="0"/>
    <x v="0"/>
    <x v="0"/>
    <n v="2"/>
  </r>
  <r>
    <s v="Federal Bureau of Investigation"/>
    <x v="87"/>
    <s v="https://www.dhra.mil/PERSEREC/Espionage-Cases/2005-08/"/>
    <x v="0"/>
    <x v="0"/>
    <x v="4"/>
    <n v="2"/>
  </r>
  <r>
    <s v="U.S. Navy"/>
    <x v="88"/>
    <s v="https://www.dhra.mil/PERSEREC/Espionage-Cases/2000-04/"/>
    <x v="1"/>
    <x v="1"/>
    <x v="18"/>
    <n v="2"/>
  </r>
  <r>
    <s v="U.S. Navy"/>
    <x v="88"/>
    <s v="https://www.dhra.mil/PERSEREC/Espionage-Cases/2000-04/"/>
    <x v="0"/>
    <x v="1"/>
    <x v="20"/>
    <n v="2"/>
  </r>
  <r>
    <s v="U.S. Navy"/>
    <x v="88"/>
    <s v="https://www.dhra.mil/PERSEREC/Espionage-Cases/2000-04/"/>
    <x v="1"/>
    <x v="0"/>
    <x v="16"/>
    <n v="2"/>
  </r>
  <r>
    <s v="U.S. Navy"/>
    <x v="88"/>
    <s v="https://www.dhra.mil/PERSEREC/Espionage-Cases/2000-04/"/>
    <x v="1"/>
    <x v="0"/>
    <x v="12"/>
    <n v="2"/>
  </r>
  <r>
    <s v="U.S. Navy"/>
    <x v="88"/>
    <s v="https://www.dhra.mil/PERSEREC/Espionage-Cases/2000-04/"/>
    <x v="1"/>
    <x v="0"/>
    <x v="6"/>
    <n v="2"/>
  </r>
  <r>
    <s v="U.S. Navy"/>
    <x v="88"/>
    <s v="https://www.dhra.mil/PERSEREC/Espionage-Cases/2000-04/"/>
    <x v="0"/>
    <x v="0"/>
    <x v="15"/>
    <n v="2"/>
  </r>
  <r>
    <s v="U.S. Navy"/>
    <x v="88"/>
    <s v="https://www.dhra.mil/PERSEREC/Espionage-Cases/2000-04/"/>
    <x v="0"/>
    <x v="0"/>
    <x v="5"/>
    <n v="2"/>
  </r>
  <r>
    <s v="U.S. Navy"/>
    <x v="89"/>
    <s v="https://www.dhra.mil/PERSEREC/Espionage-Cases/1985/"/>
    <x v="1"/>
    <x v="1"/>
    <x v="9"/>
    <n v="2"/>
  </r>
  <r>
    <s v="U.S. Navy"/>
    <x v="89"/>
    <s v="https://www.dhra.mil/PERSEREC/Espionage-Cases/1985/"/>
    <x v="1"/>
    <x v="0"/>
    <x v="13"/>
    <n v="2"/>
  </r>
  <r>
    <s v="U.S. Navy"/>
    <x v="89"/>
    <s v="https://www.dhra.mil/PERSEREC/Espionage-Cases/1985/"/>
    <x v="1"/>
    <x v="0"/>
    <x v="12"/>
    <n v="2"/>
  </r>
  <r>
    <s v="U.S. Navy"/>
    <x v="89"/>
    <s v="https://www.dhra.mil/PERSEREC/Espionage-Cases/1985/"/>
    <x v="1"/>
    <x v="0"/>
    <x v="6"/>
    <n v="2"/>
  </r>
  <r>
    <s v="U.S. Navy"/>
    <x v="89"/>
    <s v="https://www.dhra.mil/PERSEREC/Espionage-Cases/1985/"/>
    <x v="0"/>
    <x v="0"/>
    <x v="3"/>
    <n v="2"/>
  </r>
  <r>
    <s v="U.S. Navy"/>
    <x v="89"/>
    <s v="https://www.dhra.mil/PERSEREC/Espionage-Cases/1985/"/>
    <x v="0"/>
    <x v="0"/>
    <x v="5"/>
    <n v="2"/>
  </r>
  <r>
    <s v="Federal Bureau of Investigation"/>
    <x v="90"/>
    <s v="https://www.dhra.mil/PERSEREC/Espionage-Cases/1988/"/>
    <x v="1"/>
    <x v="1"/>
    <x v="9"/>
    <n v="2"/>
  </r>
  <r>
    <s v="Federal Bureau of Investigation"/>
    <x v="90"/>
    <s v="https://www.dhra.mil/PERSEREC/Espionage-Cases/1988/"/>
    <x v="1"/>
    <x v="0"/>
    <x v="12"/>
    <n v="2"/>
  </r>
  <r>
    <s v="Federal Bureau of Investigation"/>
    <x v="90"/>
    <s v="https://www.dhra.mil/PERSEREC/Espionage-Cases/1988/"/>
    <x v="1"/>
    <x v="0"/>
    <x v="6"/>
    <n v="2"/>
  </r>
  <r>
    <s v="Federal Bureau of Investigation"/>
    <x v="90"/>
    <s v="https://www.dhra.mil/PERSEREC/Espionage-Cases/1988/"/>
    <x v="0"/>
    <x v="0"/>
    <x v="5"/>
    <n v="2"/>
  </r>
  <r>
    <s v="Federal Bureau of Investigation"/>
    <x v="90"/>
    <s v="https://www.dhra.mil/PERSEREC/Espionage-Cases/1988/"/>
    <x v="0"/>
    <x v="0"/>
    <x v="0"/>
    <n v="2"/>
  </r>
  <r>
    <s v="Federal Bureau of Investigation"/>
    <x v="90"/>
    <s v="https://www.dhra.mil/PERSEREC/Espionage-Cases/1988/"/>
    <x v="0"/>
    <x v="0"/>
    <x v="4"/>
    <n v="2"/>
  </r>
  <r>
    <s v="U.S. Army"/>
    <x v="91"/>
    <s v="https://www.dhra.mil/PERSEREC/Espionage-Cases/1986-87/"/>
    <x v="0"/>
    <x v="1"/>
    <x v="1"/>
    <n v="2"/>
  </r>
  <r>
    <s v="U.S. Army"/>
    <x v="91"/>
    <s v="https://www.dhra.mil/PERSEREC/Espionage-Cases/1986-87/"/>
    <x v="1"/>
    <x v="0"/>
    <x v="16"/>
    <n v="2"/>
  </r>
  <r>
    <s v="U.S. Army"/>
    <x v="91"/>
    <s v="https://www.dhra.mil/PERSEREC/Espionage-Cases/1986-87/"/>
    <x v="1"/>
    <x v="0"/>
    <x v="12"/>
    <n v="2"/>
  </r>
  <r>
    <s v="U.S. Army"/>
    <x v="91"/>
    <s v="https://www.dhra.mil/PERSEREC/Espionage-Cases/1986-87/"/>
    <x v="1"/>
    <x v="0"/>
    <x v="6"/>
    <n v="2"/>
  </r>
  <r>
    <s v="U.S. Army"/>
    <x v="91"/>
    <s v="https://www.dhra.mil/PERSEREC/Espionage-Cases/1986-87/"/>
    <x v="0"/>
    <x v="0"/>
    <x v="0"/>
    <n v="2"/>
  </r>
  <r>
    <s v="Defense Counterintelligence &amp; Security Agency"/>
    <x v="92"/>
    <s v="https://www.cdse.edu/documents/cdse/CDSE-Insider-Threat-Case-Study-Bryan-Underwood.pdf"/>
    <x v="1"/>
    <x v="1"/>
    <x v="2"/>
    <n v="2"/>
  </r>
  <r>
    <s v="Defense Counterintelligence &amp; Security Agency"/>
    <x v="92"/>
    <s v="https://www.cdse.edu/documents/cdse/CDSE-Insider-Threat-Case-Study-Bryan-Underwood.pdf"/>
    <x v="0"/>
    <x v="1"/>
    <x v="14"/>
    <n v="2"/>
  </r>
  <r>
    <s v="Defense Counterintelligence &amp; Security Agency"/>
    <x v="92"/>
    <s v="https://www.cdse.edu/documents/cdse/CDSE-Insider-Threat-Case-Study-Bryan-Underwood.pdf"/>
    <x v="0"/>
    <x v="1"/>
    <x v="1"/>
    <n v="2"/>
  </r>
  <r>
    <s v="Defense Counterintelligence &amp; Security Agency"/>
    <x v="92"/>
    <s v="https://www.cdse.edu/documents/cdse/CDSE-Insider-Threat-Case-Study-Bryan-Underwood.pdf"/>
    <x v="1"/>
    <x v="0"/>
    <x v="13"/>
    <n v="2"/>
  </r>
  <r>
    <s v="Defense Counterintelligence &amp; Security Agency"/>
    <x v="92"/>
    <s v="https://www.cdse.edu/documents/cdse/CDSE-Insider-Threat-Case-Study-Bryan-Underwood.pdf"/>
    <x v="1"/>
    <x v="0"/>
    <x v="12"/>
    <n v="2"/>
  </r>
  <r>
    <s v="Defense Counterintelligence &amp; Security Agency"/>
    <x v="92"/>
    <s v="https://www.cdse.edu/documents/cdse/CDSE-Insider-Threat-Case-Study-Bryan-Underwood.pdf"/>
    <x v="0"/>
    <x v="0"/>
    <x v="5"/>
    <n v="2"/>
  </r>
  <r>
    <s v="Defense Counterintelligence &amp; Security Agency"/>
    <x v="92"/>
    <s v="https://www.cdse.edu/documents/cdse/CDSE-Insider-Threat-Case-Study-Bryan-Underwood.pdf"/>
    <x v="0"/>
    <x v="0"/>
    <x v="3"/>
    <n v="2"/>
  </r>
  <r>
    <s v="U.S. Army"/>
    <x v="93"/>
    <s v="https://www.dhra.mil/PERSEREC/Espionage-Cases/1997-99/"/>
    <x v="0"/>
    <x v="1"/>
    <x v="14"/>
    <n v="2"/>
  </r>
  <r>
    <s v="U.S. Army"/>
    <x v="93"/>
    <s v="https://www.dhra.mil/PERSEREC/Espionage-Cases/1997-99/"/>
    <x v="1"/>
    <x v="0"/>
    <x v="12"/>
    <n v="2"/>
  </r>
  <r>
    <s v="U.S. Army"/>
    <x v="93"/>
    <s v="https://www.dhra.mil/PERSEREC/Espionage-Cases/1997-99/"/>
    <x v="1"/>
    <x v="0"/>
    <x v="6"/>
    <n v="2"/>
  </r>
  <r>
    <s v="U.S. Army"/>
    <x v="93"/>
    <s v="https://www.dhra.mil/PERSEREC/Espionage-Cases/1997-99/"/>
    <x v="0"/>
    <x v="0"/>
    <x v="5"/>
    <n v="2"/>
  </r>
  <r>
    <s v="U.S. Army"/>
    <x v="93"/>
    <s v="https://www.dhra.mil/PERSEREC/Espionage-Cases/1997-99/"/>
    <x v="0"/>
    <x v="0"/>
    <x v="3"/>
    <n v="2"/>
  </r>
  <r>
    <s v="U.S. Navy"/>
    <x v="94"/>
    <s v="https://www.dhra.mil/PERSEREC/Espionage-Cases/2005-08/"/>
    <x v="1"/>
    <x v="1"/>
    <x v="9"/>
    <n v="2"/>
  </r>
  <r>
    <s v="U.S. Navy"/>
    <x v="94"/>
    <s v="https://www.dhra.mil/PERSEREC/Espionage-Cases/2005-08/"/>
    <x v="1"/>
    <x v="1"/>
    <x v="18"/>
    <n v="2"/>
  </r>
  <r>
    <s v="U.S. Navy"/>
    <x v="94"/>
    <s v="https://www.dhra.mil/PERSEREC/Espionage-Cases/2005-08/"/>
    <x v="1"/>
    <x v="1"/>
    <x v="17"/>
    <n v="2"/>
  </r>
  <r>
    <s v="U.S. Navy"/>
    <x v="94"/>
    <s v="https://www.dhra.mil/PERSEREC/Espionage-Cases/2005-08/"/>
    <x v="0"/>
    <x v="1"/>
    <x v="20"/>
    <n v="2"/>
  </r>
  <r>
    <s v="U.S. Navy"/>
    <x v="94"/>
    <s v="https://www.dhra.mil/PERSEREC/Espionage-Cases/2005-08/"/>
    <x v="1"/>
    <x v="0"/>
    <x v="16"/>
    <n v="2"/>
  </r>
  <r>
    <s v="U.S. Navy"/>
    <x v="94"/>
    <s v="https://www.dhra.mil/PERSEREC/Espionage-Cases/2005-08/"/>
    <x v="1"/>
    <x v="0"/>
    <x v="12"/>
    <n v="2"/>
  </r>
  <r>
    <s v="U.S. Navy"/>
    <x v="94"/>
    <s v="https://www.dhra.mil/PERSEREC/Espionage-Cases/2005-08/"/>
    <x v="1"/>
    <x v="0"/>
    <x v="6"/>
    <n v="2"/>
  </r>
  <r>
    <s v="U.S. Navy"/>
    <x v="94"/>
    <s v="https://www.dhra.mil/PERSEREC/Espionage-Cases/2005-08/"/>
    <x v="0"/>
    <x v="0"/>
    <x v="15"/>
    <n v="2"/>
  </r>
  <r>
    <s v="U.S. Navy"/>
    <x v="94"/>
    <s v="https://www.dhra.mil/PERSEREC/Espionage-Cases/2005-08/"/>
    <x v="0"/>
    <x v="0"/>
    <x v="5"/>
    <n v="2"/>
  </r>
  <r>
    <s v="U.S. Navy"/>
    <x v="94"/>
    <s v="https://www.dhra.mil/PERSEREC/Espionage-Cases/2005-08/"/>
    <x v="0"/>
    <x v="0"/>
    <x v="3"/>
    <n v="2"/>
  </r>
  <r>
    <s v="U.S. Navy"/>
    <x v="94"/>
    <s v="https://www.dhra.mil/PERSEREC/Espionage-Cases/2005-08/"/>
    <x v="0"/>
    <x v="0"/>
    <x v="4"/>
    <n v="2"/>
  </r>
  <r>
    <s v="U.S. Navy"/>
    <x v="95"/>
    <s v="https://www.dhra.mil/PERSEREC/Espionage-Cases/1989/"/>
    <x v="1"/>
    <x v="1"/>
    <x v="9"/>
    <n v="2"/>
  </r>
  <r>
    <s v="U.S. Navy"/>
    <x v="95"/>
    <s v="https://www.dhra.mil/PERSEREC/Espionage-Cases/1989/"/>
    <x v="1"/>
    <x v="0"/>
    <x v="8"/>
    <n v="2"/>
  </r>
  <r>
    <s v="U.S. Navy"/>
    <x v="95"/>
    <s v="https://www.dhra.mil/PERSEREC/Espionage-Cases/1989/"/>
    <x v="1"/>
    <x v="0"/>
    <x v="12"/>
    <n v="2"/>
  </r>
  <r>
    <s v="U.S. Navy"/>
    <x v="95"/>
    <s v="https://www.dhra.mil/PERSEREC/Espionage-Cases/1989/"/>
    <x v="1"/>
    <x v="0"/>
    <x v="6"/>
    <n v="2"/>
  </r>
  <r>
    <s v="U.S. Navy"/>
    <x v="95"/>
    <s v="https://www.dhra.mil/PERSEREC/Espionage-Cases/1989/"/>
    <x v="0"/>
    <x v="0"/>
    <x v="5"/>
    <n v="2"/>
  </r>
  <r>
    <s v="U.S. Navy"/>
    <x v="95"/>
    <s v="https://www.dhra.mil/PERSEREC/Espionage-Cases/1989/"/>
    <x v="0"/>
    <x v="0"/>
    <x v="4"/>
    <n v="2"/>
  </r>
  <r>
    <s v="U.S. Navy"/>
    <x v="95"/>
    <s v="https://www.dhra.mil/PERSEREC/Espionage-Cases/1989/"/>
    <x v="0"/>
    <x v="0"/>
    <x v="3"/>
    <n v="2"/>
  </r>
  <r>
    <s v="U.S. Air Force"/>
    <x v="96"/>
    <s v="https://www.dhra.mil/PERSEREC/Espionage-Cases/1989/"/>
    <x v="1"/>
    <x v="1"/>
    <x v="9"/>
    <n v="2"/>
  </r>
  <r>
    <s v="U.S. Air Force"/>
    <x v="96"/>
    <s v="https://www.dhra.mil/PERSEREC/Espionage-Cases/1989/"/>
    <x v="1"/>
    <x v="1"/>
    <x v="18"/>
    <n v="2"/>
  </r>
  <r>
    <s v="U.S. Air Force"/>
    <x v="96"/>
    <s v="https://www.dhra.mil/PERSEREC/Espionage-Cases/1989/"/>
    <x v="0"/>
    <x v="1"/>
    <x v="20"/>
    <n v="2"/>
  </r>
  <r>
    <s v="U.S. Air Force"/>
    <x v="96"/>
    <s v="https://www.dhra.mil/PERSEREC/Espionage-Cases/1989/"/>
    <x v="0"/>
    <x v="1"/>
    <x v="24"/>
    <n v="2"/>
  </r>
  <r>
    <s v="U.S. Air Force"/>
    <x v="96"/>
    <s v="https://www.dhra.mil/PERSEREC/Espionage-Cases/1989/"/>
    <x v="1"/>
    <x v="0"/>
    <x v="13"/>
    <n v="2"/>
  </r>
  <r>
    <s v="U.S. Air Force"/>
    <x v="96"/>
    <s v="https://www.dhra.mil/PERSEREC/Espionage-Cases/1989/"/>
    <x v="1"/>
    <x v="0"/>
    <x v="8"/>
    <n v="2"/>
  </r>
  <r>
    <s v="U.S. Air Force"/>
    <x v="96"/>
    <s v="https://www.dhra.mil/PERSEREC/Espionage-Cases/1989/"/>
    <x v="1"/>
    <x v="0"/>
    <x v="12"/>
    <n v="2"/>
  </r>
  <r>
    <s v="U.S. Air Force"/>
    <x v="96"/>
    <s v="https://www.dhra.mil/PERSEREC/Espionage-Cases/1989/"/>
    <x v="1"/>
    <x v="0"/>
    <x v="6"/>
    <n v="2"/>
  </r>
  <r>
    <s v="U.S. Air Force"/>
    <x v="96"/>
    <s v="https://www.dhra.mil/PERSEREC/Espionage-Cases/1989/"/>
    <x v="0"/>
    <x v="0"/>
    <x v="15"/>
    <n v="2"/>
  </r>
  <r>
    <s v="U.S. Air Force"/>
    <x v="96"/>
    <s v="https://www.dhra.mil/PERSEREC/Espionage-Cases/1989/"/>
    <x v="0"/>
    <x v="0"/>
    <x v="3"/>
    <n v="2"/>
  </r>
  <r>
    <s v="U.S. Air Force"/>
    <x v="96"/>
    <s v="https://www.dhra.mil/PERSEREC/Espionage-Cases/1989/"/>
    <x v="0"/>
    <x v="0"/>
    <x v="4"/>
    <n v="2"/>
  </r>
  <r>
    <s v="U.S. Navy"/>
    <x v="97"/>
    <s v="https://www.dhra.mil/PERSEREC/Espionage-Cases/1984/"/>
    <x v="0"/>
    <x v="1"/>
    <x v="14"/>
    <n v="2"/>
  </r>
  <r>
    <s v="U.S. Navy"/>
    <x v="97"/>
    <s v="https://www.dhra.mil/PERSEREC/Espionage-Cases/1984/"/>
    <x v="1"/>
    <x v="0"/>
    <x v="13"/>
    <n v="2"/>
  </r>
  <r>
    <s v="U.S. Navy"/>
    <x v="97"/>
    <s v="https://www.dhra.mil/PERSEREC/Espionage-Cases/1984/"/>
    <x v="1"/>
    <x v="0"/>
    <x v="12"/>
    <n v="2"/>
  </r>
  <r>
    <s v="U.S. Navy"/>
    <x v="97"/>
    <s v="https://www.dhra.mil/PERSEREC/Espionage-Cases/1984/"/>
    <x v="1"/>
    <x v="0"/>
    <x v="6"/>
    <n v="2"/>
  </r>
  <r>
    <s v="U.S. Navy"/>
    <x v="97"/>
    <s v="https://www.dhra.mil/PERSEREC/Espionage-Cases/1984/"/>
    <x v="0"/>
    <x v="0"/>
    <x v="5"/>
    <n v="2"/>
  </r>
  <r>
    <s v="U.S. Navy"/>
    <x v="97"/>
    <s v="https://www.dhra.mil/PERSEREC/Espionage-Cases/1984/"/>
    <x v="0"/>
    <x v="0"/>
    <x v="3"/>
    <n v="2"/>
  </r>
  <r>
    <s v="Federal Bureau of Investigation"/>
    <x v="98"/>
    <s v="https://www.dhra.mil/PERSEREC/Espionage-Cases/2000-04/"/>
    <x v="1"/>
    <x v="1"/>
    <x v="9"/>
    <n v="2"/>
  </r>
  <r>
    <s v="Federal Bureau of Investigation"/>
    <x v="98"/>
    <s v="https://www.dhra.mil/PERSEREC/Espionage-Cases/2000-04/"/>
    <x v="1"/>
    <x v="0"/>
    <x v="7"/>
    <n v="2"/>
  </r>
  <r>
    <s v="Federal Bureau of Investigation"/>
    <x v="98"/>
    <s v="https://www.dhra.mil/PERSEREC/Espionage-Cases/2000-04/"/>
    <x v="1"/>
    <x v="0"/>
    <x v="8"/>
    <n v="2"/>
  </r>
  <r>
    <s v="Federal Bureau of Investigation"/>
    <x v="98"/>
    <s v="https://www.dhra.mil/PERSEREC/Espionage-Cases/2000-04/"/>
    <x v="1"/>
    <x v="0"/>
    <x v="12"/>
    <n v="2"/>
  </r>
  <r>
    <s v="Federal Bureau of Investigation"/>
    <x v="98"/>
    <s v="https://www.dhra.mil/PERSEREC/Espionage-Cases/2000-04/"/>
    <x v="1"/>
    <x v="0"/>
    <x v="6"/>
    <n v="2"/>
  </r>
  <r>
    <s v="Federal Bureau of Investigation"/>
    <x v="98"/>
    <s v="https://www.dhra.mil/PERSEREC/Espionage-Cases/2000-04/"/>
    <x v="0"/>
    <x v="0"/>
    <x v="5"/>
    <n v="2"/>
  </r>
  <r>
    <s v="Federal Bureau of Investigation"/>
    <x v="98"/>
    <s v="https://www.dhra.mil/PERSEREC/Espionage-Cases/2000-04/"/>
    <x v="0"/>
    <x v="0"/>
    <x v="0"/>
    <n v="2"/>
  </r>
  <r>
    <s v="U.S. Army"/>
    <x v="99"/>
    <s v="https://www.dhra.mil/PERSEREC/Espionage-Cases/1988/"/>
    <x v="1"/>
    <x v="1"/>
    <x v="9"/>
    <n v="2"/>
  </r>
  <r>
    <s v="U.S. Army"/>
    <x v="99"/>
    <s v="https://www.dhra.mil/PERSEREC/Espionage-Cases/1988/"/>
    <x v="1"/>
    <x v="0"/>
    <x v="12"/>
    <n v="2"/>
  </r>
  <r>
    <s v="U.S. Army"/>
    <x v="99"/>
    <s v="https://www.dhra.mil/PERSEREC/Espionage-Cases/1988/"/>
    <x v="1"/>
    <x v="0"/>
    <x v="6"/>
    <n v="2"/>
  </r>
  <r>
    <s v="U.S. Army"/>
    <x v="99"/>
    <s v="https://www.dhra.mil/PERSEREC/Espionage-Cases/1988/"/>
    <x v="0"/>
    <x v="0"/>
    <x v="0"/>
    <n v="2"/>
  </r>
  <r>
    <s v="U.S. Army"/>
    <x v="99"/>
    <s v="https://www.dhra.mil/PERSEREC/Espionage-Cases/1988/"/>
    <x v="0"/>
    <x v="0"/>
    <x v="5"/>
    <n v="2"/>
  </r>
  <r>
    <s v="U.S. Army"/>
    <x v="99"/>
    <s v="https://www.dhra.mil/PERSEREC/Espionage-Cases/1988/"/>
    <x v="0"/>
    <x v="0"/>
    <x v="3"/>
    <n v="2"/>
  </r>
  <r>
    <s v="Homeland Security Investigations"/>
    <x v="100"/>
    <s v="https://www.cdse.edu/documents/cdse/case-study-zuccarelli.pdf"/>
    <x v="0"/>
    <x v="1"/>
    <x v="14"/>
    <n v="2"/>
  </r>
  <r>
    <s v="Homeland Security Investigations"/>
    <x v="100"/>
    <s v="https://www.cdse.edu/documents/cdse/case-study-zuccarelli.pdf"/>
    <x v="1"/>
    <x v="0"/>
    <x v="7"/>
    <n v="2"/>
  </r>
  <r>
    <s v="Homeland Security Investigations"/>
    <x v="100"/>
    <s v="https://www.cdse.edu/documents/cdse/case-study-zuccarelli.pdf"/>
    <x v="1"/>
    <x v="0"/>
    <x v="8"/>
    <n v="2"/>
  </r>
  <r>
    <s v="Homeland Security Investigations"/>
    <x v="100"/>
    <s v="https://www.cdse.edu/documents/cdse/case-study-zuccarelli.pdf"/>
    <x v="1"/>
    <x v="0"/>
    <x v="12"/>
    <n v="2"/>
  </r>
  <r>
    <s v="Homeland Security Investigations"/>
    <x v="100"/>
    <s v="https://www.cdse.edu/documents/cdse/case-study-zuccarelli.pdf"/>
    <x v="1"/>
    <x v="0"/>
    <x v="6"/>
    <n v="2"/>
  </r>
  <r>
    <s v="Homeland Security Investigations"/>
    <x v="100"/>
    <s v="https://www.cdse.edu/documents/cdse/case-study-zuccarelli.pdf"/>
    <x v="0"/>
    <x v="0"/>
    <x v="5"/>
    <n v="2"/>
  </r>
  <r>
    <s v="Homeland Security Investigations"/>
    <x v="100"/>
    <s v="https://www.cdse.edu/documents/cdse/case-study-zuccarelli.pdf"/>
    <x v="0"/>
    <x v="0"/>
    <x v="3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7">
  <r>
    <s v="Federal Bureau of Investigation"/>
    <s v="Ames, Maria Casas"/>
    <s v="https://www.dhra.mil/PERSEREC/Espionage-Cases/1993-95/"/>
    <x v="0"/>
    <x v="0"/>
    <x v="0"/>
    <n v="1"/>
  </r>
  <r>
    <s v="Federal Bureau of Investigation"/>
    <s v="Ames, Maria Casas"/>
    <s v="https://www.dhra.mil/PERSEREC/Espionage-Cases/1993-95/"/>
    <x v="0"/>
    <x v="0"/>
    <x v="1"/>
    <n v="1"/>
  </r>
  <r>
    <s v="Federal Bureau of Investigation"/>
    <s v="Ames, Maria Casas"/>
    <s v="https://www.dhra.mil/PERSEREC/Espionage-Cases/1993-95/"/>
    <x v="1"/>
    <x v="0"/>
    <x v="2"/>
    <n v="1"/>
  </r>
  <r>
    <s v="Federal Bureau of Investigation"/>
    <s v="Ames, Maria Casas"/>
    <s v="https://www.dhra.mil/PERSEREC/Espionage-Cases/1993-95/"/>
    <x v="1"/>
    <x v="0"/>
    <x v="3"/>
    <n v="1"/>
  </r>
  <r>
    <s v="Central Intelligence Agency"/>
    <s v="Baynes, Virginia Jean"/>
    <s v="https://www.dhra.mil/PERSEREC/Espionage-Cases/1990-92/"/>
    <x v="1"/>
    <x v="0"/>
    <x v="4"/>
    <n v="1"/>
  </r>
  <r>
    <s v="Central Intelligence Agency"/>
    <s v="Baynes, Virginia Jean"/>
    <s v="https://www.dhra.mil/PERSEREC/Espionage-Cases/1990-92/"/>
    <x v="1"/>
    <x v="0"/>
    <x v="5"/>
    <n v="1"/>
  </r>
  <r>
    <s v="Central Intelligence Agency"/>
    <s v="Baynes, Virginia Jean"/>
    <s v="https://www.dhra.mil/PERSEREC/Espionage-Cases/1990-92/"/>
    <x v="0"/>
    <x v="0"/>
    <x v="1"/>
    <n v="1"/>
  </r>
  <r>
    <s v="Federal Bureau of Investigation"/>
    <s v="Dedeyan, Sadag K."/>
    <s v="https://www.dhra.mil/PERSEREC/Espionage-Cases/1975-80/"/>
    <x v="1"/>
    <x v="0"/>
    <x v="5"/>
    <n v="1"/>
  </r>
  <r>
    <s v="Federal Bureau of Investigation"/>
    <s v="Dedeyan, Sadag K."/>
    <s v="https://www.dhra.mil/PERSEREC/Espionage-Cases/1975-80/"/>
    <x v="0"/>
    <x v="0"/>
    <x v="6"/>
    <n v="1"/>
  </r>
  <r>
    <s v="U.S. Navy"/>
    <s v="Fleming, David"/>
    <s v="https://www.dhra.mil/PERSEREC/Espionage-Cases/1988/"/>
    <x v="1"/>
    <x v="0"/>
    <x v="5"/>
    <n v="1"/>
  </r>
  <r>
    <s v="U.S. Navy"/>
    <s v="Fleming, David"/>
    <s v="https://www.dhra.mil/PERSEREC/Espionage-Cases/1988/"/>
    <x v="0"/>
    <x v="0"/>
    <x v="6"/>
    <n v="1"/>
  </r>
  <r>
    <s v="U.S. Navy"/>
    <s v="Fleming, David"/>
    <s v="https://www.dhra.mil/PERSEREC/Espionage-Cases/1988/"/>
    <x v="0"/>
    <x v="0"/>
    <x v="1"/>
    <n v="1"/>
  </r>
  <r>
    <s v="National Security Agency"/>
    <s v="Ford, Kenneth Wayne"/>
    <s v="https://www.dhra.mil/PERSEREC/Espionage-Cases/2000-04/"/>
    <x v="1"/>
    <x v="0"/>
    <x v="3"/>
    <n v="1"/>
  </r>
  <r>
    <s v="National Security Agency"/>
    <s v="Ford, Kenneth Wayne"/>
    <s v="https://www.dhra.mil/PERSEREC/Espionage-Cases/2000-04/"/>
    <x v="1"/>
    <x v="0"/>
    <x v="5"/>
    <n v="1"/>
  </r>
  <r>
    <s v="National Security Agency"/>
    <s v="Ford, Kenneth Wayne"/>
    <s v="https://www.dhra.mil/PERSEREC/Espionage-Cases/2000-04/"/>
    <x v="0"/>
    <x v="0"/>
    <x v="6"/>
    <n v="1"/>
  </r>
  <r>
    <s v="U.S. Army"/>
    <s v="Gregory, Jeffery E."/>
    <s v="https://www.dhra.mil/PERSEREC/Espionage-Cases/1993-95/"/>
    <x v="1"/>
    <x v="0"/>
    <x v="4"/>
    <n v="1"/>
  </r>
  <r>
    <s v="U.S. Army"/>
    <s v="Gregory, Jeffery E."/>
    <s v="https://www.dhra.mil/PERSEREC/Espionage-Cases/1993-95/"/>
    <x v="1"/>
    <x v="0"/>
    <x v="5"/>
    <n v="1"/>
  </r>
  <r>
    <s v="U.S. Army"/>
    <s v="Gregory, Jeffery E."/>
    <s v="https://www.dhra.mil/PERSEREC/Espionage-Cases/1993-95/"/>
    <x v="0"/>
    <x v="0"/>
    <x v="6"/>
    <n v="1"/>
  </r>
  <r>
    <s v="U.S. Army"/>
    <s v="Gregory, Jeffery E."/>
    <s v="https://www.dhra.mil/PERSEREC/Espionage-Cases/1993-95/"/>
    <x v="0"/>
    <x v="0"/>
    <x v="7"/>
    <n v="1"/>
  </r>
  <r>
    <s v="U.S. Navy"/>
    <s v="Haguewood, Robert Dean"/>
    <s v="https://www.dhra.mil/PERSEREC/Espionage-Cases/1986-87/"/>
    <x v="1"/>
    <x v="0"/>
    <x v="8"/>
    <n v="1"/>
  </r>
  <r>
    <s v="U.S. Navy"/>
    <s v="Haguewood, Robert Dean"/>
    <s v="https://www.dhra.mil/PERSEREC/Espionage-Cases/1986-87/"/>
    <x v="1"/>
    <x v="0"/>
    <x v="4"/>
    <n v="1"/>
  </r>
  <r>
    <s v="U.S. Navy"/>
    <s v="Haguewood, Robert Dean"/>
    <s v="https://www.dhra.mil/PERSEREC/Espionage-Cases/1986-87/"/>
    <x v="1"/>
    <x v="0"/>
    <x v="5"/>
    <n v="1"/>
  </r>
  <r>
    <s v="U.S. Navy"/>
    <s v="Haguewood, Robert Dean"/>
    <s v="https://www.dhra.mil/PERSEREC/Espionage-Cases/1986-87/"/>
    <x v="0"/>
    <x v="0"/>
    <x v="6"/>
    <n v="1"/>
  </r>
  <r>
    <s v="U.S. Navy"/>
    <s v="Haguewood, Robert Dean"/>
    <s v="https://www.dhra.mil/PERSEREC/Espionage-Cases/1986-87/"/>
    <x v="0"/>
    <x v="0"/>
    <x v="7"/>
    <n v="1"/>
  </r>
  <r>
    <s v="U.S. Navy"/>
    <s v="Haguewood, Robert Dean"/>
    <s v="https://www.dhra.mil/PERSEREC/Espionage-Cases/1986-87/"/>
    <x v="0"/>
    <x v="0"/>
    <x v="1"/>
    <n v="1"/>
  </r>
  <r>
    <s v="Defense Counterintelligence &amp; Security Agency"/>
    <s v="Martin, Harold"/>
    <s v="https://www.cdse.edu/documents/toolkits-insider/martin-case-study.pdf"/>
    <x v="1"/>
    <x v="0"/>
    <x v="9"/>
    <n v="1"/>
  </r>
  <r>
    <s v="Defense Counterintelligence &amp; Security Agency"/>
    <s v="Martin, Harold"/>
    <s v="https://www.cdse.edu/documents/toolkits-insider/martin-case-study.pdf"/>
    <x v="1"/>
    <x v="0"/>
    <x v="3"/>
    <n v="1"/>
  </r>
  <r>
    <s v="Defense Counterintelligence &amp; Security Agency"/>
    <s v="Martin, Harold"/>
    <s v="https://www.cdse.edu/documents/toolkits-insider/martin-case-study.pdf"/>
    <x v="1"/>
    <x v="0"/>
    <x v="5"/>
    <n v="1"/>
  </r>
  <r>
    <s v="Defense Counterintelligence &amp; Security Agency"/>
    <s v="Martin, Harold"/>
    <s v="https://www.cdse.edu/documents/toolkits-insider/martin-case-study.pdf"/>
    <x v="0"/>
    <x v="0"/>
    <x v="10"/>
    <n v="1"/>
  </r>
  <r>
    <s v="Defense Counterintelligence &amp; Security Agency"/>
    <s v="Martin, Harold"/>
    <s v="https://www.cdse.edu/documents/toolkits-insider/martin-case-study.pdf"/>
    <x v="0"/>
    <x v="0"/>
    <x v="11"/>
    <n v="1"/>
  </r>
  <r>
    <s v="Defense Counterintelligence &amp; Security Agency"/>
    <s v="Martin, Harold"/>
    <s v="https://www.cdse.edu/documents/toolkits-insider/martin-case-study.pdf"/>
    <x v="0"/>
    <x v="0"/>
    <x v="6"/>
    <n v="1"/>
  </r>
  <r>
    <s v="U.S. Navy"/>
    <s v="Maynard, John Raymond"/>
    <s v="https://www.dhra.mil/PERSEREC/Espionage-Cases/1983/"/>
    <x v="1"/>
    <x v="0"/>
    <x v="5"/>
    <n v="1"/>
  </r>
  <r>
    <s v="U.S. Navy"/>
    <s v="Maynard, John Raymond"/>
    <s v="https://www.dhra.mil/PERSEREC/Espionage-Cases/1983/"/>
    <x v="0"/>
    <x v="0"/>
    <x v="6"/>
    <n v="1"/>
  </r>
  <r>
    <s v="U.S. Marine Corps"/>
    <s v="Pickering, Jeffery"/>
    <s v="https://www.dhra.mil/PERSEREC/Espionage-Cases/1983/"/>
    <x v="1"/>
    <x v="0"/>
    <x v="3"/>
    <n v="1"/>
  </r>
  <r>
    <s v="U.S. Marine Corps"/>
    <s v="Pickering, Jeffery"/>
    <s v="https://www.dhra.mil/PERSEREC/Espionage-Cases/1983/"/>
    <x v="1"/>
    <x v="0"/>
    <x v="9"/>
    <n v="1"/>
  </r>
  <r>
    <s v="U.S. Marine Corps"/>
    <s v="Pickering, Jeffery"/>
    <s v="https://www.dhra.mil/PERSEREC/Espionage-Cases/1983/"/>
    <x v="1"/>
    <x v="0"/>
    <x v="4"/>
    <n v="1"/>
  </r>
  <r>
    <s v="U.S. Marine Corps"/>
    <s v="Pickering, Jeffery"/>
    <s v="https://www.dhra.mil/PERSEREC/Espionage-Cases/1983/"/>
    <x v="1"/>
    <x v="0"/>
    <x v="5"/>
    <n v="1"/>
  </r>
  <r>
    <s v="U.S. Marine Corps"/>
    <s v="Pickering, Jeffery"/>
    <s v="https://www.dhra.mil/PERSEREC/Espionage-Cases/1983/"/>
    <x v="0"/>
    <x v="0"/>
    <x v="10"/>
    <n v="1"/>
  </r>
  <r>
    <s v="U.S. Marine Corps"/>
    <s v="Pickering, Jeffery"/>
    <s v="https://www.dhra.mil/PERSEREC/Espionage-Cases/1983/"/>
    <x v="0"/>
    <x v="0"/>
    <x v="6"/>
    <n v="1"/>
  </r>
  <r>
    <s v="U.S. Marine Corps"/>
    <s v="Pickering, Jeffery"/>
    <s v="https://www.dhra.mil/PERSEREC/Espionage-Cases/1983/"/>
    <x v="0"/>
    <x v="0"/>
    <x v="1"/>
    <n v="1"/>
  </r>
  <r>
    <s v="U.S. Marine Corps"/>
    <s v="Slavens, Brian E."/>
    <s v="https://www.dhra.mil/PERSEREC/Espionage-Cases/1981-82/"/>
    <x v="1"/>
    <x v="0"/>
    <x v="8"/>
    <n v="1"/>
  </r>
  <r>
    <s v="U.S. Marine Corps"/>
    <s v="Slavens, Brian E."/>
    <s v="https://www.dhra.mil/PERSEREC/Espionage-Cases/1981-82/"/>
    <x v="1"/>
    <x v="0"/>
    <x v="4"/>
    <n v="1"/>
  </r>
  <r>
    <s v="U.S. Marine Corps"/>
    <s v="Slavens, Brian E."/>
    <s v="https://www.dhra.mil/PERSEREC/Espionage-Cases/1981-82/"/>
    <x v="0"/>
    <x v="0"/>
    <x v="7"/>
    <n v="1"/>
  </r>
  <r>
    <s v="U.S. Marine Corps"/>
    <s v="Slavens, Brian E."/>
    <s v="https://www.dhra.mil/PERSEREC/Espionage-Cases/1981-82/"/>
    <x v="0"/>
    <x v="0"/>
    <x v="1"/>
    <n v="1"/>
  </r>
  <r>
    <s v="Federal Bureau of Investigation"/>
    <s v="Smith, James J."/>
    <s v="https://www.dhra.mil/PERSEREC/Espionage-Cases/2000-04/"/>
    <x v="1"/>
    <x v="0"/>
    <x v="9"/>
    <n v="1"/>
  </r>
  <r>
    <s v="Federal Bureau of Investigation"/>
    <s v="Smith, James J."/>
    <s v="https://www.dhra.mil/PERSEREC/Espionage-Cases/2000-04/"/>
    <x v="1"/>
    <x v="0"/>
    <x v="4"/>
    <n v="1"/>
  </r>
  <r>
    <s v="Federal Bureau of Investigation"/>
    <s v="Smith, James J."/>
    <s v="https://www.dhra.mil/PERSEREC/Espionage-Cases/2000-04/"/>
    <x v="1"/>
    <x v="0"/>
    <x v="5"/>
    <n v="1"/>
  </r>
  <r>
    <s v="Federal Bureau of Investigation"/>
    <s v="Smith, James J."/>
    <s v="https://www.dhra.mil/PERSEREC/Espionage-Cases/2000-04/"/>
    <x v="0"/>
    <x v="0"/>
    <x v="6"/>
    <n v="1"/>
  </r>
  <r>
    <s v="Federal Bureau of Investigation"/>
    <s v="Smith, James J."/>
    <s v="https://www.dhra.mil/PERSEREC/Espionage-Cases/2000-04/"/>
    <x v="0"/>
    <x v="0"/>
    <x v="0"/>
    <n v="1"/>
  </r>
  <r>
    <s v="Federal Bureau of Investigation"/>
    <s v="Smith, James J."/>
    <s v="https://www.dhra.mil/PERSEREC/Espionage-Cases/2000-04/"/>
    <x v="0"/>
    <x v="0"/>
    <x v="1"/>
    <n v="1"/>
  </r>
  <r>
    <s v="U.S. Army"/>
    <s v="Sombolay, Albert T."/>
    <s v="https://www.dhra.mil/PERSEREC/Espionage-Cases/1990-92/"/>
    <x v="1"/>
    <x v="0"/>
    <x v="8"/>
    <n v="1"/>
  </r>
  <r>
    <s v="U.S. Army"/>
    <s v="Sombolay, Albert T."/>
    <s v="https://www.dhra.mil/PERSEREC/Espionage-Cases/1990-92/"/>
    <x v="1"/>
    <x v="0"/>
    <x v="4"/>
    <n v="1"/>
  </r>
  <r>
    <s v="U.S. Army"/>
    <s v="Sombolay, Albert T."/>
    <s v="https://www.dhra.mil/PERSEREC/Espionage-Cases/1990-92/"/>
    <x v="1"/>
    <x v="0"/>
    <x v="5"/>
    <n v="1"/>
  </r>
  <r>
    <s v="U.S. Army"/>
    <s v="Sombolay, Albert T."/>
    <s v="https://www.dhra.mil/PERSEREC/Espionage-Cases/1990-92/"/>
    <x v="0"/>
    <x v="0"/>
    <x v="6"/>
    <n v="1"/>
  </r>
  <r>
    <s v="U.S. Army"/>
    <s v="Sombolay, Albert T."/>
    <s v="https://www.dhra.mil/PERSEREC/Espionage-Cases/1990-92/"/>
    <x v="0"/>
    <x v="0"/>
    <x v="0"/>
    <n v="1"/>
  </r>
  <r>
    <s v="U.S. Army"/>
    <s v="Sombolay, Albert T."/>
    <s v="https://www.dhra.mil/PERSEREC/Espionage-Cases/1990-92/"/>
    <x v="0"/>
    <x v="0"/>
    <x v="7"/>
    <n v="1"/>
  </r>
  <r>
    <s v="U.S. Army"/>
    <s v="Sombolay, Albert T."/>
    <s v="https://www.dhra.mil/PERSEREC/Espionage-Cases/1990-92/"/>
    <x v="0"/>
    <x v="0"/>
    <x v="1"/>
    <n v="1"/>
  </r>
  <r>
    <s v="U.S. Army"/>
    <s v="Trofimoff, George"/>
    <s v="https://www.dhra.mil/PERSEREC/Espionage-Cases/2000-04/"/>
    <x v="1"/>
    <x v="0"/>
    <x v="8"/>
    <n v="1"/>
  </r>
  <r>
    <s v="U.S. Army"/>
    <s v="Trofimoff, George"/>
    <s v="https://www.dhra.mil/PERSEREC/Espionage-Cases/2000-04/"/>
    <x v="1"/>
    <x v="0"/>
    <x v="4"/>
    <n v="1"/>
  </r>
  <r>
    <s v="U.S. Army"/>
    <s v="Trofimoff, George"/>
    <s v="https://www.dhra.mil/PERSEREC/Espionage-Cases/2000-04/"/>
    <x v="1"/>
    <x v="0"/>
    <x v="5"/>
    <n v="1"/>
  </r>
  <r>
    <s v="U.S. Army"/>
    <s v="Trofimoff, George"/>
    <s v="https://www.dhra.mil/PERSEREC/Espionage-Cases/2000-04/"/>
    <x v="0"/>
    <x v="0"/>
    <x v="6"/>
    <n v="1"/>
  </r>
  <r>
    <s v="U.S. Army"/>
    <s v="Trofimoff, George"/>
    <s v="https://www.dhra.mil/PERSEREC/Espionage-Cases/2000-04/"/>
    <x v="0"/>
    <x v="0"/>
    <x v="7"/>
    <n v="1"/>
  </r>
  <r>
    <s v="U.S. Navy"/>
    <s v="Wold, Hans Palmer"/>
    <s v="https://www.dhra.mil/PERSEREC/Espionage-Cases/1983/"/>
    <x v="1"/>
    <x v="0"/>
    <x v="4"/>
    <n v="1"/>
  </r>
  <r>
    <s v="U.S. Navy"/>
    <s v="Wold, Hans Palmer"/>
    <s v="https://www.dhra.mil/PERSEREC/Espionage-Cases/1983/"/>
    <x v="1"/>
    <x v="0"/>
    <x v="5"/>
    <n v="1"/>
  </r>
  <r>
    <s v="U.S. Navy"/>
    <s v="Wold, Hans Palmer"/>
    <s v="https://www.dhra.mil/PERSEREC/Espionage-Cases/1983/"/>
    <x v="0"/>
    <x v="0"/>
    <x v="6"/>
    <n v="1"/>
  </r>
  <r>
    <s v="U.S. Navy"/>
    <s v="Wold, Hans Palmer"/>
    <s v="https://www.dhra.mil/PERSEREC/Espionage-Cases/1983/"/>
    <x v="0"/>
    <x v="0"/>
    <x v="7"/>
    <n v="1"/>
  </r>
  <r>
    <s v="U.S. Navy"/>
    <s v="Wold, Hans Palmer"/>
    <s v="https://www.dhra.mil/PERSEREC/Espionage-Cases/1983/"/>
    <x v="0"/>
    <x v="0"/>
    <x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9">
  <r>
    <s v="U.S. Navy"/>
    <x v="0"/>
    <s v="https://www.dhra.mil/PERSEREC/Espionage-Cases/2005-08/"/>
    <x v="0"/>
    <x v="0"/>
    <x v="0"/>
    <x v="0"/>
    <s v="CHP"/>
    <s v="H"/>
    <n v="20"/>
    <x v="0"/>
    <x v="0"/>
  </r>
  <r>
    <s v="U.S. Navy"/>
    <x v="0"/>
    <s v="https://www.dhra.mil/PERSEREC/Espionage-Cases/2005-08/"/>
    <x v="0"/>
    <x v="0"/>
    <x v="1"/>
    <x v="0"/>
    <s v="CHP"/>
    <s v="H"/>
    <n v="12"/>
    <x v="1"/>
    <x v="1"/>
  </r>
  <r>
    <s v="U.S. Navy"/>
    <x v="0"/>
    <s v="https://www.dhra.mil/PERSEREC/Espionage-Cases/2005-08/"/>
    <x v="0"/>
    <x v="0"/>
    <x v="2"/>
    <x v="0"/>
    <s v="CHP"/>
    <s v="H"/>
    <n v="23"/>
    <x v="2"/>
    <x v="2"/>
  </r>
  <r>
    <s v="U.S. Navy"/>
    <x v="0"/>
    <s v="https://www.dhra.mil/PERSEREC/Espionage-Cases/2005-08/"/>
    <x v="0"/>
    <x v="0"/>
    <x v="3"/>
    <x v="0"/>
    <s v="CHP"/>
    <s v="H"/>
    <n v="24"/>
    <x v="3"/>
    <x v="3"/>
  </r>
  <r>
    <s v="U.S. Navy"/>
    <x v="0"/>
    <s v="https://www.dhra.mil/PERSEREC/Espionage-Cases/2005-08/"/>
    <x v="1"/>
    <x v="0"/>
    <x v="4"/>
    <x v="0"/>
    <s v="CHP"/>
    <s v="H"/>
    <n v="15"/>
    <x v="4"/>
    <x v="4"/>
  </r>
  <r>
    <s v="U.S. Navy"/>
    <x v="0"/>
    <s v="https://www.dhra.mil/PERSEREC/Espionage-Cases/2005-08/"/>
    <x v="1"/>
    <x v="0"/>
    <x v="5"/>
    <x v="0"/>
    <s v="CHP"/>
    <s v="H"/>
    <n v="3"/>
    <x v="5"/>
    <x v="5"/>
  </r>
  <r>
    <s v="U.S. Navy"/>
    <x v="0"/>
    <s v="https://www.dhra.mil/PERSEREC/Espionage-Cases/2005-08/"/>
    <x v="1"/>
    <x v="1"/>
    <x v="6"/>
    <x v="0"/>
    <s v="CHP"/>
    <s v="P"/>
    <n v="1"/>
    <x v="6"/>
    <x v="6"/>
  </r>
  <r>
    <s v="U.S. Navy"/>
    <x v="0"/>
    <s v="https://www.dhra.mil/PERSEREC/Espionage-Cases/2005-08/"/>
    <x v="0"/>
    <x v="2"/>
    <x v="7"/>
    <x v="0"/>
    <s v="CHP"/>
    <s v="C"/>
    <n v="21"/>
    <x v="7"/>
    <x v="7"/>
  </r>
  <r>
    <s v="U.S. Navy"/>
    <x v="0"/>
    <s v="https://www.dhra.mil/PERSEREC/Espionage-Cases/2005-08/"/>
    <x v="0"/>
    <x v="2"/>
    <x v="8"/>
    <x v="0"/>
    <s v="CHP"/>
    <s v="C"/>
    <n v="6"/>
    <x v="8"/>
    <x v="8"/>
  </r>
  <r>
    <s v="U.S. Navy"/>
    <x v="0"/>
    <s v="https://www.dhra.mil/PERSEREC/Espionage-Cases/2005-08/"/>
    <x v="1"/>
    <x v="2"/>
    <x v="9"/>
    <x v="0"/>
    <s v="CHP"/>
    <s v="C"/>
    <n v="16"/>
    <x v="9"/>
    <x v="9"/>
  </r>
  <r>
    <s v="U.S. Navy"/>
    <x v="1"/>
    <s v="https://www.dhra.mil/PERSEREC/Espionage-Cases/1986-87/"/>
    <x v="0"/>
    <x v="0"/>
    <x v="10"/>
    <x v="0"/>
    <s v="CHP"/>
    <s v="H"/>
    <n v="11"/>
    <x v="10"/>
    <x v="10"/>
  </r>
  <r>
    <s v="U.S. Navy"/>
    <x v="1"/>
    <s v="https://www.dhra.mil/PERSEREC/Espionage-Cases/1986-87/"/>
    <x v="1"/>
    <x v="0"/>
    <x v="4"/>
    <x v="0"/>
    <s v="CHP"/>
    <s v="H"/>
    <n v="15"/>
    <x v="4"/>
    <x v="4"/>
  </r>
  <r>
    <s v="U.S. Navy"/>
    <x v="1"/>
    <s v="https://www.dhra.mil/PERSEREC/Espionage-Cases/1986-87/"/>
    <x v="1"/>
    <x v="1"/>
    <x v="6"/>
    <x v="0"/>
    <s v="CHP"/>
    <s v="P"/>
    <n v="1"/>
    <x v="6"/>
    <x v="6"/>
  </r>
  <r>
    <s v="U.S. Navy"/>
    <x v="1"/>
    <s v="https://www.dhra.mil/PERSEREC/Espionage-Cases/1986-87/"/>
    <x v="0"/>
    <x v="2"/>
    <x v="7"/>
    <x v="0"/>
    <s v="CHP"/>
    <s v="C"/>
    <n v="21"/>
    <x v="7"/>
    <x v="7"/>
  </r>
  <r>
    <s v="U.S. Navy"/>
    <x v="1"/>
    <s v="https://www.dhra.mil/PERSEREC/Espionage-Cases/1986-87/"/>
    <x v="1"/>
    <x v="2"/>
    <x v="9"/>
    <x v="0"/>
    <s v="CHP"/>
    <s v="C"/>
    <n v="16"/>
    <x v="9"/>
    <x v="9"/>
  </r>
  <r>
    <s v="Federal Bureau of Investigation"/>
    <x v="2"/>
    <s v="https://www.dhra.mil/PERSEREC/Espionage-Cases/1997-99/"/>
    <x v="0"/>
    <x v="0"/>
    <x v="1"/>
    <x v="1"/>
    <s v="HP"/>
    <s v="H"/>
    <n v="12"/>
    <x v="1"/>
    <x v="11"/>
  </r>
  <r>
    <s v="Federal Bureau of Investigation"/>
    <x v="2"/>
    <s v="https://www.dhra.mil/PERSEREC/Espionage-Cases/1997-99/"/>
    <x v="0"/>
    <x v="1"/>
    <x v="11"/>
    <x v="1"/>
    <s v="HP"/>
    <s v="P"/>
    <n v="19"/>
    <x v="11"/>
    <x v="12"/>
  </r>
  <r>
    <s v="Federal Bureau of Investigation"/>
    <x v="2"/>
    <s v="https://www.dhra.mil/PERSEREC/Espionage-Cases/1997-99/"/>
    <x v="1"/>
    <x v="1"/>
    <x v="12"/>
    <x v="1"/>
    <s v="HP"/>
    <s v="P"/>
    <n v="2"/>
    <x v="12"/>
    <x v="13"/>
  </r>
  <r>
    <s v="Central Intelligence Agency"/>
    <x v="3"/>
    <s v="https://www.dhra.mil/PERSEREC/Espionage-Cases/1993-95/"/>
    <x v="0"/>
    <x v="0"/>
    <x v="10"/>
    <x v="1"/>
    <s v="HP"/>
    <s v="H"/>
    <n v="11"/>
    <x v="10"/>
    <x v="14"/>
  </r>
  <r>
    <s v="Central Intelligence Agency"/>
    <x v="3"/>
    <s v="https://www.dhra.mil/PERSEREC/Espionage-Cases/1993-95/"/>
    <x v="0"/>
    <x v="0"/>
    <x v="0"/>
    <x v="1"/>
    <s v="HP"/>
    <s v="H"/>
    <n v="20"/>
    <x v="0"/>
    <x v="15"/>
  </r>
  <r>
    <s v="Central Intelligence Agency"/>
    <x v="3"/>
    <s v="https://www.dhra.mil/PERSEREC/Espionage-Cases/1993-95/"/>
    <x v="0"/>
    <x v="0"/>
    <x v="2"/>
    <x v="1"/>
    <s v="HP"/>
    <s v="H"/>
    <n v="23"/>
    <x v="2"/>
    <x v="16"/>
  </r>
  <r>
    <s v="Central Intelligence Agency"/>
    <x v="3"/>
    <s v="https://www.dhra.mil/PERSEREC/Espionage-Cases/1993-95/"/>
    <x v="1"/>
    <x v="0"/>
    <x v="4"/>
    <x v="1"/>
    <s v="HP"/>
    <s v="H"/>
    <n v="15"/>
    <x v="4"/>
    <x v="17"/>
  </r>
  <r>
    <s v="Central Intelligence Agency"/>
    <x v="3"/>
    <s v="https://www.dhra.mil/PERSEREC/Espionage-Cases/1993-95/"/>
    <x v="1"/>
    <x v="0"/>
    <x v="13"/>
    <x v="1"/>
    <s v="HP"/>
    <s v="H"/>
    <n v="28"/>
    <x v="13"/>
    <x v="18"/>
  </r>
  <r>
    <s v="Central Intelligence Agency"/>
    <x v="3"/>
    <s v="https://www.dhra.mil/PERSEREC/Espionage-Cases/1993-95/"/>
    <x v="1"/>
    <x v="0"/>
    <x v="14"/>
    <x v="1"/>
    <s v="HP"/>
    <s v="H"/>
    <n v="5"/>
    <x v="14"/>
    <x v="19"/>
  </r>
  <r>
    <s v="Central Intelligence Agency"/>
    <x v="3"/>
    <s v="https://www.dhra.mil/PERSEREC/Espionage-Cases/1993-95/"/>
    <x v="1"/>
    <x v="1"/>
    <x v="6"/>
    <x v="1"/>
    <s v="HP"/>
    <s v="P"/>
    <n v="1"/>
    <x v="6"/>
    <x v="20"/>
  </r>
  <r>
    <s v="Federal Bureau of Investigation"/>
    <x v="4"/>
    <s v="https://www.dhra.mil/PERSEREC/Espionage-Cases/1993-95/"/>
    <x v="0"/>
    <x v="0"/>
    <x v="1"/>
    <x v="2"/>
    <s v="H"/>
    <s v="H"/>
    <n v="12"/>
    <x v="1"/>
    <x v="21"/>
  </r>
  <r>
    <s v="Federal Bureau of Investigation"/>
    <x v="4"/>
    <s v="https://www.dhra.mil/PERSEREC/Espionage-Cases/1993-95/"/>
    <x v="0"/>
    <x v="0"/>
    <x v="0"/>
    <x v="2"/>
    <s v="H"/>
    <s v="H"/>
    <n v="20"/>
    <x v="0"/>
    <x v="22"/>
  </r>
  <r>
    <s v="Federal Bureau of Investigation"/>
    <x v="4"/>
    <s v="https://www.dhra.mil/PERSEREC/Espionage-Cases/1993-95/"/>
    <x v="1"/>
    <x v="0"/>
    <x v="13"/>
    <x v="2"/>
    <s v="H"/>
    <s v="H"/>
    <n v="28"/>
    <x v="13"/>
    <x v="23"/>
  </r>
  <r>
    <s v="Federal Bureau of Investigation"/>
    <x v="4"/>
    <s v="https://www.dhra.mil/PERSEREC/Espionage-Cases/1993-95/"/>
    <x v="1"/>
    <x v="0"/>
    <x v="14"/>
    <x v="2"/>
    <s v="H"/>
    <s v="H"/>
    <n v="5"/>
    <x v="14"/>
    <x v="24"/>
  </r>
  <r>
    <s v="Federal Bureau of Investigation"/>
    <x v="5"/>
    <s v="https://www.dhra.mil/PERSEREC/Espionage-Cases/2000-04/"/>
    <x v="0"/>
    <x v="0"/>
    <x v="0"/>
    <x v="0"/>
    <s v="CHP"/>
    <s v="H"/>
    <n v="20"/>
    <x v="0"/>
    <x v="0"/>
  </r>
  <r>
    <s v="Federal Bureau of Investigation"/>
    <x v="5"/>
    <s v="https://www.dhra.mil/PERSEREC/Espionage-Cases/2000-04/"/>
    <x v="0"/>
    <x v="0"/>
    <x v="3"/>
    <x v="0"/>
    <s v="CHP"/>
    <s v="H"/>
    <n v="24"/>
    <x v="3"/>
    <x v="3"/>
  </r>
  <r>
    <s v="Federal Bureau of Investigation"/>
    <x v="5"/>
    <s v="https://www.dhra.mil/PERSEREC/Espionage-Cases/2000-04/"/>
    <x v="1"/>
    <x v="0"/>
    <x v="4"/>
    <x v="0"/>
    <s v="CHP"/>
    <s v="H"/>
    <n v="15"/>
    <x v="4"/>
    <x v="4"/>
  </r>
  <r>
    <s v="Federal Bureau of Investigation"/>
    <x v="5"/>
    <s v="https://www.dhra.mil/PERSEREC/Espionage-Cases/2000-04/"/>
    <x v="1"/>
    <x v="0"/>
    <x v="5"/>
    <x v="0"/>
    <s v="CHP"/>
    <s v="H"/>
    <n v="3"/>
    <x v="5"/>
    <x v="5"/>
  </r>
  <r>
    <s v="Federal Bureau of Investigation"/>
    <x v="5"/>
    <s v="https://www.dhra.mil/PERSEREC/Espionage-Cases/2000-04/"/>
    <x v="1"/>
    <x v="0"/>
    <x v="15"/>
    <x v="0"/>
    <s v="CHP"/>
    <s v="H"/>
    <n v="25"/>
    <x v="15"/>
    <x v="25"/>
  </r>
  <r>
    <s v="Federal Bureau of Investigation"/>
    <x v="5"/>
    <s v="https://www.dhra.mil/PERSEREC/Espionage-Cases/2000-04/"/>
    <x v="0"/>
    <x v="1"/>
    <x v="16"/>
    <x v="0"/>
    <s v="CHP"/>
    <s v="P"/>
    <n v="4"/>
    <x v="16"/>
    <x v="26"/>
  </r>
  <r>
    <s v="Federal Bureau of Investigation"/>
    <x v="5"/>
    <s v="https://www.dhra.mil/PERSEREC/Espionage-Cases/2000-04/"/>
    <x v="0"/>
    <x v="1"/>
    <x v="17"/>
    <x v="0"/>
    <s v="CHP"/>
    <s v="P"/>
    <n v="10"/>
    <x v="17"/>
    <x v="27"/>
  </r>
  <r>
    <s v="Federal Bureau of Investigation"/>
    <x v="5"/>
    <s v="https://www.dhra.mil/PERSEREC/Espionage-Cases/2000-04/"/>
    <x v="0"/>
    <x v="1"/>
    <x v="18"/>
    <x v="0"/>
    <s v="CHP"/>
    <s v="P"/>
    <n v="18"/>
    <x v="18"/>
    <x v="28"/>
  </r>
  <r>
    <s v="Federal Bureau of Investigation"/>
    <x v="5"/>
    <s v="https://www.dhra.mil/PERSEREC/Espionage-Cases/2000-04/"/>
    <x v="1"/>
    <x v="1"/>
    <x v="19"/>
    <x v="0"/>
    <s v="CHP"/>
    <s v="P"/>
    <n v="14"/>
    <x v="19"/>
    <x v="29"/>
  </r>
  <r>
    <s v="Federal Bureau of Investigation"/>
    <x v="5"/>
    <s v="https://www.dhra.mil/PERSEREC/Espionage-Cases/2000-04/"/>
    <x v="1"/>
    <x v="1"/>
    <x v="20"/>
    <x v="0"/>
    <s v="CHP"/>
    <s v="P"/>
    <n v="26"/>
    <x v="20"/>
    <x v="30"/>
  </r>
  <r>
    <s v="Federal Bureau of Investigation"/>
    <x v="5"/>
    <s v="https://www.dhra.mil/PERSEREC/Espionage-Cases/2000-04/"/>
    <x v="1"/>
    <x v="1"/>
    <x v="6"/>
    <x v="0"/>
    <s v="CHP"/>
    <s v="P"/>
    <n v="1"/>
    <x v="6"/>
    <x v="6"/>
  </r>
  <r>
    <s v="Federal Bureau of Investigation"/>
    <x v="5"/>
    <s v="https://www.dhra.mil/PERSEREC/Espionage-Cases/2000-04/"/>
    <x v="0"/>
    <x v="2"/>
    <x v="8"/>
    <x v="0"/>
    <s v="CHP"/>
    <s v="C"/>
    <n v="6"/>
    <x v="8"/>
    <x v="8"/>
  </r>
  <r>
    <s v="Federal Bureau of Investigation"/>
    <x v="5"/>
    <s v="https://www.dhra.mil/PERSEREC/Espionage-Cases/2000-04/"/>
    <x v="1"/>
    <x v="2"/>
    <x v="9"/>
    <x v="0"/>
    <s v="CHP"/>
    <s v="C"/>
    <n v="16"/>
    <x v="9"/>
    <x v="9"/>
  </r>
  <r>
    <s v="Federal Bureau of Investigation"/>
    <x v="5"/>
    <s v="https://www.dhra.mil/PERSEREC/Espionage-Cases/2000-04/"/>
    <x v="1"/>
    <x v="2"/>
    <x v="21"/>
    <x v="0"/>
    <s v="CHP"/>
    <s v="C"/>
    <n v="22"/>
    <x v="21"/>
    <x v="31"/>
  </r>
  <r>
    <s v="Federal Bureau of Investigation"/>
    <x v="6"/>
    <s v="https://www.dhra.mil/PERSEREC/Espionage-Cases/1990-92/"/>
    <x v="0"/>
    <x v="0"/>
    <x v="10"/>
    <x v="0"/>
    <s v="CHP"/>
    <s v="H"/>
    <n v="11"/>
    <x v="10"/>
    <x v="10"/>
  </r>
  <r>
    <s v="Federal Bureau of Investigation"/>
    <x v="6"/>
    <s v="https://www.dhra.mil/PERSEREC/Espionage-Cases/1990-92/"/>
    <x v="0"/>
    <x v="0"/>
    <x v="0"/>
    <x v="0"/>
    <s v="CHP"/>
    <s v="H"/>
    <n v="20"/>
    <x v="0"/>
    <x v="0"/>
  </r>
  <r>
    <s v="Federal Bureau of Investigation"/>
    <x v="6"/>
    <s v="https://www.dhra.mil/PERSEREC/Espionage-Cases/1990-92/"/>
    <x v="0"/>
    <x v="0"/>
    <x v="2"/>
    <x v="0"/>
    <s v="CHP"/>
    <s v="H"/>
    <n v="23"/>
    <x v="2"/>
    <x v="2"/>
  </r>
  <r>
    <s v="Federal Bureau of Investigation"/>
    <x v="6"/>
    <s v="https://www.dhra.mil/PERSEREC/Espionage-Cases/1990-92/"/>
    <x v="1"/>
    <x v="0"/>
    <x v="5"/>
    <x v="0"/>
    <s v="CHP"/>
    <s v="H"/>
    <n v="3"/>
    <x v="5"/>
    <x v="5"/>
  </r>
  <r>
    <s v="Federal Bureau of Investigation"/>
    <x v="6"/>
    <s v="https://www.dhra.mil/PERSEREC/Espionage-Cases/1990-92/"/>
    <x v="1"/>
    <x v="0"/>
    <x v="22"/>
    <x v="0"/>
    <s v="CHP"/>
    <s v="H"/>
    <n v="13"/>
    <x v="22"/>
    <x v="32"/>
  </r>
  <r>
    <s v="Federal Bureau of Investigation"/>
    <x v="6"/>
    <s v="https://www.dhra.mil/PERSEREC/Espionage-Cases/1990-92/"/>
    <x v="1"/>
    <x v="0"/>
    <x v="14"/>
    <x v="0"/>
    <s v="CHP"/>
    <s v="H"/>
    <n v="5"/>
    <x v="14"/>
    <x v="33"/>
  </r>
  <r>
    <s v="Federal Bureau of Investigation"/>
    <x v="6"/>
    <s v="https://www.dhra.mil/PERSEREC/Espionage-Cases/1990-92/"/>
    <x v="0"/>
    <x v="1"/>
    <x v="17"/>
    <x v="0"/>
    <s v="CHP"/>
    <s v="P"/>
    <n v="10"/>
    <x v="17"/>
    <x v="27"/>
  </r>
  <r>
    <s v="Federal Bureau of Investigation"/>
    <x v="6"/>
    <s v="https://www.dhra.mil/PERSEREC/Espionage-Cases/1990-92/"/>
    <x v="0"/>
    <x v="1"/>
    <x v="18"/>
    <x v="0"/>
    <s v="CHP"/>
    <s v="P"/>
    <n v="18"/>
    <x v="18"/>
    <x v="28"/>
  </r>
  <r>
    <s v="Federal Bureau of Investigation"/>
    <x v="6"/>
    <s v="https://www.dhra.mil/PERSEREC/Espionage-Cases/1990-92/"/>
    <x v="1"/>
    <x v="1"/>
    <x v="6"/>
    <x v="0"/>
    <s v="CHP"/>
    <s v="P"/>
    <n v="1"/>
    <x v="6"/>
    <x v="6"/>
  </r>
  <r>
    <s v="Federal Bureau of Investigation"/>
    <x v="6"/>
    <s v="https://www.dhra.mil/PERSEREC/Espionage-Cases/1990-92/"/>
    <x v="0"/>
    <x v="2"/>
    <x v="7"/>
    <x v="0"/>
    <s v="CHP"/>
    <s v="C"/>
    <n v="21"/>
    <x v="7"/>
    <x v="7"/>
  </r>
  <r>
    <s v="Federal Bureau of Investigation"/>
    <x v="7"/>
    <s v="https://www.dhra.mil/PERSEREC/Espionage-Cases/2005-08/"/>
    <x v="0"/>
    <x v="0"/>
    <x v="1"/>
    <x v="1"/>
    <s v="CH"/>
    <s v="H"/>
    <n v="12"/>
    <x v="1"/>
    <x v="11"/>
  </r>
  <r>
    <s v="Federal Bureau of Investigation"/>
    <x v="7"/>
    <s v="https://www.dhra.mil/PERSEREC/Espionage-Cases/2005-08/"/>
    <x v="1"/>
    <x v="0"/>
    <x v="4"/>
    <x v="1"/>
    <s v="CH"/>
    <s v="H"/>
    <n v="15"/>
    <x v="4"/>
    <x v="17"/>
  </r>
  <r>
    <s v="Federal Bureau of Investigation"/>
    <x v="7"/>
    <s v="https://www.dhra.mil/PERSEREC/Espionage-Cases/2005-08/"/>
    <x v="0"/>
    <x v="2"/>
    <x v="7"/>
    <x v="1"/>
    <s v="CH"/>
    <s v="C"/>
    <n v="21"/>
    <x v="7"/>
    <x v="34"/>
  </r>
  <r>
    <s v="Federal Bureau of Investigation"/>
    <x v="7"/>
    <s v="https://www.dhra.mil/PERSEREC/Espionage-Cases/2005-08/"/>
    <x v="1"/>
    <x v="2"/>
    <x v="9"/>
    <x v="1"/>
    <s v="CH"/>
    <s v="C"/>
    <n v="16"/>
    <x v="9"/>
    <x v="35"/>
  </r>
  <r>
    <s v="Federal Bureau of Investigation"/>
    <x v="8"/>
    <s v="https://www.dhra.mil/PERSEREC/Espionage-Cases/2005-08/"/>
    <x v="0"/>
    <x v="0"/>
    <x v="0"/>
    <x v="0"/>
    <s v="CHP"/>
    <s v="H"/>
    <n v="20"/>
    <x v="0"/>
    <x v="0"/>
  </r>
  <r>
    <s v="Federal Bureau of Investigation"/>
    <x v="8"/>
    <s v="https://www.dhra.mil/PERSEREC/Espionage-Cases/2005-08/"/>
    <x v="0"/>
    <x v="0"/>
    <x v="1"/>
    <x v="0"/>
    <s v="CHP"/>
    <s v="H"/>
    <n v="12"/>
    <x v="1"/>
    <x v="1"/>
  </r>
  <r>
    <s v="Federal Bureau of Investigation"/>
    <x v="8"/>
    <s v="https://www.dhra.mil/PERSEREC/Espionage-Cases/2005-08/"/>
    <x v="0"/>
    <x v="0"/>
    <x v="2"/>
    <x v="0"/>
    <s v="CHP"/>
    <s v="H"/>
    <n v="23"/>
    <x v="2"/>
    <x v="2"/>
  </r>
  <r>
    <s v="Federal Bureau of Investigation"/>
    <x v="8"/>
    <s v="https://www.dhra.mil/PERSEREC/Espionage-Cases/2005-08/"/>
    <x v="1"/>
    <x v="0"/>
    <x v="4"/>
    <x v="0"/>
    <s v="CHP"/>
    <s v="H"/>
    <n v="15"/>
    <x v="4"/>
    <x v="4"/>
  </r>
  <r>
    <s v="Federal Bureau of Investigation"/>
    <x v="8"/>
    <s v="https://www.dhra.mil/PERSEREC/Espionage-Cases/2005-08/"/>
    <x v="1"/>
    <x v="0"/>
    <x v="5"/>
    <x v="0"/>
    <s v="CHP"/>
    <s v="H"/>
    <n v="3"/>
    <x v="5"/>
    <x v="5"/>
  </r>
  <r>
    <s v="Federal Bureau of Investigation"/>
    <x v="8"/>
    <s v="https://www.dhra.mil/PERSEREC/Espionage-Cases/2005-08/"/>
    <x v="1"/>
    <x v="1"/>
    <x v="6"/>
    <x v="0"/>
    <s v="CHP"/>
    <s v="P"/>
    <n v="1"/>
    <x v="6"/>
    <x v="6"/>
  </r>
  <r>
    <s v="Federal Bureau of Investigation"/>
    <x v="8"/>
    <s v="https://www.dhra.mil/PERSEREC/Espionage-Cases/2005-08/"/>
    <x v="0"/>
    <x v="2"/>
    <x v="7"/>
    <x v="0"/>
    <s v="CHP"/>
    <s v="C"/>
    <n v="21"/>
    <x v="7"/>
    <x v="7"/>
  </r>
  <r>
    <s v="Federal Bureau of Investigation"/>
    <x v="8"/>
    <s v="https://www.dhra.mil/PERSEREC/Espionage-Cases/2005-08/"/>
    <x v="1"/>
    <x v="2"/>
    <x v="9"/>
    <x v="0"/>
    <s v="CHP"/>
    <s v="C"/>
    <n v="16"/>
    <x v="9"/>
    <x v="9"/>
  </r>
  <r>
    <s v="Federal Bureau of Investigation"/>
    <x v="9"/>
    <s v="https://www.cdse.edu/documents/cdse/mostafa-awwad-insider-threat-case-study.pdf"/>
    <x v="0"/>
    <x v="0"/>
    <x v="1"/>
    <x v="1"/>
    <s v="HP"/>
    <s v="H"/>
    <n v="12"/>
    <x v="1"/>
    <x v="11"/>
  </r>
  <r>
    <s v="Federal Bureau of Investigation"/>
    <x v="9"/>
    <s v="https://www.cdse.edu/documents/cdse/mostafa-awwad-insider-threat-case-study.pdf"/>
    <x v="0"/>
    <x v="0"/>
    <x v="2"/>
    <x v="1"/>
    <s v="HP"/>
    <s v="H"/>
    <n v="23"/>
    <x v="2"/>
    <x v="16"/>
  </r>
  <r>
    <s v="Federal Bureau of Investigation"/>
    <x v="9"/>
    <s v="https://www.cdse.edu/documents/cdse/mostafa-awwad-insider-threat-case-study.pdf"/>
    <x v="1"/>
    <x v="0"/>
    <x v="4"/>
    <x v="1"/>
    <s v="HP"/>
    <s v="H"/>
    <n v="15"/>
    <x v="4"/>
    <x v="17"/>
  </r>
  <r>
    <s v="Federal Bureau of Investigation"/>
    <x v="9"/>
    <s v="https://www.cdse.edu/documents/cdse/mostafa-awwad-insider-threat-case-study.pdf"/>
    <x v="1"/>
    <x v="0"/>
    <x v="5"/>
    <x v="1"/>
    <s v="HP"/>
    <s v="H"/>
    <n v="3"/>
    <x v="5"/>
    <x v="36"/>
  </r>
  <r>
    <s v="Federal Bureau of Investigation"/>
    <x v="9"/>
    <s v="https://www.cdse.edu/documents/cdse/mostafa-awwad-insider-threat-case-study.pdf"/>
    <x v="1"/>
    <x v="1"/>
    <x v="6"/>
    <x v="1"/>
    <s v="HP"/>
    <s v="P"/>
    <n v="1"/>
    <x v="6"/>
    <x v="20"/>
  </r>
  <r>
    <s v="U.S. Navy"/>
    <x v="10"/>
    <s v="https://www.dhra.mil/PERSEREC/Espionage-Cases/1981-82/"/>
    <x v="0"/>
    <x v="0"/>
    <x v="1"/>
    <x v="1"/>
    <s v="HP"/>
    <s v="H"/>
    <n v="12"/>
    <x v="1"/>
    <x v="11"/>
  </r>
  <r>
    <s v="U.S. Navy"/>
    <x v="10"/>
    <s v="https://www.dhra.mil/PERSEREC/Espionage-Cases/1981-82/"/>
    <x v="0"/>
    <x v="0"/>
    <x v="10"/>
    <x v="1"/>
    <s v="HP"/>
    <s v="H"/>
    <n v="11"/>
    <x v="10"/>
    <x v="14"/>
  </r>
  <r>
    <s v="U.S. Navy"/>
    <x v="10"/>
    <s v="https://www.dhra.mil/PERSEREC/Espionage-Cases/1981-82/"/>
    <x v="0"/>
    <x v="0"/>
    <x v="2"/>
    <x v="1"/>
    <s v="HP"/>
    <s v="H"/>
    <n v="23"/>
    <x v="2"/>
    <x v="16"/>
  </r>
  <r>
    <s v="U.S. Navy"/>
    <x v="10"/>
    <s v="https://www.dhra.mil/PERSEREC/Espionage-Cases/1981-82/"/>
    <x v="1"/>
    <x v="0"/>
    <x v="4"/>
    <x v="1"/>
    <s v="HP"/>
    <s v="H"/>
    <n v="15"/>
    <x v="4"/>
    <x v="17"/>
  </r>
  <r>
    <s v="U.S. Navy"/>
    <x v="10"/>
    <s v="https://www.dhra.mil/PERSEREC/Espionage-Cases/1981-82/"/>
    <x v="1"/>
    <x v="0"/>
    <x v="5"/>
    <x v="1"/>
    <s v="HP"/>
    <s v="H"/>
    <n v="3"/>
    <x v="5"/>
    <x v="36"/>
  </r>
  <r>
    <s v="U.S. Navy"/>
    <x v="10"/>
    <s v="https://www.dhra.mil/PERSEREC/Espionage-Cases/1981-82/"/>
    <x v="1"/>
    <x v="0"/>
    <x v="14"/>
    <x v="1"/>
    <s v="HP"/>
    <s v="H"/>
    <n v="5"/>
    <x v="14"/>
    <x v="19"/>
  </r>
  <r>
    <s v="U.S. Navy"/>
    <x v="10"/>
    <s v="https://www.dhra.mil/PERSEREC/Espionage-Cases/1981-82/"/>
    <x v="1"/>
    <x v="1"/>
    <x v="6"/>
    <x v="1"/>
    <s v="HP"/>
    <s v="P"/>
    <n v="1"/>
    <x v="6"/>
    <x v="20"/>
  </r>
  <r>
    <s v="Central Intelligence Agency"/>
    <x v="11"/>
    <s v="https://www.dhra.mil/PERSEREC/Espionage-Cases/1975-80/"/>
    <x v="0"/>
    <x v="0"/>
    <x v="1"/>
    <x v="1"/>
    <s v="HP"/>
    <s v="H"/>
    <n v="12"/>
    <x v="1"/>
    <x v="11"/>
  </r>
  <r>
    <s v="Central Intelligence Agency"/>
    <x v="11"/>
    <s v="https://www.dhra.mil/PERSEREC/Espionage-Cases/1975-80/"/>
    <x v="0"/>
    <x v="0"/>
    <x v="10"/>
    <x v="1"/>
    <s v="HP"/>
    <s v="H"/>
    <n v="11"/>
    <x v="10"/>
    <x v="14"/>
  </r>
  <r>
    <s v="Central Intelligence Agency"/>
    <x v="11"/>
    <s v="https://www.dhra.mil/PERSEREC/Espionage-Cases/1975-80/"/>
    <x v="0"/>
    <x v="0"/>
    <x v="2"/>
    <x v="1"/>
    <s v="HP"/>
    <s v="H"/>
    <n v="23"/>
    <x v="2"/>
    <x v="16"/>
  </r>
  <r>
    <s v="Central Intelligence Agency"/>
    <x v="11"/>
    <s v="https://www.dhra.mil/PERSEREC/Espionage-Cases/1975-80/"/>
    <x v="1"/>
    <x v="0"/>
    <x v="4"/>
    <x v="1"/>
    <s v="HP"/>
    <s v="H"/>
    <n v="15"/>
    <x v="4"/>
    <x v="17"/>
  </r>
  <r>
    <s v="Central Intelligence Agency"/>
    <x v="11"/>
    <s v="https://www.dhra.mil/PERSEREC/Espionage-Cases/1975-80/"/>
    <x v="1"/>
    <x v="0"/>
    <x v="5"/>
    <x v="1"/>
    <s v="HP"/>
    <s v="H"/>
    <n v="3"/>
    <x v="5"/>
    <x v="36"/>
  </r>
  <r>
    <s v="Central Intelligence Agency"/>
    <x v="11"/>
    <s v="https://www.dhra.mil/PERSEREC/Espionage-Cases/1975-80/"/>
    <x v="1"/>
    <x v="0"/>
    <x v="23"/>
    <x v="1"/>
    <s v="HP"/>
    <s v="H"/>
    <n v="8"/>
    <x v="23"/>
    <x v="37"/>
  </r>
  <r>
    <s v="Central Intelligence Agency"/>
    <x v="11"/>
    <s v="https://www.dhra.mil/PERSEREC/Espionage-Cases/1975-80/"/>
    <x v="0"/>
    <x v="1"/>
    <x v="18"/>
    <x v="1"/>
    <s v="HP"/>
    <s v="P"/>
    <n v="18"/>
    <x v="18"/>
    <x v="38"/>
  </r>
  <r>
    <s v="Central Intelligence Agency"/>
    <x v="11"/>
    <s v="https://www.dhra.mil/PERSEREC/Espionage-Cases/1975-80/"/>
    <x v="1"/>
    <x v="1"/>
    <x v="6"/>
    <x v="1"/>
    <s v="HP"/>
    <s v="P"/>
    <n v="1"/>
    <x v="6"/>
    <x v="20"/>
  </r>
  <r>
    <s v="Central Intelligence Agency"/>
    <x v="12"/>
    <s v="https://www.dhra.mil/PERSEREC/Espionage-Cases/1990-92/"/>
    <x v="0"/>
    <x v="0"/>
    <x v="0"/>
    <x v="2"/>
    <s v="H"/>
    <s v="H"/>
    <n v="20"/>
    <x v="0"/>
    <x v="22"/>
  </r>
  <r>
    <s v="Central Intelligence Agency"/>
    <x v="12"/>
    <s v="https://www.dhra.mil/PERSEREC/Espionage-Cases/1990-92/"/>
    <x v="1"/>
    <x v="0"/>
    <x v="4"/>
    <x v="2"/>
    <s v="H"/>
    <s v="H"/>
    <n v="15"/>
    <x v="4"/>
    <x v="39"/>
  </r>
  <r>
    <s v="Central Intelligence Agency"/>
    <x v="12"/>
    <s v="https://www.dhra.mil/PERSEREC/Espionage-Cases/1990-92/"/>
    <x v="1"/>
    <x v="0"/>
    <x v="5"/>
    <x v="2"/>
    <s v="H"/>
    <s v="H"/>
    <n v="3"/>
    <x v="5"/>
    <x v="40"/>
  </r>
  <r>
    <s v="U.S. Navy"/>
    <x v="13"/>
    <s v="https://www.cdse.edu/documents/toolkits-insider/case-study-john-beliveau.pdf"/>
    <x v="0"/>
    <x v="0"/>
    <x v="0"/>
    <x v="1"/>
    <s v="CH"/>
    <s v="H"/>
    <n v="20"/>
    <x v="0"/>
    <x v="15"/>
  </r>
  <r>
    <s v="U.S. Navy"/>
    <x v="13"/>
    <s v="https://www.cdse.edu/documents/toolkits-insider/case-study-john-beliveau.pdf"/>
    <x v="0"/>
    <x v="0"/>
    <x v="3"/>
    <x v="1"/>
    <s v="CH"/>
    <s v="H"/>
    <n v="24"/>
    <x v="3"/>
    <x v="41"/>
  </r>
  <r>
    <s v="U.S. Navy"/>
    <x v="13"/>
    <s v="https://www.cdse.edu/documents/toolkits-insider/case-study-john-beliveau.pdf"/>
    <x v="0"/>
    <x v="0"/>
    <x v="2"/>
    <x v="1"/>
    <s v="CH"/>
    <s v="H"/>
    <n v="23"/>
    <x v="2"/>
    <x v="16"/>
  </r>
  <r>
    <s v="U.S. Navy"/>
    <x v="13"/>
    <s v="https://www.cdse.edu/documents/toolkits-insider/case-study-john-beliveau.pdf"/>
    <x v="1"/>
    <x v="0"/>
    <x v="4"/>
    <x v="1"/>
    <s v="CH"/>
    <s v="H"/>
    <n v="15"/>
    <x v="4"/>
    <x v="17"/>
  </r>
  <r>
    <s v="U.S. Navy"/>
    <x v="13"/>
    <s v="https://www.cdse.edu/documents/toolkits-insider/case-study-john-beliveau.pdf"/>
    <x v="1"/>
    <x v="0"/>
    <x v="15"/>
    <x v="1"/>
    <s v="CH"/>
    <s v="H"/>
    <n v="25"/>
    <x v="15"/>
    <x v="42"/>
  </r>
  <r>
    <s v="U.S. Navy"/>
    <x v="13"/>
    <s v="https://www.cdse.edu/documents/toolkits-insider/case-study-john-beliveau.pdf"/>
    <x v="1"/>
    <x v="0"/>
    <x v="13"/>
    <x v="1"/>
    <s v="CH"/>
    <s v="H"/>
    <n v="28"/>
    <x v="13"/>
    <x v="18"/>
  </r>
  <r>
    <s v="U.S. Navy"/>
    <x v="13"/>
    <s v="https://www.cdse.edu/documents/toolkits-insider/case-study-john-beliveau.pdf"/>
    <x v="1"/>
    <x v="0"/>
    <x v="14"/>
    <x v="1"/>
    <s v="CH"/>
    <s v="H"/>
    <n v="5"/>
    <x v="14"/>
    <x v="19"/>
  </r>
  <r>
    <s v="U.S. Navy"/>
    <x v="13"/>
    <s v="https://www.cdse.edu/documents/toolkits-insider/case-study-john-beliveau.pdf"/>
    <x v="0"/>
    <x v="2"/>
    <x v="7"/>
    <x v="1"/>
    <s v="CH"/>
    <s v="C"/>
    <n v="21"/>
    <x v="7"/>
    <x v="34"/>
  </r>
  <r>
    <s v="U.S. Navy"/>
    <x v="13"/>
    <s v="https://www.cdse.edu/documents/toolkits-insider/case-study-john-beliveau.pdf"/>
    <x v="1"/>
    <x v="2"/>
    <x v="9"/>
    <x v="1"/>
    <s v="CH"/>
    <s v="C"/>
    <n v="16"/>
    <x v="9"/>
    <x v="35"/>
  </r>
  <r>
    <s v="Federal Bureau of Investigation"/>
    <x v="14"/>
    <s v="https://www.dhra.mil/PERSEREC/Espionage-Cases/1981-82/"/>
    <x v="0"/>
    <x v="0"/>
    <x v="10"/>
    <x v="1"/>
    <s v="HP"/>
    <s v="H"/>
    <n v="11"/>
    <x v="10"/>
    <x v="14"/>
  </r>
  <r>
    <s v="Federal Bureau of Investigation"/>
    <x v="14"/>
    <s v="https://www.dhra.mil/PERSEREC/Espionage-Cases/1981-82/"/>
    <x v="1"/>
    <x v="0"/>
    <x v="4"/>
    <x v="1"/>
    <s v="HP"/>
    <s v="H"/>
    <n v="15"/>
    <x v="4"/>
    <x v="17"/>
  </r>
  <r>
    <s v="Federal Bureau of Investigation"/>
    <x v="14"/>
    <s v="https://www.dhra.mil/PERSEREC/Espionage-Cases/1981-82/"/>
    <x v="1"/>
    <x v="0"/>
    <x v="13"/>
    <x v="1"/>
    <s v="HP"/>
    <s v="H"/>
    <n v="28"/>
    <x v="13"/>
    <x v="18"/>
  </r>
  <r>
    <s v="Federal Bureau of Investigation"/>
    <x v="14"/>
    <s v="https://www.dhra.mil/PERSEREC/Espionage-Cases/1981-82/"/>
    <x v="0"/>
    <x v="1"/>
    <x v="18"/>
    <x v="1"/>
    <s v="HP"/>
    <s v="P"/>
    <n v="18"/>
    <x v="18"/>
    <x v="38"/>
  </r>
  <r>
    <s v="Federal Bureau of Investigation"/>
    <x v="15"/>
    <s v="https://www.dhra.mil/PERSEREC/Espionage-Cases/2005-08/"/>
    <x v="0"/>
    <x v="0"/>
    <x v="1"/>
    <x v="1"/>
    <s v="HP"/>
    <s v="H"/>
    <n v="12"/>
    <x v="1"/>
    <x v="11"/>
  </r>
  <r>
    <s v="Federal Bureau of Investigation"/>
    <x v="15"/>
    <s v="https://www.dhra.mil/PERSEREC/Espionage-Cases/2005-08/"/>
    <x v="1"/>
    <x v="0"/>
    <x v="4"/>
    <x v="1"/>
    <s v="HP"/>
    <s v="H"/>
    <n v="15"/>
    <x v="4"/>
    <x v="17"/>
  </r>
  <r>
    <s v="Federal Bureau of Investigation"/>
    <x v="15"/>
    <s v="https://www.dhra.mil/PERSEREC/Espionage-Cases/2005-08/"/>
    <x v="1"/>
    <x v="0"/>
    <x v="13"/>
    <x v="1"/>
    <s v="HP"/>
    <s v="H"/>
    <n v="28"/>
    <x v="13"/>
    <x v="18"/>
  </r>
  <r>
    <s v="Federal Bureau of Investigation"/>
    <x v="15"/>
    <s v="https://www.dhra.mil/PERSEREC/Espionage-Cases/2005-08/"/>
    <x v="0"/>
    <x v="1"/>
    <x v="18"/>
    <x v="1"/>
    <s v="HP"/>
    <s v="P"/>
    <n v="18"/>
    <x v="18"/>
    <x v="38"/>
  </r>
  <r>
    <s v="Federal Bureau of Investigation"/>
    <x v="15"/>
    <s v="https://www.dhra.mil/PERSEREC/Espionage-Cases/2005-08/"/>
    <x v="1"/>
    <x v="1"/>
    <x v="6"/>
    <x v="1"/>
    <s v="HP"/>
    <s v="P"/>
    <n v="1"/>
    <x v="6"/>
    <x v="20"/>
  </r>
  <r>
    <s v="Defense Counterintelligence &amp; Security Agency"/>
    <x v="16"/>
    <s v="https://www.cdse.edu/documents/cdse/ud-job-aid-benjamin-bishop.pdf"/>
    <x v="0"/>
    <x v="0"/>
    <x v="0"/>
    <x v="0"/>
    <s v="CHP"/>
    <s v="H"/>
    <n v="20"/>
    <x v="0"/>
    <x v="0"/>
  </r>
  <r>
    <s v="Defense Counterintelligence &amp; Security Agency"/>
    <x v="16"/>
    <s v="https://www.cdse.edu/documents/cdse/ud-job-aid-benjamin-bishop.pdf"/>
    <x v="0"/>
    <x v="0"/>
    <x v="1"/>
    <x v="0"/>
    <s v="CHP"/>
    <s v="H"/>
    <n v="12"/>
    <x v="1"/>
    <x v="1"/>
  </r>
  <r>
    <s v="Defense Counterintelligence &amp; Security Agency"/>
    <x v="16"/>
    <s v="https://www.cdse.edu/documents/cdse/ud-job-aid-benjamin-bishop.pdf"/>
    <x v="0"/>
    <x v="0"/>
    <x v="2"/>
    <x v="0"/>
    <s v="CHP"/>
    <s v="H"/>
    <n v="23"/>
    <x v="2"/>
    <x v="2"/>
  </r>
  <r>
    <s v="Defense Counterintelligence &amp; Security Agency"/>
    <x v="16"/>
    <s v="https://www.cdse.edu/documents/cdse/ud-job-aid-benjamin-bishop.pdf"/>
    <x v="1"/>
    <x v="0"/>
    <x v="4"/>
    <x v="0"/>
    <s v="CHP"/>
    <s v="H"/>
    <n v="15"/>
    <x v="4"/>
    <x v="4"/>
  </r>
  <r>
    <s v="Defense Counterintelligence &amp; Security Agency"/>
    <x v="16"/>
    <s v="https://www.cdse.edu/documents/cdse/ud-job-aid-benjamin-bishop.pdf"/>
    <x v="1"/>
    <x v="0"/>
    <x v="5"/>
    <x v="0"/>
    <s v="CHP"/>
    <s v="H"/>
    <n v="3"/>
    <x v="5"/>
    <x v="5"/>
  </r>
  <r>
    <s v="Defense Counterintelligence &amp; Security Agency"/>
    <x v="16"/>
    <s v="https://www.cdse.edu/documents/cdse/ud-job-aid-benjamin-bishop.pdf"/>
    <x v="1"/>
    <x v="1"/>
    <x v="6"/>
    <x v="0"/>
    <s v="CHP"/>
    <s v="P"/>
    <n v="1"/>
    <x v="6"/>
    <x v="6"/>
  </r>
  <r>
    <s v="Defense Counterintelligence &amp; Security Agency"/>
    <x v="16"/>
    <s v="https://www.cdse.edu/documents/cdse/ud-job-aid-benjamin-bishop.pdf"/>
    <x v="0"/>
    <x v="2"/>
    <x v="7"/>
    <x v="0"/>
    <s v="CHP"/>
    <s v="C"/>
    <n v="21"/>
    <x v="7"/>
    <x v="7"/>
  </r>
  <r>
    <s v="Defense Counterintelligence &amp; Security Agency"/>
    <x v="16"/>
    <s v="https://www.cdse.edu/documents/cdse/ud-job-aid-benjamin-bishop.pdf"/>
    <x v="1"/>
    <x v="2"/>
    <x v="9"/>
    <x v="0"/>
    <s v="CHP"/>
    <s v="C"/>
    <n v="16"/>
    <x v="9"/>
    <x v="9"/>
  </r>
  <r>
    <s v="National Security Agency"/>
    <x v="17"/>
    <s v="https://www.dhra.mil/PERSEREC/Espionage-Cases/1997-99/"/>
    <x v="0"/>
    <x v="0"/>
    <x v="10"/>
    <x v="1"/>
    <s v="CH"/>
    <s v="H"/>
    <n v="11"/>
    <x v="10"/>
    <x v="14"/>
  </r>
  <r>
    <s v="National Security Agency"/>
    <x v="17"/>
    <s v="https://www.dhra.mil/PERSEREC/Espionage-Cases/1997-99/"/>
    <x v="0"/>
    <x v="0"/>
    <x v="0"/>
    <x v="1"/>
    <s v="CH"/>
    <s v="H"/>
    <n v="20"/>
    <x v="0"/>
    <x v="15"/>
  </r>
  <r>
    <s v="National Security Agency"/>
    <x v="17"/>
    <s v="https://www.dhra.mil/PERSEREC/Espionage-Cases/1997-99/"/>
    <x v="1"/>
    <x v="0"/>
    <x v="4"/>
    <x v="1"/>
    <s v="CH"/>
    <s v="H"/>
    <n v="15"/>
    <x v="4"/>
    <x v="17"/>
  </r>
  <r>
    <s v="National Security Agency"/>
    <x v="17"/>
    <s v="https://www.dhra.mil/PERSEREC/Espionage-Cases/1997-99/"/>
    <x v="1"/>
    <x v="0"/>
    <x v="13"/>
    <x v="1"/>
    <s v="CH"/>
    <s v="H"/>
    <n v="28"/>
    <x v="13"/>
    <x v="18"/>
  </r>
  <r>
    <s v="National Security Agency"/>
    <x v="17"/>
    <s v="https://www.dhra.mil/PERSEREC/Espionage-Cases/1997-99/"/>
    <x v="0"/>
    <x v="2"/>
    <x v="7"/>
    <x v="1"/>
    <s v="CH"/>
    <s v="C"/>
    <n v="21"/>
    <x v="7"/>
    <x v="34"/>
  </r>
  <r>
    <s v="National Security Agency"/>
    <x v="17"/>
    <s v="https://www.dhra.mil/PERSEREC/Espionage-Cases/1997-99/"/>
    <x v="1"/>
    <x v="2"/>
    <x v="9"/>
    <x v="1"/>
    <s v="CH"/>
    <s v="C"/>
    <n v="16"/>
    <x v="9"/>
    <x v="35"/>
  </r>
  <r>
    <s v="Federal Bureau of Investigation"/>
    <x v="18"/>
    <s v="https://www.cdse.edu/documents/cdse/christopher-boyce-insider-threat-case-study.pdf"/>
    <x v="0"/>
    <x v="0"/>
    <x v="10"/>
    <x v="0"/>
    <s v="CHP"/>
    <s v="H"/>
    <n v="11"/>
    <x v="10"/>
    <x v="10"/>
  </r>
  <r>
    <s v="Federal Bureau of Investigation"/>
    <x v="18"/>
    <s v="https://www.cdse.edu/documents/cdse/christopher-boyce-insider-threat-case-study.pdf"/>
    <x v="0"/>
    <x v="0"/>
    <x v="0"/>
    <x v="0"/>
    <s v="CHP"/>
    <s v="H"/>
    <n v="20"/>
    <x v="0"/>
    <x v="0"/>
  </r>
  <r>
    <s v="Federal Bureau of Investigation"/>
    <x v="18"/>
    <s v="https://www.cdse.edu/documents/cdse/christopher-boyce-insider-threat-case-study.pdf"/>
    <x v="0"/>
    <x v="0"/>
    <x v="2"/>
    <x v="0"/>
    <s v="CHP"/>
    <s v="H"/>
    <n v="23"/>
    <x v="2"/>
    <x v="2"/>
  </r>
  <r>
    <s v="Federal Bureau of Investigation"/>
    <x v="18"/>
    <s v="https://www.cdse.edu/documents/cdse/christopher-boyce-insider-threat-case-study.pdf"/>
    <x v="0"/>
    <x v="0"/>
    <x v="3"/>
    <x v="0"/>
    <s v="CHP"/>
    <s v="H"/>
    <n v="24"/>
    <x v="3"/>
    <x v="3"/>
  </r>
  <r>
    <s v="Federal Bureau of Investigation"/>
    <x v="18"/>
    <s v="https://www.cdse.edu/documents/cdse/christopher-boyce-insider-threat-case-study.pdf"/>
    <x v="1"/>
    <x v="0"/>
    <x v="4"/>
    <x v="0"/>
    <s v="CHP"/>
    <s v="H"/>
    <n v="15"/>
    <x v="4"/>
    <x v="4"/>
  </r>
  <r>
    <s v="Federal Bureau of Investigation"/>
    <x v="18"/>
    <s v="https://www.cdse.edu/documents/cdse/christopher-boyce-insider-threat-case-study.pdf"/>
    <x v="1"/>
    <x v="0"/>
    <x v="13"/>
    <x v="0"/>
    <s v="CHP"/>
    <s v="H"/>
    <n v="28"/>
    <x v="13"/>
    <x v="43"/>
  </r>
  <r>
    <s v="Federal Bureau of Investigation"/>
    <x v="18"/>
    <s v="https://www.cdse.edu/documents/cdse/christopher-boyce-insider-threat-case-study.pdf"/>
    <x v="1"/>
    <x v="0"/>
    <x v="22"/>
    <x v="0"/>
    <s v="CHP"/>
    <s v="H"/>
    <n v="13"/>
    <x v="22"/>
    <x v="32"/>
  </r>
  <r>
    <s v="Federal Bureau of Investigation"/>
    <x v="18"/>
    <s v="https://www.cdse.edu/documents/cdse/christopher-boyce-insider-threat-case-study.pdf"/>
    <x v="1"/>
    <x v="0"/>
    <x v="14"/>
    <x v="0"/>
    <s v="CHP"/>
    <s v="H"/>
    <n v="5"/>
    <x v="14"/>
    <x v="33"/>
  </r>
  <r>
    <s v="Federal Bureau of Investigation"/>
    <x v="18"/>
    <s v="https://www.cdse.edu/documents/cdse/christopher-boyce-insider-threat-case-study.pdf"/>
    <x v="1"/>
    <x v="1"/>
    <x v="6"/>
    <x v="0"/>
    <s v="CHP"/>
    <s v="P"/>
    <n v="1"/>
    <x v="6"/>
    <x v="6"/>
  </r>
  <r>
    <s v="Federal Bureau of Investigation"/>
    <x v="18"/>
    <s v="https://www.cdse.edu/documents/cdse/christopher-boyce-insider-threat-case-study.pdf"/>
    <x v="0"/>
    <x v="2"/>
    <x v="7"/>
    <x v="0"/>
    <s v="CHP"/>
    <s v="C"/>
    <n v="21"/>
    <x v="7"/>
    <x v="7"/>
  </r>
  <r>
    <s v="Central Intelligence Agency"/>
    <x v="19"/>
    <s v="https://www.dhra.mil/PERSEREC/Espionage-Cases/1990-92/"/>
    <x v="0"/>
    <x v="0"/>
    <x v="10"/>
    <x v="1"/>
    <s v="HP"/>
    <s v="H"/>
    <n v="11"/>
    <x v="10"/>
    <x v="14"/>
  </r>
  <r>
    <s v="Central Intelligence Agency"/>
    <x v="19"/>
    <s v="https://www.dhra.mil/PERSEREC/Espionage-Cases/1990-92/"/>
    <x v="0"/>
    <x v="0"/>
    <x v="1"/>
    <x v="1"/>
    <s v="HP"/>
    <s v="H"/>
    <n v="12"/>
    <x v="1"/>
    <x v="11"/>
  </r>
  <r>
    <s v="Central Intelligence Agency"/>
    <x v="19"/>
    <s v="https://www.dhra.mil/PERSEREC/Espionage-Cases/1990-92/"/>
    <x v="1"/>
    <x v="0"/>
    <x v="5"/>
    <x v="1"/>
    <s v="HP"/>
    <s v="H"/>
    <n v="3"/>
    <x v="5"/>
    <x v="36"/>
  </r>
  <r>
    <s v="Central Intelligence Agency"/>
    <x v="19"/>
    <s v="https://www.dhra.mil/PERSEREC/Espionage-Cases/1990-92/"/>
    <x v="1"/>
    <x v="1"/>
    <x v="6"/>
    <x v="1"/>
    <s v="HP"/>
    <s v="P"/>
    <n v="1"/>
    <x v="6"/>
    <x v="20"/>
  </r>
  <r>
    <s v="U.S. Navy"/>
    <x v="20"/>
    <s v="https://www.dhra.mil/PERSEREC/Espionage-Cases/1989/"/>
    <x v="0"/>
    <x v="0"/>
    <x v="10"/>
    <x v="1"/>
    <s v="HP"/>
    <s v="H"/>
    <n v="11"/>
    <x v="10"/>
    <x v="14"/>
  </r>
  <r>
    <s v="U.S. Navy"/>
    <x v="20"/>
    <s v="https://www.dhra.mil/PERSEREC/Espionage-Cases/1989/"/>
    <x v="0"/>
    <x v="0"/>
    <x v="0"/>
    <x v="1"/>
    <s v="HP"/>
    <s v="H"/>
    <n v="20"/>
    <x v="0"/>
    <x v="15"/>
  </r>
  <r>
    <s v="U.S. Navy"/>
    <x v="20"/>
    <s v="https://www.dhra.mil/PERSEREC/Espionage-Cases/1989/"/>
    <x v="0"/>
    <x v="0"/>
    <x v="2"/>
    <x v="1"/>
    <s v="HP"/>
    <s v="H"/>
    <n v="23"/>
    <x v="2"/>
    <x v="16"/>
  </r>
  <r>
    <s v="U.S. Navy"/>
    <x v="20"/>
    <s v="https://www.dhra.mil/PERSEREC/Espionage-Cases/1989/"/>
    <x v="1"/>
    <x v="0"/>
    <x v="4"/>
    <x v="1"/>
    <s v="HP"/>
    <s v="H"/>
    <n v="15"/>
    <x v="4"/>
    <x v="17"/>
  </r>
  <r>
    <s v="U.S. Navy"/>
    <x v="20"/>
    <s v="https://www.dhra.mil/PERSEREC/Espionage-Cases/1989/"/>
    <x v="1"/>
    <x v="0"/>
    <x v="5"/>
    <x v="1"/>
    <s v="HP"/>
    <s v="H"/>
    <n v="3"/>
    <x v="5"/>
    <x v="36"/>
  </r>
  <r>
    <s v="U.S. Navy"/>
    <x v="20"/>
    <s v="https://www.dhra.mil/PERSEREC/Espionage-Cases/1989/"/>
    <x v="1"/>
    <x v="0"/>
    <x v="14"/>
    <x v="1"/>
    <s v="HP"/>
    <s v="H"/>
    <n v="5"/>
    <x v="14"/>
    <x v="19"/>
  </r>
  <r>
    <s v="U.S. Navy"/>
    <x v="20"/>
    <s v="https://www.dhra.mil/PERSEREC/Espionage-Cases/1989/"/>
    <x v="0"/>
    <x v="1"/>
    <x v="18"/>
    <x v="1"/>
    <s v="HP"/>
    <s v="P"/>
    <n v="18"/>
    <x v="18"/>
    <x v="38"/>
  </r>
  <r>
    <s v="U.S. Air Force"/>
    <x v="21"/>
    <s v="https://www.dhra.mil/PERSEREC/Espionage-Cases/1985/"/>
    <x v="0"/>
    <x v="0"/>
    <x v="10"/>
    <x v="1"/>
    <s v="HP"/>
    <s v="H"/>
    <n v="11"/>
    <x v="10"/>
    <x v="14"/>
  </r>
  <r>
    <s v="U.S. Air Force"/>
    <x v="21"/>
    <s v="https://www.dhra.mil/PERSEREC/Espionage-Cases/1985/"/>
    <x v="0"/>
    <x v="0"/>
    <x v="0"/>
    <x v="1"/>
    <s v="HP"/>
    <s v="H"/>
    <n v="20"/>
    <x v="0"/>
    <x v="15"/>
  </r>
  <r>
    <s v="U.S. Air Force"/>
    <x v="21"/>
    <s v="https://www.dhra.mil/PERSEREC/Espionage-Cases/1985/"/>
    <x v="1"/>
    <x v="0"/>
    <x v="5"/>
    <x v="1"/>
    <s v="HP"/>
    <s v="H"/>
    <n v="3"/>
    <x v="5"/>
    <x v="36"/>
  </r>
  <r>
    <s v="U.S. Air Force"/>
    <x v="21"/>
    <s v="https://www.dhra.mil/PERSEREC/Espionage-Cases/1985/"/>
    <x v="0"/>
    <x v="1"/>
    <x v="18"/>
    <x v="1"/>
    <s v="HP"/>
    <s v="P"/>
    <n v="18"/>
    <x v="18"/>
    <x v="38"/>
  </r>
  <r>
    <s v="U.S. Air Force"/>
    <x v="21"/>
    <s v="https://www.dhra.mil/PERSEREC/Espionage-Cases/1985/"/>
    <x v="1"/>
    <x v="1"/>
    <x v="6"/>
    <x v="1"/>
    <s v="HP"/>
    <s v="P"/>
    <n v="1"/>
    <x v="6"/>
    <x v="20"/>
  </r>
  <r>
    <s v="U.S. Air Force"/>
    <x v="22"/>
    <s v="https://www.dhra.mil/PERSEREC/Espionage-Cases/1990-92/"/>
    <x v="0"/>
    <x v="0"/>
    <x v="0"/>
    <x v="1"/>
    <s v="HP"/>
    <s v="H"/>
    <n v="20"/>
    <x v="0"/>
    <x v="15"/>
  </r>
  <r>
    <s v="U.S. Air Force"/>
    <x v="22"/>
    <s v="https://www.dhra.mil/PERSEREC/Espionage-Cases/1990-92/"/>
    <x v="0"/>
    <x v="0"/>
    <x v="1"/>
    <x v="1"/>
    <s v="HP"/>
    <s v="H"/>
    <n v="12"/>
    <x v="1"/>
    <x v="11"/>
  </r>
  <r>
    <s v="U.S. Air Force"/>
    <x v="22"/>
    <s v="https://www.dhra.mil/PERSEREC/Espionage-Cases/1990-92/"/>
    <x v="0"/>
    <x v="0"/>
    <x v="3"/>
    <x v="1"/>
    <s v="HP"/>
    <s v="H"/>
    <n v="24"/>
    <x v="3"/>
    <x v="41"/>
  </r>
  <r>
    <s v="U.S. Air Force"/>
    <x v="22"/>
    <s v="https://www.dhra.mil/PERSEREC/Espionage-Cases/1990-92/"/>
    <x v="1"/>
    <x v="0"/>
    <x v="4"/>
    <x v="1"/>
    <s v="HP"/>
    <s v="H"/>
    <n v="15"/>
    <x v="4"/>
    <x v="17"/>
  </r>
  <r>
    <s v="U.S. Air Force"/>
    <x v="22"/>
    <s v="https://www.dhra.mil/PERSEREC/Espionage-Cases/1990-92/"/>
    <x v="1"/>
    <x v="0"/>
    <x v="5"/>
    <x v="1"/>
    <s v="HP"/>
    <s v="H"/>
    <n v="3"/>
    <x v="5"/>
    <x v="36"/>
  </r>
  <r>
    <s v="U.S. Air Force"/>
    <x v="22"/>
    <s v="https://www.dhra.mil/PERSEREC/Espionage-Cases/1990-92/"/>
    <x v="1"/>
    <x v="0"/>
    <x v="15"/>
    <x v="1"/>
    <s v="HP"/>
    <s v="H"/>
    <n v="25"/>
    <x v="15"/>
    <x v="42"/>
  </r>
  <r>
    <s v="U.S. Air Force"/>
    <x v="22"/>
    <s v="https://www.dhra.mil/PERSEREC/Espionage-Cases/1990-92/"/>
    <x v="1"/>
    <x v="1"/>
    <x v="19"/>
    <x v="1"/>
    <s v="HP"/>
    <s v="P"/>
    <n v="14"/>
    <x v="19"/>
    <x v="44"/>
  </r>
  <r>
    <s v="U.S. Air Force"/>
    <x v="22"/>
    <s v="https://www.dhra.mil/PERSEREC/Espionage-Cases/1990-92/"/>
    <x v="1"/>
    <x v="1"/>
    <x v="20"/>
    <x v="1"/>
    <s v="HP"/>
    <s v="P"/>
    <n v="26"/>
    <x v="20"/>
    <x v="45"/>
  </r>
  <r>
    <s v="U.S. Air Force"/>
    <x v="22"/>
    <s v="https://www.dhra.mil/PERSEREC/Espionage-Cases/1990-92/"/>
    <x v="1"/>
    <x v="1"/>
    <x v="6"/>
    <x v="1"/>
    <s v="HP"/>
    <s v="P"/>
    <n v="1"/>
    <x v="6"/>
    <x v="20"/>
  </r>
  <r>
    <s v="Federal Bureau of Investigation"/>
    <x v="23"/>
    <s v="https://www.dhra.mil/PERSEREC/Espionage-Cases/1984/"/>
    <x v="0"/>
    <x v="0"/>
    <x v="10"/>
    <x v="1"/>
    <s v="HP"/>
    <s v="H"/>
    <n v="11"/>
    <x v="10"/>
    <x v="14"/>
  </r>
  <r>
    <s v="Federal Bureau of Investigation"/>
    <x v="23"/>
    <s v="https://www.dhra.mil/PERSEREC/Espionage-Cases/1984/"/>
    <x v="0"/>
    <x v="0"/>
    <x v="0"/>
    <x v="1"/>
    <s v="HP"/>
    <s v="H"/>
    <n v="20"/>
    <x v="0"/>
    <x v="15"/>
  </r>
  <r>
    <s v="Federal Bureau of Investigation"/>
    <x v="23"/>
    <s v="https://www.dhra.mil/PERSEREC/Espionage-Cases/1984/"/>
    <x v="1"/>
    <x v="0"/>
    <x v="4"/>
    <x v="1"/>
    <s v="HP"/>
    <s v="H"/>
    <n v="15"/>
    <x v="4"/>
    <x v="17"/>
  </r>
  <r>
    <s v="Federal Bureau of Investigation"/>
    <x v="23"/>
    <s v="https://www.dhra.mil/PERSEREC/Espionage-Cases/1984/"/>
    <x v="1"/>
    <x v="0"/>
    <x v="5"/>
    <x v="1"/>
    <s v="HP"/>
    <s v="H"/>
    <n v="3"/>
    <x v="5"/>
    <x v="36"/>
  </r>
  <r>
    <s v="Federal Bureau of Investigation"/>
    <x v="23"/>
    <s v="https://www.dhra.mil/PERSEREC/Espionage-Cases/1984/"/>
    <x v="1"/>
    <x v="0"/>
    <x v="23"/>
    <x v="1"/>
    <s v="HP"/>
    <s v="H"/>
    <n v="8"/>
    <x v="23"/>
    <x v="37"/>
  </r>
  <r>
    <s v="Federal Bureau of Investigation"/>
    <x v="23"/>
    <s v="https://www.dhra.mil/PERSEREC/Espionage-Cases/1984/"/>
    <x v="0"/>
    <x v="1"/>
    <x v="18"/>
    <x v="1"/>
    <s v="HP"/>
    <s v="P"/>
    <n v="18"/>
    <x v="18"/>
    <x v="38"/>
  </r>
  <r>
    <s v="Federal Bureau of Investigation"/>
    <x v="24"/>
    <s v="https://www.dhra.mil/PERSEREC/Espionage-Cases/1993-95/"/>
    <x v="0"/>
    <x v="0"/>
    <x v="10"/>
    <x v="1"/>
    <s v="HP"/>
    <s v="H"/>
    <n v="11"/>
    <x v="10"/>
    <x v="14"/>
  </r>
  <r>
    <s v="Federal Bureau of Investigation"/>
    <x v="24"/>
    <s v="https://www.dhra.mil/PERSEREC/Espionage-Cases/1993-95/"/>
    <x v="0"/>
    <x v="0"/>
    <x v="0"/>
    <x v="1"/>
    <s v="HP"/>
    <s v="H"/>
    <n v="20"/>
    <x v="0"/>
    <x v="15"/>
  </r>
  <r>
    <s v="Federal Bureau of Investigation"/>
    <x v="24"/>
    <s v="https://www.dhra.mil/PERSEREC/Espionage-Cases/1993-95/"/>
    <x v="1"/>
    <x v="0"/>
    <x v="4"/>
    <x v="1"/>
    <s v="HP"/>
    <s v="H"/>
    <n v="15"/>
    <x v="4"/>
    <x v="17"/>
  </r>
  <r>
    <s v="Federal Bureau of Investigation"/>
    <x v="24"/>
    <s v="https://www.dhra.mil/PERSEREC/Espionage-Cases/1993-95/"/>
    <x v="1"/>
    <x v="0"/>
    <x v="5"/>
    <x v="1"/>
    <s v="HP"/>
    <s v="H"/>
    <n v="3"/>
    <x v="5"/>
    <x v="36"/>
  </r>
  <r>
    <s v="Federal Bureau of Investigation"/>
    <x v="24"/>
    <s v="https://www.dhra.mil/PERSEREC/Espionage-Cases/1993-95/"/>
    <x v="1"/>
    <x v="0"/>
    <x v="14"/>
    <x v="1"/>
    <s v="HP"/>
    <s v="H"/>
    <n v="5"/>
    <x v="14"/>
    <x v="19"/>
  </r>
  <r>
    <s v="Federal Bureau of Investigation"/>
    <x v="24"/>
    <s v="https://www.dhra.mil/PERSEREC/Espionage-Cases/1993-95/"/>
    <x v="0"/>
    <x v="1"/>
    <x v="18"/>
    <x v="1"/>
    <s v="HP"/>
    <s v="P"/>
    <n v="18"/>
    <x v="18"/>
    <x v="38"/>
  </r>
  <r>
    <s v="Federal Bureau of Investigation"/>
    <x v="24"/>
    <s v="https://www.dhra.mil/PERSEREC/Espionage-Cases/1993-95/"/>
    <x v="1"/>
    <x v="1"/>
    <x v="20"/>
    <x v="1"/>
    <s v="HP"/>
    <s v="P"/>
    <n v="26"/>
    <x v="20"/>
    <x v="45"/>
  </r>
  <r>
    <s v="Central Intelligence Agency"/>
    <x v="25"/>
    <s v="https://www.dhra.mil/PERSEREC/Espionage-Cases/1985/"/>
    <x v="0"/>
    <x v="0"/>
    <x v="1"/>
    <x v="1"/>
    <s v="HP"/>
    <s v="H"/>
    <n v="12"/>
    <x v="1"/>
    <x v="11"/>
  </r>
  <r>
    <s v="Central Intelligence Agency"/>
    <x v="25"/>
    <s v="https://www.dhra.mil/PERSEREC/Espionage-Cases/1985/"/>
    <x v="0"/>
    <x v="0"/>
    <x v="10"/>
    <x v="1"/>
    <s v="HP"/>
    <s v="H"/>
    <n v="11"/>
    <x v="10"/>
    <x v="14"/>
  </r>
  <r>
    <s v="Central Intelligence Agency"/>
    <x v="25"/>
    <s v="https://www.dhra.mil/PERSEREC/Espionage-Cases/1985/"/>
    <x v="0"/>
    <x v="0"/>
    <x v="24"/>
    <x v="1"/>
    <s v="HP"/>
    <s v="H"/>
    <n v="9"/>
    <x v="24"/>
    <x v="46"/>
  </r>
  <r>
    <s v="Central Intelligence Agency"/>
    <x v="25"/>
    <s v="https://www.dhra.mil/PERSEREC/Espionage-Cases/1985/"/>
    <x v="1"/>
    <x v="0"/>
    <x v="4"/>
    <x v="1"/>
    <s v="HP"/>
    <s v="H"/>
    <n v="15"/>
    <x v="4"/>
    <x v="17"/>
  </r>
  <r>
    <s v="Central Intelligence Agency"/>
    <x v="25"/>
    <s v="https://www.dhra.mil/PERSEREC/Espionage-Cases/1985/"/>
    <x v="1"/>
    <x v="0"/>
    <x v="5"/>
    <x v="1"/>
    <s v="HP"/>
    <s v="H"/>
    <n v="3"/>
    <x v="5"/>
    <x v="36"/>
  </r>
  <r>
    <s v="Central Intelligence Agency"/>
    <x v="25"/>
    <s v="https://www.dhra.mil/PERSEREC/Espionage-Cases/1985/"/>
    <x v="1"/>
    <x v="0"/>
    <x v="13"/>
    <x v="1"/>
    <s v="HP"/>
    <s v="H"/>
    <n v="28"/>
    <x v="13"/>
    <x v="18"/>
  </r>
  <r>
    <s v="Central Intelligence Agency"/>
    <x v="25"/>
    <s v="https://www.dhra.mil/PERSEREC/Espionage-Cases/1985/"/>
    <x v="1"/>
    <x v="1"/>
    <x v="6"/>
    <x v="1"/>
    <s v="HP"/>
    <s v="P"/>
    <n v="1"/>
    <x v="6"/>
    <x v="20"/>
  </r>
  <r>
    <s v="Federal Bureau of Investigation"/>
    <x v="26"/>
    <s v="https://www.cdse.edu/documents/toolkits-insider/chun-case-study.pdf"/>
    <x v="0"/>
    <x v="0"/>
    <x v="1"/>
    <x v="1"/>
    <s v="HP"/>
    <s v="H"/>
    <n v="12"/>
    <x v="1"/>
    <x v="11"/>
  </r>
  <r>
    <s v="Federal Bureau of Investigation"/>
    <x v="26"/>
    <s v="https://www.cdse.edu/documents/toolkits-insider/chun-case-study.pdf"/>
    <x v="0"/>
    <x v="0"/>
    <x v="2"/>
    <x v="1"/>
    <s v="HP"/>
    <s v="H"/>
    <n v="23"/>
    <x v="2"/>
    <x v="16"/>
  </r>
  <r>
    <s v="Federal Bureau of Investigation"/>
    <x v="26"/>
    <s v="https://www.cdse.edu/documents/toolkits-insider/chun-case-study.pdf"/>
    <x v="0"/>
    <x v="0"/>
    <x v="24"/>
    <x v="1"/>
    <s v="HP"/>
    <s v="H"/>
    <n v="9"/>
    <x v="24"/>
    <x v="46"/>
  </r>
  <r>
    <s v="Federal Bureau of Investigation"/>
    <x v="26"/>
    <s v="https://www.cdse.edu/documents/toolkits-insider/chun-case-study.pdf"/>
    <x v="1"/>
    <x v="0"/>
    <x v="4"/>
    <x v="1"/>
    <s v="HP"/>
    <s v="H"/>
    <n v="15"/>
    <x v="4"/>
    <x v="17"/>
  </r>
  <r>
    <s v="Federal Bureau of Investigation"/>
    <x v="26"/>
    <s v="https://www.cdse.edu/documents/toolkits-insider/chun-case-study.pdf"/>
    <x v="1"/>
    <x v="0"/>
    <x v="5"/>
    <x v="1"/>
    <s v="HP"/>
    <s v="H"/>
    <n v="3"/>
    <x v="5"/>
    <x v="36"/>
  </r>
  <r>
    <s v="Federal Bureau of Investigation"/>
    <x v="26"/>
    <s v="https://www.cdse.edu/documents/toolkits-insider/chun-case-study.pdf"/>
    <x v="1"/>
    <x v="1"/>
    <x v="6"/>
    <x v="1"/>
    <s v="HP"/>
    <s v="P"/>
    <n v="1"/>
    <x v="6"/>
    <x v="20"/>
  </r>
  <r>
    <s v="Federal Bureau of Investigation"/>
    <x v="27"/>
    <s v="https://www.justice.gov/archive/opa/pr/2008/February/chung-indictment.pdf"/>
    <x v="0"/>
    <x v="0"/>
    <x v="0"/>
    <x v="0"/>
    <s v="CHP"/>
    <s v="H"/>
    <n v="20"/>
    <x v="0"/>
    <x v="0"/>
  </r>
  <r>
    <s v="Federal Bureau of Investigation"/>
    <x v="27"/>
    <s v="https://www.justice.gov/archive/opa/pr/2008/February/chung-indictment.pdf"/>
    <x v="0"/>
    <x v="0"/>
    <x v="2"/>
    <x v="0"/>
    <s v="CHP"/>
    <s v="H"/>
    <n v="23"/>
    <x v="2"/>
    <x v="2"/>
  </r>
  <r>
    <s v="Federal Bureau of Investigation"/>
    <x v="27"/>
    <s v="https://www.justice.gov/archive/opa/pr/2008/February/chung-indictment.pdf"/>
    <x v="1"/>
    <x v="0"/>
    <x v="4"/>
    <x v="0"/>
    <s v="CHP"/>
    <s v="H"/>
    <n v="15"/>
    <x v="4"/>
    <x v="4"/>
  </r>
  <r>
    <s v="Federal Bureau of Investigation"/>
    <x v="27"/>
    <s v="https://www.justice.gov/archive/opa/pr/2008/February/chung-indictment.pdf"/>
    <x v="1"/>
    <x v="0"/>
    <x v="5"/>
    <x v="0"/>
    <s v="CHP"/>
    <s v="H"/>
    <n v="3"/>
    <x v="5"/>
    <x v="5"/>
  </r>
  <r>
    <s v="Federal Bureau of Investigation"/>
    <x v="27"/>
    <s v="https://www.justice.gov/archive/opa/pr/2008/February/chung-indictment.pdf"/>
    <x v="1"/>
    <x v="0"/>
    <x v="14"/>
    <x v="0"/>
    <s v="CHP"/>
    <s v="H"/>
    <n v="5"/>
    <x v="14"/>
    <x v="33"/>
  </r>
  <r>
    <s v="Federal Bureau of Investigation"/>
    <x v="27"/>
    <s v="https://www.justice.gov/archive/opa/pr/2008/February/chung-indictment.pdf"/>
    <x v="0"/>
    <x v="1"/>
    <x v="18"/>
    <x v="0"/>
    <s v="CHP"/>
    <s v="P"/>
    <n v="18"/>
    <x v="18"/>
    <x v="28"/>
  </r>
  <r>
    <s v="Federal Bureau of Investigation"/>
    <x v="27"/>
    <s v="https://www.justice.gov/archive/opa/pr/2008/February/chung-indictment.pdf"/>
    <x v="0"/>
    <x v="2"/>
    <x v="7"/>
    <x v="0"/>
    <s v="CHP"/>
    <s v="C"/>
    <n v="21"/>
    <x v="7"/>
    <x v="7"/>
  </r>
  <r>
    <s v="Defense Counterintelligence &amp; Security Agency"/>
    <x v="28"/>
    <s v="https://www.cdse.edu/documents/cdse/claibourne-case-study.pdf"/>
    <x v="0"/>
    <x v="0"/>
    <x v="10"/>
    <x v="1"/>
    <s v="HP"/>
    <s v="H"/>
    <n v="11"/>
    <x v="10"/>
    <x v="14"/>
  </r>
  <r>
    <s v="Defense Counterintelligence &amp; Security Agency"/>
    <x v="28"/>
    <s v="https://www.cdse.edu/documents/cdse/claibourne-case-study.pdf"/>
    <x v="0"/>
    <x v="0"/>
    <x v="2"/>
    <x v="1"/>
    <s v="HP"/>
    <s v="H"/>
    <n v="23"/>
    <x v="2"/>
    <x v="16"/>
  </r>
  <r>
    <s v="Defense Counterintelligence &amp; Security Agency"/>
    <x v="28"/>
    <s v="https://www.cdse.edu/documents/cdse/claibourne-case-study.pdf"/>
    <x v="0"/>
    <x v="0"/>
    <x v="24"/>
    <x v="1"/>
    <s v="HP"/>
    <s v="H"/>
    <n v="9"/>
    <x v="24"/>
    <x v="46"/>
  </r>
  <r>
    <s v="Defense Counterintelligence &amp; Security Agency"/>
    <x v="28"/>
    <s v="https://www.cdse.edu/documents/cdse/claibourne-case-study.pdf"/>
    <x v="1"/>
    <x v="0"/>
    <x v="4"/>
    <x v="1"/>
    <s v="HP"/>
    <s v="H"/>
    <n v="15"/>
    <x v="4"/>
    <x v="17"/>
  </r>
  <r>
    <s v="Defense Counterintelligence &amp; Security Agency"/>
    <x v="28"/>
    <s v="https://www.cdse.edu/documents/cdse/claibourne-case-study.pdf"/>
    <x v="1"/>
    <x v="0"/>
    <x v="5"/>
    <x v="1"/>
    <s v="HP"/>
    <s v="H"/>
    <n v="3"/>
    <x v="5"/>
    <x v="36"/>
  </r>
  <r>
    <s v="Defense Counterintelligence &amp; Security Agency"/>
    <x v="28"/>
    <s v="https://www.cdse.edu/documents/cdse/claibourne-case-study.pdf"/>
    <x v="1"/>
    <x v="0"/>
    <x v="13"/>
    <x v="1"/>
    <s v="HP"/>
    <s v="H"/>
    <n v="28"/>
    <x v="13"/>
    <x v="18"/>
  </r>
  <r>
    <s v="Defense Counterintelligence &amp; Security Agency"/>
    <x v="28"/>
    <s v="https://www.cdse.edu/documents/cdse/claibourne-case-study.pdf"/>
    <x v="0"/>
    <x v="1"/>
    <x v="18"/>
    <x v="1"/>
    <s v="HP"/>
    <s v="P"/>
    <n v="18"/>
    <x v="18"/>
    <x v="38"/>
  </r>
  <r>
    <s v="Federal Bureau of Investigation"/>
    <x v="29"/>
    <s v="https://www.dhra.mil/PERSEREC/Espionage-Cases/1997-99/"/>
    <x v="0"/>
    <x v="0"/>
    <x v="0"/>
    <x v="1"/>
    <s v="HP"/>
    <s v="H"/>
    <n v="20"/>
    <x v="0"/>
    <x v="15"/>
  </r>
  <r>
    <s v="Federal Bureau of Investigation"/>
    <x v="29"/>
    <s v="https://www.dhra.mil/PERSEREC/Espionage-Cases/1997-99/"/>
    <x v="0"/>
    <x v="0"/>
    <x v="1"/>
    <x v="1"/>
    <s v="HP"/>
    <s v="H"/>
    <n v="12"/>
    <x v="1"/>
    <x v="11"/>
  </r>
  <r>
    <s v="Federal Bureau of Investigation"/>
    <x v="29"/>
    <s v="https://www.dhra.mil/PERSEREC/Espionage-Cases/1997-99/"/>
    <x v="0"/>
    <x v="0"/>
    <x v="24"/>
    <x v="1"/>
    <s v="HP"/>
    <s v="H"/>
    <n v="9"/>
    <x v="24"/>
    <x v="46"/>
  </r>
  <r>
    <s v="Federal Bureau of Investigation"/>
    <x v="29"/>
    <s v="https://www.dhra.mil/PERSEREC/Espionage-Cases/1997-99/"/>
    <x v="1"/>
    <x v="0"/>
    <x v="4"/>
    <x v="1"/>
    <s v="HP"/>
    <s v="H"/>
    <n v="15"/>
    <x v="4"/>
    <x v="17"/>
  </r>
  <r>
    <s v="Federal Bureau of Investigation"/>
    <x v="29"/>
    <s v="https://www.dhra.mil/PERSEREC/Espionage-Cases/1997-99/"/>
    <x v="1"/>
    <x v="0"/>
    <x v="5"/>
    <x v="1"/>
    <s v="HP"/>
    <s v="H"/>
    <n v="3"/>
    <x v="5"/>
    <x v="36"/>
  </r>
  <r>
    <s v="Federal Bureau of Investigation"/>
    <x v="29"/>
    <s v="https://www.dhra.mil/PERSEREC/Espionage-Cases/1997-99/"/>
    <x v="1"/>
    <x v="0"/>
    <x v="13"/>
    <x v="1"/>
    <s v="HP"/>
    <s v="H"/>
    <n v="28"/>
    <x v="13"/>
    <x v="18"/>
  </r>
  <r>
    <s v="Federal Bureau of Investigation"/>
    <x v="29"/>
    <s v="https://www.dhra.mil/PERSEREC/Espionage-Cases/1997-99/"/>
    <x v="1"/>
    <x v="1"/>
    <x v="6"/>
    <x v="1"/>
    <s v="HP"/>
    <s v="P"/>
    <n v="1"/>
    <x v="6"/>
    <x v="20"/>
  </r>
  <r>
    <s v="U.S. Army"/>
    <x v="30"/>
    <s v="https://www.dhra.mil/PERSEREC/Espionage-Cases/1988/"/>
    <x v="0"/>
    <x v="0"/>
    <x v="10"/>
    <x v="1"/>
    <s v="HP"/>
    <s v="H"/>
    <n v="11"/>
    <x v="10"/>
    <x v="14"/>
  </r>
  <r>
    <s v="U.S. Army"/>
    <x v="30"/>
    <s v="https://www.dhra.mil/PERSEREC/Espionage-Cases/1988/"/>
    <x v="0"/>
    <x v="0"/>
    <x v="0"/>
    <x v="1"/>
    <s v="HP"/>
    <s v="H"/>
    <n v="20"/>
    <x v="0"/>
    <x v="15"/>
  </r>
  <r>
    <s v="U.S. Army"/>
    <x v="30"/>
    <s v="https://www.dhra.mil/PERSEREC/Espionage-Cases/1988/"/>
    <x v="1"/>
    <x v="0"/>
    <x v="4"/>
    <x v="1"/>
    <s v="HP"/>
    <s v="H"/>
    <n v="15"/>
    <x v="4"/>
    <x v="17"/>
  </r>
  <r>
    <s v="U.S. Army"/>
    <x v="30"/>
    <s v="https://www.dhra.mil/PERSEREC/Espionage-Cases/1988/"/>
    <x v="1"/>
    <x v="0"/>
    <x v="5"/>
    <x v="1"/>
    <s v="HP"/>
    <s v="H"/>
    <n v="3"/>
    <x v="5"/>
    <x v="36"/>
  </r>
  <r>
    <s v="U.S. Army"/>
    <x v="30"/>
    <s v="https://www.dhra.mil/PERSEREC/Espionage-Cases/1988/"/>
    <x v="1"/>
    <x v="0"/>
    <x v="13"/>
    <x v="1"/>
    <s v="HP"/>
    <s v="H"/>
    <n v="28"/>
    <x v="13"/>
    <x v="18"/>
  </r>
  <r>
    <s v="U.S. Army"/>
    <x v="30"/>
    <s v="https://www.dhra.mil/PERSEREC/Espionage-Cases/1988/"/>
    <x v="1"/>
    <x v="1"/>
    <x v="6"/>
    <x v="1"/>
    <s v="HP"/>
    <s v="P"/>
    <n v="1"/>
    <x v="6"/>
    <x v="20"/>
  </r>
  <r>
    <s v="U.S. Air Force"/>
    <x v="31"/>
    <s v="https://www.dhra.mil/PERSEREC/Espionage-Cases/1981-82/"/>
    <x v="0"/>
    <x v="0"/>
    <x v="0"/>
    <x v="1"/>
    <s v="HP"/>
    <s v="H"/>
    <n v="20"/>
    <x v="0"/>
    <x v="15"/>
  </r>
  <r>
    <s v="U.S. Air Force"/>
    <x v="31"/>
    <s v="https://www.dhra.mil/PERSEREC/Espionage-Cases/1981-82/"/>
    <x v="1"/>
    <x v="0"/>
    <x v="4"/>
    <x v="1"/>
    <s v="HP"/>
    <s v="H"/>
    <n v="15"/>
    <x v="4"/>
    <x v="17"/>
  </r>
  <r>
    <s v="U.S. Air Force"/>
    <x v="31"/>
    <s v="https://www.dhra.mil/PERSEREC/Espionage-Cases/1981-82/"/>
    <x v="1"/>
    <x v="0"/>
    <x v="5"/>
    <x v="1"/>
    <s v="HP"/>
    <s v="H"/>
    <n v="3"/>
    <x v="5"/>
    <x v="36"/>
  </r>
  <r>
    <s v="U.S. Air Force"/>
    <x v="31"/>
    <s v="https://www.dhra.mil/PERSEREC/Espionage-Cases/1981-82/"/>
    <x v="1"/>
    <x v="1"/>
    <x v="6"/>
    <x v="1"/>
    <s v="HP"/>
    <s v="P"/>
    <n v="1"/>
    <x v="6"/>
    <x v="20"/>
  </r>
  <r>
    <s v="U.S. Marine Corps"/>
    <x v="32"/>
    <s v="https://www.dhra.mil/PERSEREC/Espionage-Cases/1984/"/>
    <x v="0"/>
    <x v="0"/>
    <x v="2"/>
    <x v="1"/>
    <s v="HP"/>
    <s v="H"/>
    <n v="23"/>
    <x v="2"/>
    <x v="16"/>
  </r>
  <r>
    <s v="U.S. Marine Corps"/>
    <x v="32"/>
    <s v="https://www.dhra.mil/PERSEREC/Espionage-Cases/1984/"/>
    <x v="0"/>
    <x v="1"/>
    <x v="18"/>
    <x v="1"/>
    <s v="HP"/>
    <s v="P"/>
    <n v="18"/>
    <x v="18"/>
    <x v="38"/>
  </r>
  <r>
    <s v="U.S. Air Force"/>
    <x v="33"/>
    <s v="https://www.dhra.mil/PERSEREC/Espionage-Cases/1986-87/"/>
    <x v="0"/>
    <x v="0"/>
    <x v="0"/>
    <x v="1"/>
    <s v="HP"/>
    <s v="H"/>
    <n v="20"/>
    <x v="0"/>
    <x v="15"/>
  </r>
  <r>
    <s v="U.S. Air Force"/>
    <x v="33"/>
    <s v="https://www.dhra.mil/PERSEREC/Espionage-Cases/1986-87/"/>
    <x v="0"/>
    <x v="0"/>
    <x v="3"/>
    <x v="1"/>
    <s v="HP"/>
    <s v="H"/>
    <n v="24"/>
    <x v="3"/>
    <x v="41"/>
  </r>
  <r>
    <s v="U.S. Air Force"/>
    <x v="33"/>
    <s v="https://www.dhra.mil/PERSEREC/Espionage-Cases/1986-87/"/>
    <x v="1"/>
    <x v="0"/>
    <x v="5"/>
    <x v="1"/>
    <s v="HP"/>
    <s v="H"/>
    <n v="3"/>
    <x v="5"/>
    <x v="36"/>
  </r>
  <r>
    <s v="U.S. Air Force"/>
    <x v="33"/>
    <s v="https://www.dhra.mil/PERSEREC/Espionage-Cases/1986-87/"/>
    <x v="0"/>
    <x v="1"/>
    <x v="17"/>
    <x v="1"/>
    <s v="HP"/>
    <s v="P"/>
    <n v="10"/>
    <x v="17"/>
    <x v="47"/>
  </r>
  <r>
    <s v="U.S. Air Force"/>
    <x v="33"/>
    <s v="https://www.dhra.mil/PERSEREC/Espionage-Cases/1986-87/"/>
    <x v="1"/>
    <x v="1"/>
    <x v="20"/>
    <x v="1"/>
    <s v="HP"/>
    <s v="P"/>
    <n v="26"/>
    <x v="20"/>
    <x v="45"/>
  </r>
  <r>
    <s v="U.S. Air Force"/>
    <x v="33"/>
    <s v="https://www.dhra.mil/PERSEREC/Espionage-Cases/1986-87/"/>
    <x v="1"/>
    <x v="1"/>
    <x v="6"/>
    <x v="1"/>
    <s v="HP"/>
    <s v="P"/>
    <n v="1"/>
    <x v="6"/>
    <x v="20"/>
  </r>
  <r>
    <s v="Federal Bureau of Investigation"/>
    <x v="34"/>
    <s v="https://www.dhra.mil/PERSEREC/Espionage-Cases/1975-80/"/>
    <x v="0"/>
    <x v="0"/>
    <x v="2"/>
    <x v="2"/>
    <s v="H"/>
    <s v="H"/>
    <n v="23"/>
    <x v="2"/>
    <x v="48"/>
  </r>
  <r>
    <s v="Federal Bureau of Investigation"/>
    <x v="34"/>
    <s v="https://www.dhra.mil/PERSEREC/Espionage-Cases/1975-80/"/>
    <x v="1"/>
    <x v="0"/>
    <x v="4"/>
    <x v="2"/>
    <s v="H"/>
    <s v="H"/>
    <n v="15"/>
    <x v="4"/>
    <x v="39"/>
  </r>
  <r>
    <s v="U.S. Navy"/>
    <x v="35"/>
    <s v="https://www.dhra.mil/PERSEREC/Espionage-Cases/2005-08/"/>
    <x v="0"/>
    <x v="0"/>
    <x v="0"/>
    <x v="1"/>
    <s v="HP"/>
    <s v="H"/>
    <n v="20"/>
    <x v="0"/>
    <x v="15"/>
  </r>
  <r>
    <s v="U.S. Navy"/>
    <x v="35"/>
    <s v="https://www.dhra.mil/PERSEREC/Espionage-Cases/2005-08/"/>
    <x v="0"/>
    <x v="0"/>
    <x v="2"/>
    <x v="1"/>
    <s v="HP"/>
    <s v="H"/>
    <n v="23"/>
    <x v="2"/>
    <x v="16"/>
  </r>
  <r>
    <s v="U.S. Navy"/>
    <x v="35"/>
    <s v="https://www.dhra.mil/PERSEREC/Espionage-Cases/2005-08/"/>
    <x v="1"/>
    <x v="0"/>
    <x v="4"/>
    <x v="1"/>
    <s v="HP"/>
    <s v="H"/>
    <n v="15"/>
    <x v="4"/>
    <x v="17"/>
  </r>
  <r>
    <s v="U.S. Navy"/>
    <x v="35"/>
    <s v="https://www.dhra.mil/PERSEREC/Espionage-Cases/2005-08/"/>
    <x v="1"/>
    <x v="0"/>
    <x v="14"/>
    <x v="1"/>
    <s v="HP"/>
    <s v="H"/>
    <n v="5"/>
    <x v="14"/>
    <x v="19"/>
  </r>
  <r>
    <s v="U.S. Navy"/>
    <x v="35"/>
    <s v="https://www.dhra.mil/PERSEREC/Espionage-Cases/2005-08/"/>
    <x v="0"/>
    <x v="1"/>
    <x v="17"/>
    <x v="1"/>
    <s v="HP"/>
    <s v="P"/>
    <n v="10"/>
    <x v="17"/>
    <x v="47"/>
  </r>
  <r>
    <s v="U.S. Navy"/>
    <x v="35"/>
    <s v="https://www.dhra.mil/PERSEREC/Espionage-Cases/2005-08/"/>
    <x v="1"/>
    <x v="1"/>
    <x v="20"/>
    <x v="1"/>
    <s v="HP"/>
    <s v="P"/>
    <n v="26"/>
    <x v="20"/>
    <x v="45"/>
  </r>
  <r>
    <s v="U.S. Army"/>
    <x v="36"/>
    <s v="https://www.dhra.mil/PERSEREC/Espionage-Cases/1988/"/>
    <x v="0"/>
    <x v="0"/>
    <x v="1"/>
    <x v="1"/>
    <s v="HP"/>
    <s v="H"/>
    <n v="12"/>
    <x v="1"/>
    <x v="11"/>
  </r>
  <r>
    <s v="U.S. Army"/>
    <x v="36"/>
    <s v="https://www.dhra.mil/PERSEREC/Espionage-Cases/1988/"/>
    <x v="0"/>
    <x v="0"/>
    <x v="24"/>
    <x v="1"/>
    <s v="HP"/>
    <s v="H"/>
    <n v="9"/>
    <x v="24"/>
    <x v="46"/>
  </r>
  <r>
    <s v="U.S. Army"/>
    <x v="36"/>
    <s v="https://www.dhra.mil/PERSEREC/Espionage-Cases/1988/"/>
    <x v="1"/>
    <x v="0"/>
    <x v="4"/>
    <x v="1"/>
    <s v="HP"/>
    <s v="H"/>
    <n v="15"/>
    <x v="4"/>
    <x v="17"/>
  </r>
  <r>
    <s v="U.S. Army"/>
    <x v="36"/>
    <s v="https://www.dhra.mil/PERSEREC/Espionage-Cases/1988/"/>
    <x v="1"/>
    <x v="0"/>
    <x v="5"/>
    <x v="1"/>
    <s v="HP"/>
    <s v="H"/>
    <n v="3"/>
    <x v="5"/>
    <x v="36"/>
  </r>
  <r>
    <s v="U.S. Army"/>
    <x v="36"/>
    <s v="https://www.dhra.mil/PERSEREC/Espionage-Cases/1988/"/>
    <x v="1"/>
    <x v="1"/>
    <x v="6"/>
    <x v="1"/>
    <s v="HP"/>
    <s v="P"/>
    <n v="1"/>
    <x v="6"/>
    <x v="20"/>
  </r>
  <r>
    <s v="Defense Intelligence Agency"/>
    <x v="37"/>
    <s v="https://www.dhra.mil/PERSEREC/Espionage-Cases/1983/"/>
    <x v="0"/>
    <x v="0"/>
    <x v="0"/>
    <x v="1"/>
    <s v="HP"/>
    <s v="H"/>
    <n v="20"/>
    <x v="0"/>
    <x v="15"/>
  </r>
  <r>
    <s v="Defense Intelligence Agency"/>
    <x v="37"/>
    <s v="https://www.dhra.mil/PERSEREC/Espionage-Cases/1983/"/>
    <x v="0"/>
    <x v="0"/>
    <x v="10"/>
    <x v="1"/>
    <s v="HP"/>
    <s v="H"/>
    <n v="11"/>
    <x v="10"/>
    <x v="14"/>
  </r>
  <r>
    <s v="Defense Intelligence Agency"/>
    <x v="37"/>
    <s v="https://www.dhra.mil/PERSEREC/Espionage-Cases/1983/"/>
    <x v="1"/>
    <x v="0"/>
    <x v="4"/>
    <x v="1"/>
    <s v="HP"/>
    <s v="H"/>
    <n v="15"/>
    <x v="4"/>
    <x v="17"/>
  </r>
  <r>
    <s v="Defense Intelligence Agency"/>
    <x v="37"/>
    <s v="https://www.dhra.mil/PERSEREC/Espionage-Cases/1983/"/>
    <x v="1"/>
    <x v="0"/>
    <x v="5"/>
    <x v="1"/>
    <s v="HP"/>
    <s v="H"/>
    <n v="3"/>
    <x v="5"/>
    <x v="36"/>
  </r>
  <r>
    <s v="Defense Intelligence Agency"/>
    <x v="37"/>
    <s v="https://www.dhra.mil/PERSEREC/Espionage-Cases/1983/"/>
    <x v="0"/>
    <x v="1"/>
    <x v="18"/>
    <x v="1"/>
    <s v="HP"/>
    <s v="P"/>
    <n v="18"/>
    <x v="18"/>
    <x v="38"/>
  </r>
  <r>
    <s v="Defense Counterintelligence &amp; Security Agency"/>
    <x v="38"/>
    <s v="https://www.cdse.edu/documents/toolkits-insider/Insider-Threat-Case-Study-Charles-Eccleston.pdf"/>
    <x v="0"/>
    <x v="0"/>
    <x v="0"/>
    <x v="0"/>
    <s v="CHP"/>
    <s v="H"/>
    <n v="20"/>
    <x v="0"/>
    <x v="0"/>
  </r>
  <r>
    <s v="Defense Counterintelligence &amp; Security Agency"/>
    <x v="38"/>
    <s v="https://www.cdse.edu/documents/toolkits-insider/Insider-Threat-Case-Study-Charles-Eccleston.pdf"/>
    <x v="0"/>
    <x v="0"/>
    <x v="2"/>
    <x v="0"/>
    <s v="CHP"/>
    <s v="H"/>
    <n v="23"/>
    <x v="2"/>
    <x v="2"/>
  </r>
  <r>
    <s v="Defense Counterintelligence &amp; Security Agency"/>
    <x v="38"/>
    <s v="https://www.cdse.edu/documents/toolkits-insider/Insider-Threat-Case-Study-Charles-Eccleston.pdf"/>
    <x v="1"/>
    <x v="0"/>
    <x v="4"/>
    <x v="0"/>
    <s v="CHP"/>
    <s v="H"/>
    <n v="15"/>
    <x v="4"/>
    <x v="4"/>
  </r>
  <r>
    <s v="Defense Counterintelligence &amp; Security Agency"/>
    <x v="38"/>
    <s v="https://www.cdse.edu/documents/toolkits-insider/Insider-Threat-Case-Study-Charles-Eccleston.pdf"/>
    <x v="1"/>
    <x v="0"/>
    <x v="5"/>
    <x v="0"/>
    <s v="CHP"/>
    <s v="H"/>
    <n v="3"/>
    <x v="5"/>
    <x v="5"/>
  </r>
  <r>
    <s v="Defense Counterintelligence &amp; Security Agency"/>
    <x v="38"/>
    <s v="https://www.cdse.edu/documents/toolkits-insider/Insider-Threat-Case-Study-Charles-Eccleston.pdf"/>
    <x v="1"/>
    <x v="0"/>
    <x v="14"/>
    <x v="0"/>
    <s v="CHP"/>
    <s v="H"/>
    <n v="5"/>
    <x v="14"/>
    <x v="33"/>
  </r>
  <r>
    <s v="Defense Counterintelligence &amp; Security Agency"/>
    <x v="38"/>
    <s v="https://www.cdse.edu/documents/toolkits-insider/Insider-Threat-Case-Study-Charles-Eccleston.pdf"/>
    <x v="1"/>
    <x v="1"/>
    <x v="20"/>
    <x v="0"/>
    <s v="CHP"/>
    <s v="P"/>
    <n v="26"/>
    <x v="20"/>
    <x v="30"/>
  </r>
  <r>
    <s v="Defense Counterintelligence &amp; Security Agency"/>
    <x v="38"/>
    <s v="https://www.cdse.edu/documents/toolkits-insider/Insider-Threat-Case-Study-Charles-Eccleston.pdf"/>
    <x v="1"/>
    <x v="1"/>
    <x v="6"/>
    <x v="0"/>
    <s v="CHP"/>
    <s v="P"/>
    <n v="1"/>
    <x v="6"/>
    <x v="6"/>
  </r>
  <r>
    <s v="Defense Counterintelligence &amp; Security Agency"/>
    <x v="38"/>
    <s v="https://www.cdse.edu/documents/toolkits-insider/Insider-Threat-Case-Study-Charles-Eccleston.pdf"/>
    <x v="1"/>
    <x v="2"/>
    <x v="9"/>
    <x v="0"/>
    <s v="CHP"/>
    <s v="C"/>
    <n v="16"/>
    <x v="9"/>
    <x v="9"/>
  </r>
  <r>
    <s v="U.S. Navy"/>
    <x v="39"/>
    <s v="https://www.dhra.mil/PERSEREC/Espionage-Cases/1983/"/>
    <x v="0"/>
    <x v="0"/>
    <x v="0"/>
    <x v="1"/>
    <s v="HP"/>
    <s v="H"/>
    <n v="20"/>
    <x v="0"/>
    <x v="15"/>
  </r>
  <r>
    <s v="U.S. Navy"/>
    <x v="39"/>
    <s v="https://www.dhra.mil/PERSEREC/Espionage-Cases/1983/"/>
    <x v="0"/>
    <x v="0"/>
    <x v="10"/>
    <x v="1"/>
    <s v="HP"/>
    <s v="H"/>
    <n v="11"/>
    <x v="10"/>
    <x v="14"/>
  </r>
  <r>
    <s v="U.S. Navy"/>
    <x v="39"/>
    <s v="https://www.dhra.mil/PERSEREC/Espionage-Cases/1983/"/>
    <x v="1"/>
    <x v="0"/>
    <x v="4"/>
    <x v="1"/>
    <s v="HP"/>
    <s v="H"/>
    <n v="15"/>
    <x v="4"/>
    <x v="17"/>
  </r>
  <r>
    <s v="U.S. Navy"/>
    <x v="39"/>
    <s v="https://www.dhra.mil/PERSEREC/Espionage-Cases/1983/"/>
    <x v="1"/>
    <x v="0"/>
    <x v="5"/>
    <x v="1"/>
    <s v="HP"/>
    <s v="H"/>
    <n v="3"/>
    <x v="5"/>
    <x v="36"/>
  </r>
  <r>
    <s v="U.S. Navy"/>
    <x v="39"/>
    <s v="https://www.dhra.mil/PERSEREC/Espionage-Cases/1983/"/>
    <x v="1"/>
    <x v="1"/>
    <x v="6"/>
    <x v="1"/>
    <s v="HP"/>
    <s v="P"/>
    <n v="1"/>
    <x v="6"/>
    <x v="20"/>
  </r>
  <r>
    <s v="U.S. Citizenship &amp; Immigration Services "/>
    <x v="40"/>
    <s v="https://www.dhra.mil/PERSEREC/Espionage-Cases/2000-04/"/>
    <x v="0"/>
    <x v="0"/>
    <x v="1"/>
    <x v="1"/>
    <s v="HP"/>
    <s v="H"/>
    <n v="12"/>
    <x v="1"/>
    <x v="11"/>
  </r>
  <r>
    <s v="U.S. Citizenship &amp; Immigration Services "/>
    <x v="40"/>
    <s v="https://www.dhra.mil/PERSEREC/Espionage-Cases/2000-04/"/>
    <x v="0"/>
    <x v="0"/>
    <x v="10"/>
    <x v="1"/>
    <s v="HP"/>
    <s v="H"/>
    <n v="11"/>
    <x v="10"/>
    <x v="14"/>
  </r>
  <r>
    <s v="U.S. Citizenship &amp; Immigration Services "/>
    <x v="40"/>
    <s v="https://www.dhra.mil/PERSEREC/Espionage-Cases/2000-04/"/>
    <x v="0"/>
    <x v="0"/>
    <x v="2"/>
    <x v="1"/>
    <s v="HP"/>
    <s v="H"/>
    <n v="23"/>
    <x v="2"/>
    <x v="16"/>
  </r>
  <r>
    <s v="U.S. Citizenship &amp; Immigration Services "/>
    <x v="40"/>
    <s v="https://www.dhra.mil/PERSEREC/Espionage-Cases/2000-04/"/>
    <x v="1"/>
    <x v="0"/>
    <x v="4"/>
    <x v="1"/>
    <s v="HP"/>
    <s v="H"/>
    <n v="15"/>
    <x v="4"/>
    <x v="17"/>
  </r>
  <r>
    <s v="U.S. Citizenship &amp; Immigration Services "/>
    <x v="40"/>
    <s v="https://www.dhra.mil/PERSEREC/Espionage-Cases/2000-04/"/>
    <x v="1"/>
    <x v="0"/>
    <x v="5"/>
    <x v="1"/>
    <s v="HP"/>
    <s v="H"/>
    <n v="3"/>
    <x v="5"/>
    <x v="36"/>
  </r>
  <r>
    <s v="U.S. Citizenship &amp; Immigration Services "/>
    <x v="40"/>
    <s v="https://www.dhra.mil/PERSEREC/Espionage-Cases/2000-04/"/>
    <x v="1"/>
    <x v="1"/>
    <x v="6"/>
    <x v="1"/>
    <s v="HP"/>
    <s v="P"/>
    <n v="1"/>
    <x v="6"/>
    <x v="20"/>
  </r>
  <r>
    <s v="U.S. Navy"/>
    <x v="41"/>
    <s v="https://www.dhra.mil/PERSEREC/Espionage-Cases/1988/"/>
    <x v="0"/>
    <x v="0"/>
    <x v="0"/>
    <x v="2"/>
    <s v="H"/>
    <s v="H"/>
    <n v="20"/>
    <x v="0"/>
    <x v="22"/>
  </r>
  <r>
    <s v="U.S. Navy"/>
    <x v="41"/>
    <s v="https://www.dhra.mil/PERSEREC/Espionage-Cases/1988/"/>
    <x v="0"/>
    <x v="0"/>
    <x v="2"/>
    <x v="2"/>
    <s v="H"/>
    <s v="H"/>
    <n v="23"/>
    <x v="2"/>
    <x v="48"/>
  </r>
  <r>
    <s v="U.S. Navy"/>
    <x v="41"/>
    <s v="https://www.dhra.mil/PERSEREC/Espionage-Cases/1988/"/>
    <x v="1"/>
    <x v="0"/>
    <x v="4"/>
    <x v="2"/>
    <s v="H"/>
    <s v="H"/>
    <n v="15"/>
    <x v="4"/>
    <x v="39"/>
  </r>
  <r>
    <s v="National Security Agency"/>
    <x v="42"/>
    <s v="https://www.dhra.mil/PERSEREC/Espionage-Cases/2000-04/"/>
    <x v="0"/>
    <x v="0"/>
    <x v="2"/>
    <x v="2"/>
    <s v="H"/>
    <s v="H"/>
    <n v="23"/>
    <x v="2"/>
    <x v="48"/>
  </r>
  <r>
    <s v="National Security Agency"/>
    <x v="42"/>
    <s v="https://www.dhra.mil/PERSEREC/Espionage-Cases/2000-04/"/>
    <x v="1"/>
    <x v="0"/>
    <x v="4"/>
    <x v="2"/>
    <s v="H"/>
    <s v="H"/>
    <n v="15"/>
    <x v="4"/>
    <x v="39"/>
  </r>
  <r>
    <s v="National Security Agency"/>
    <x v="42"/>
    <s v="https://www.dhra.mil/PERSEREC/Espionage-Cases/2000-04/"/>
    <x v="1"/>
    <x v="0"/>
    <x v="14"/>
    <x v="2"/>
    <s v="H"/>
    <s v="H"/>
    <n v="5"/>
    <x v="14"/>
    <x v="24"/>
  </r>
  <r>
    <s v="Federal Bureau of Investigation"/>
    <x v="43"/>
    <s v="https://www.dhra.mil/PERSEREC/Espionage-Cases/2005-08/"/>
    <x v="0"/>
    <x v="0"/>
    <x v="1"/>
    <x v="1"/>
    <s v="HP"/>
    <s v="H"/>
    <n v="12"/>
    <x v="1"/>
    <x v="11"/>
  </r>
  <r>
    <s v="Federal Bureau of Investigation"/>
    <x v="43"/>
    <s v="https://www.dhra.mil/PERSEREC/Espionage-Cases/2005-08/"/>
    <x v="0"/>
    <x v="0"/>
    <x v="2"/>
    <x v="1"/>
    <s v="HP"/>
    <s v="H"/>
    <n v="23"/>
    <x v="2"/>
    <x v="16"/>
  </r>
  <r>
    <s v="Federal Bureau of Investigation"/>
    <x v="43"/>
    <s v="https://www.dhra.mil/PERSEREC/Espionage-Cases/2005-08/"/>
    <x v="1"/>
    <x v="0"/>
    <x v="4"/>
    <x v="1"/>
    <s v="HP"/>
    <s v="H"/>
    <n v="15"/>
    <x v="4"/>
    <x v="17"/>
  </r>
  <r>
    <s v="Federal Bureau of Investigation"/>
    <x v="43"/>
    <s v="https://www.dhra.mil/PERSEREC/Espionage-Cases/2005-08/"/>
    <x v="1"/>
    <x v="1"/>
    <x v="6"/>
    <x v="1"/>
    <s v="HP"/>
    <s v="P"/>
    <n v="1"/>
    <x v="6"/>
    <x v="20"/>
  </r>
  <r>
    <s v="U.S. Navy"/>
    <x v="44"/>
    <s v="https://www.dhra.mil/PERSEREC/Espionage-Cases/1988/"/>
    <x v="0"/>
    <x v="0"/>
    <x v="0"/>
    <x v="1"/>
    <s v="HP"/>
    <s v="H"/>
    <n v="20"/>
    <x v="0"/>
    <x v="15"/>
  </r>
  <r>
    <s v="U.S. Navy"/>
    <x v="44"/>
    <s v="https://www.dhra.mil/PERSEREC/Espionage-Cases/1988/"/>
    <x v="0"/>
    <x v="0"/>
    <x v="10"/>
    <x v="1"/>
    <s v="HP"/>
    <s v="H"/>
    <n v="11"/>
    <x v="10"/>
    <x v="14"/>
  </r>
  <r>
    <s v="U.S. Navy"/>
    <x v="44"/>
    <s v="https://www.dhra.mil/PERSEREC/Espionage-Cases/1988/"/>
    <x v="0"/>
    <x v="0"/>
    <x v="2"/>
    <x v="1"/>
    <s v="HP"/>
    <s v="H"/>
    <n v="23"/>
    <x v="2"/>
    <x v="16"/>
  </r>
  <r>
    <s v="U.S. Navy"/>
    <x v="44"/>
    <s v="https://www.dhra.mil/PERSEREC/Espionage-Cases/1988/"/>
    <x v="1"/>
    <x v="0"/>
    <x v="4"/>
    <x v="1"/>
    <s v="HP"/>
    <s v="H"/>
    <n v="15"/>
    <x v="4"/>
    <x v="17"/>
  </r>
  <r>
    <s v="U.S. Navy"/>
    <x v="44"/>
    <s v="https://www.dhra.mil/PERSEREC/Espionage-Cases/1988/"/>
    <x v="1"/>
    <x v="0"/>
    <x v="5"/>
    <x v="1"/>
    <s v="HP"/>
    <s v="H"/>
    <n v="3"/>
    <x v="5"/>
    <x v="36"/>
  </r>
  <r>
    <s v="U.S. Navy"/>
    <x v="44"/>
    <s v="https://www.dhra.mil/PERSEREC/Espionage-Cases/1988/"/>
    <x v="1"/>
    <x v="0"/>
    <x v="13"/>
    <x v="1"/>
    <s v="HP"/>
    <s v="H"/>
    <n v="28"/>
    <x v="13"/>
    <x v="18"/>
  </r>
  <r>
    <s v="U.S. Navy"/>
    <x v="44"/>
    <s v="https://www.dhra.mil/PERSEREC/Espionage-Cases/1988/"/>
    <x v="1"/>
    <x v="1"/>
    <x v="6"/>
    <x v="1"/>
    <s v="HP"/>
    <s v="P"/>
    <n v="1"/>
    <x v="6"/>
    <x v="20"/>
  </r>
  <r>
    <s v="U.S. Navy"/>
    <x v="45"/>
    <s v="https://www.dhra.mil/PERSEREC/Espionage-Cases/1989/"/>
    <x v="0"/>
    <x v="0"/>
    <x v="0"/>
    <x v="1"/>
    <s v="HP"/>
    <s v="H"/>
    <n v="20"/>
    <x v="0"/>
    <x v="15"/>
  </r>
  <r>
    <s v="U.S. Navy"/>
    <x v="45"/>
    <s v="https://www.dhra.mil/PERSEREC/Espionage-Cases/1989/"/>
    <x v="0"/>
    <x v="0"/>
    <x v="10"/>
    <x v="1"/>
    <s v="HP"/>
    <s v="H"/>
    <n v="11"/>
    <x v="10"/>
    <x v="14"/>
  </r>
  <r>
    <s v="U.S. Navy"/>
    <x v="45"/>
    <s v="https://www.dhra.mil/PERSEREC/Espionage-Cases/1989/"/>
    <x v="0"/>
    <x v="0"/>
    <x v="2"/>
    <x v="1"/>
    <s v="HP"/>
    <s v="H"/>
    <n v="23"/>
    <x v="2"/>
    <x v="16"/>
  </r>
  <r>
    <s v="U.S. Navy"/>
    <x v="45"/>
    <s v="https://www.dhra.mil/PERSEREC/Espionage-Cases/1989/"/>
    <x v="1"/>
    <x v="0"/>
    <x v="4"/>
    <x v="1"/>
    <s v="HP"/>
    <s v="H"/>
    <n v="15"/>
    <x v="4"/>
    <x v="17"/>
  </r>
  <r>
    <s v="U.S. Navy"/>
    <x v="45"/>
    <s v="https://www.dhra.mil/PERSEREC/Espionage-Cases/1989/"/>
    <x v="1"/>
    <x v="0"/>
    <x v="5"/>
    <x v="1"/>
    <s v="HP"/>
    <s v="H"/>
    <n v="3"/>
    <x v="5"/>
    <x v="36"/>
  </r>
  <r>
    <s v="U.S. Navy"/>
    <x v="45"/>
    <s v="https://www.dhra.mil/PERSEREC/Espionage-Cases/1989/"/>
    <x v="1"/>
    <x v="0"/>
    <x v="14"/>
    <x v="1"/>
    <s v="HP"/>
    <s v="H"/>
    <n v="5"/>
    <x v="14"/>
    <x v="19"/>
  </r>
  <r>
    <s v="U.S. Navy"/>
    <x v="45"/>
    <s v="https://www.dhra.mil/PERSEREC/Espionage-Cases/1989/"/>
    <x v="1"/>
    <x v="0"/>
    <x v="23"/>
    <x v="1"/>
    <s v="HP"/>
    <s v="H"/>
    <n v="8"/>
    <x v="23"/>
    <x v="37"/>
  </r>
  <r>
    <s v="U.S. Navy"/>
    <x v="45"/>
    <s v="https://www.dhra.mil/PERSEREC/Espionage-Cases/1989/"/>
    <x v="1"/>
    <x v="1"/>
    <x v="6"/>
    <x v="1"/>
    <s v="HP"/>
    <s v="P"/>
    <n v="1"/>
    <x v="6"/>
    <x v="20"/>
  </r>
  <r>
    <s v="U.S. Army"/>
    <x v="46"/>
    <s v="https://www.dhra.mil/PERSEREC/Espionage-Cases/1993-95/"/>
    <x v="0"/>
    <x v="0"/>
    <x v="10"/>
    <x v="2"/>
    <s v="H"/>
    <s v="H"/>
    <n v="11"/>
    <x v="10"/>
    <x v="49"/>
  </r>
  <r>
    <s v="U.S. Army"/>
    <x v="46"/>
    <s v="https://www.dhra.mil/PERSEREC/Espionage-Cases/1993-95/"/>
    <x v="0"/>
    <x v="0"/>
    <x v="2"/>
    <x v="2"/>
    <s v="H"/>
    <s v="H"/>
    <n v="23"/>
    <x v="2"/>
    <x v="48"/>
  </r>
  <r>
    <s v="U.S. Army"/>
    <x v="46"/>
    <s v="https://www.dhra.mil/PERSEREC/Espionage-Cases/1993-95/"/>
    <x v="1"/>
    <x v="0"/>
    <x v="4"/>
    <x v="2"/>
    <s v="H"/>
    <s v="H"/>
    <n v="15"/>
    <x v="4"/>
    <x v="39"/>
  </r>
  <r>
    <s v="U.S. Army"/>
    <x v="46"/>
    <s v="https://www.dhra.mil/PERSEREC/Espionage-Cases/1993-95/"/>
    <x v="1"/>
    <x v="0"/>
    <x v="5"/>
    <x v="2"/>
    <s v="H"/>
    <s v="H"/>
    <n v="3"/>
    <x v="5"/>
    <x v="40"/>
  </r>
  <r>
    <s v="Central Intelligence Agency"/>
    <x v="47"/>
    <s v="https://www.dhra.mil/PERSEREC/Espionage-Cases/1997-99/"/>
    <x v="0"/>
    <x v="0"/>
    <x v="0"/>
    <x v="1"/>
    <s v="CH"/>
    <s v="H"/>
    <n v="20"/>
    <x v="0"/>
    <x v="15"/>
  </r>
  <r>
    <s v="Central Intelligence Agency"/>
    <x v="47"/>
    <s v="https://www.dhra.mil/PERSEREC/Espionage-Cases/1997-99/"/>
    <x v="0"/>
    <x v="0"/>
    <x v="10"/>
    <x v="1"/>
    <s v="CH"/>
    <s v="H"/>
    <n v="11"/>
    <x v="10"/>
    <x v="14"/>
  </r>
  <r>
    <s v="Central Intelligence Agency"/>
    <x v="47"/>
    <s v="https://www.dhra.mil/PERSEREC/Espionage-Cases/1997-99/"/>
    <x v="0"/>
    <x v="0"/>
    <x v="2"/>
    <x v="1"/>
    <s v="CH"/>
    <s v="H"/>
    <n v="23"/>
    <x v="2"/>
    <x v="16"/>
  </r>
  <r>
    <s v="Central Intelligence Agency"/>
    <x v="47"/>
    <s v="https://www.dhra.mil/PERSEREC/Espionage-Cases/1997-99/"/>
    <x v="1"/>
    <x v="0"/>
    <x v="4"/>
    <x v="1"/>
    <s v="CH"/>
    <s v="H"/>
    <n v="15"/>
    <x v="4"/>
    <x v="17"/>
  </r>
  <r>
    <s v="Central Intelligence Agency"/>
    <x v="47"/>
    <s v="https://www.dhra.mil/PERSEREC/Espionage-Cases/1997-99/"/>
    <x v="1"/>
    <x v="0"/>
    <x v="5"/>
    <x v="1"/>
    <s v="CH"/>
    <s v="H"/>
    <n v="3"/>
    <x v="5"/>
    <x v="36"/>
  </r>
  <r>
    <s v="Central Intelligence Agency"/>
    <x v="47"/>
    <s v="https://www.dhra.mil/PERSEREC/Espionage-Cases/1997-99/"/>
    <x v="1"/>
    <x v="0"/>
    <x v="14"/>
    <x v="1"/>
    <s v="CH"/>
    <s v="H"/>
    <n v="5"/>
    <x v="14"/>
    <x v="19"/>
  </r>
  <r>
    <s v="Central Intelligence Agency"/>
    <x v="47"/>
    <s v="https://www.dhra.mil/PERSEREC/Espionage-Cases/1997-99/"/>
    <x v="0"/>
    <x v="2"/>
    <x v="7"/>
    <x v="1"/>
    <s v="CH"/>
    <s v="C"/>
    <n v="21"/>
    <x v="7"/>
    <x v="34"/>
  </r>
  <r>
    <s v="Central Intelligence Agency"/>
    <x v="47"/>
    <s v="https://www.dhra.mil/PERSEREC/Espionage-Cases/1997-99/"/>
    <x v="1"/>
    <x v="2"/>
    <x v="9"/>
    <x v="1"/>
    <s v="CH"/>
    <s v="C"/>
    <n v="16"/>
    <x v="9"/>
    <x v="35"/>
  </r>
  <r>
    <s v="U.S. Navy"/>
    <x v="48"/>
    <s v="https://www.dhra.mil/PERSEREC/Espionage-Cases/1997-99/"/>
    <x v="0"/>
    <x v="0"/>
    <x v="1"/>
    <x v="1"/>
    <s v="HP"/>
    <s v="H"/>
    <n v="12"/>
    <x v="1"/>
    <x v="11"/>
  </r>
  <r>
    <s v="U.S. Navy"/>
    <x v="48"/>
    <s v="https://www.dhra.mil/PERSEREC/Espionage-Cases/1997-99/"/>
    <x v="0"/>
    <x v="0"/>
    <x v="2"/>
    <x v="1"/>
    <s v="HP"/>
    <s v="H"/>
    <n v="23"/>
    <x v="2"/>
    <x v="16"/>
  </r>
  <r>
    <s v="U.S. Navy"/>
    <x v="48"/>
    <s v="https://www.dhra.mil/PERSEREC/Espionage-Cases/1997-99/"/>
    <x v="1"/>
    <x v="0"/>
    <x v="5"/>
    <x v="1"/>
    <s v="HP"/>
    <s v="H"/>
    <n v="3"/>
    <x v="5"/>
    <x v="36"/>
  </r>
  <r>
    <s v="U.S. Navy"/>
    <x v="48"/>
    <s v="https://www.dhra.mil/PERSEREC/Espionage-Cases/1997-99/"/>
    <x v="0"/>
    <x v="1"/>
    <x v="18"/>
    <x v="1"/>
    <s v="HP"/>
    <s v="P"/>
    <n v="18"/>
    <x v="18"/>
    <x v="38"/>
  </r>
  <r>
    <s v="U.S. Navy"/>
    <x v="48"/>
    <s v="https://www.dhra.mil/PERSEREC/Espionage-Cases/1997-99/"/>
    <x v="0"/>
    <x v="1"/>
    <x v="11"/>
    <x v="1"/>
    <s v="HP"/>
    <s v="P"/>
    <n v="19"/>
    <x v="11"/>
    <x v="12"/>
  </r>
  <r>
    <s v="U.S. Navy"/>
    <x v="48"/>
    <s v="https://www.dhra.mil/PERSEREC/Espionage-Cases/1997-99/"/>
    <x v="1"/>
    <x v="1"/>
    <x v="6"/>
    <x v="1"/>
    <s v="HP"/>
    <s v="P"/>
    <n v="1"/>
    <x v="6"/>
    <x v="20"/>
  </r>
  <r>
    <s v="U.S. Navy"/>
    <x v="48"/>
    <s v="https://www.dhra.mil/PERSEREC/Espionage-Cases/1997-99/"/>
    <x v="1"/>
    <x v="1"/>
    <x v="12"/>
    <x v="1"/>
    <s v="HP"/>
    <s v="P"/>
    <n v="2"/>
    <x v="12"/>
    <x v="13"/>
  </r>
  <r>
    <s v="U.S. Navy"/>
    <x v="49"/>
    <s v="https://www.dhra.mil/PERSEREC/Espionage-Cases/1989/"/>
    <x v="0"/>
    <x v="0"/>
    <x v="0"/>
    <x v="1"/>
    <s v="HP"/>
    <s v="H"/>
    <n v="20"/>
    <x v="0"/>
    <x v="15"/>
  </r>
  <r>
    <s v="U.S. Navy"/>
    <x v="49"/>
    <s v="https://www.dhra.mil/PERSEREC/Espionage-Cases/1989/"/>
    <x v="0"/>
    <x v="0"/>
    <x v="10"/>
    <x v="1"/>
    <s v="HP"/>
    <s v="H"/>
    <n v="11"/>
    <x v="10"/>
    <x v="14"/>
  </r>
  <r>
    <s v="U.S. Navy"/>
    <x v="49"/>
    <s v="https://www.dhra.mil/PERSEREC/Espionage-Cases/1989/"/>
    <x v="1"/>
    <x v="0"/>
    <x v="4"/>
    <x v="1"/>
    <s v="HP"/>
    <s v="H"/>
    <n v="15"/>
    <x v="4"/>
    <x v="17"/>
  </r>
  <r>
    <s v="U.S. Navy"/>
    <x v="49"/>
    <s v="https://www.dhra.mil/PERSEREC/Espionage-Cases/1989/"/>
    <x v="1"/>
    <x v="0"/>
    <x v="5"/>
    <x v="1"/>
    <s v="HP"/>
    <s v="H"/>
    <n v="3"/>
    <x v="5"/>
    <x v="36"/>
  </r>
  <r>
    <s v="U.S. Navy"/>
    <x v="49"/>
    <s v="https://www.dhra.mil/PERSEREC/Espionage-Cases/1989/"/>
    <x v="0"/>
    <x v="1"/>
    <x v="18"/>
    <x v="1"/>
    <s v="HP"/>
    <s v="P"/>
    <n v="18"/>
    <x v="18"/>
    <x v="38"/>
  </r>
  <r>
    <s v="U.S. Navy"/>
    <x v="50"/>
    <s v="https://www.dhra.mil/PERSEREC/Espionage-Cases/1986-87/"/>
    <x v="0"/>
    <x v="0"/>
    <x v="0"/>
    <x v="2"/>
    <s v="H"/>
    <s v="H"/>
    <n v="20"/>
    <x v="0"/>
    <x v="22"/>
  </r>
  <r>
    <s v="U.S. Navy"/>
    <x v="50"/>
    <s v="https://www.dhra.mil/PERSEREC/Espionage-Cases/1986-87/"/>
    <x v="0"/>
    <x v="0"/>
    <x v="10"/>
    <x v="2"/>
    <s v="H"/>
    <s v="H"/>
    <n v="11"/>
    <x v="10"/>
    <x v="49"/>
  </r>
  <r>
    <s v="U.S. Navy"/>
    <x v="50"/>
    <s v="https://www.dhra.mil/PERSEREC/Espionage-Cases/1986-87/"/>
    <x v="0"/>
    <x v="0"/>
    <x v="2"/>
    <x v="2"/>
    <s v="H"/>
    <s v="H"/>
    <n v="23"/>
    <x v="2"/>
    <x v="48"/>
  </r>
  <r>
    <s v="U.S. Navy"/>
    <x v="50"/>
    <s v="https://www.dhra.mil/PERSEREC/Espionage-Cases/1986-87/"/>
    <x v="1"/>
    <x v="0"/>
    <x v="4"/>
    <x v="2"/>
    <s v="H"/>
    <s v="H"/>
    <n v="15"/>
    <x v="4"/>
    <x v="39"/>
  </r>
  <r>
    <s v="U.S. Navy"/>
    <x v="50"/>
    <s v="https://www.dhra.mil/PERSEREC/Espionage-Cases/1986-87/"/>
    <x v="1"/>
    <x v="0"/>
    <x v="5"/>
    <x v="2"/>
    <s v="H"/>
    <s v="H"/>
    <n v="3"/>
    <x v="5"/>
    <x v="40"/>
  </r>
  <r>
    <s v="U.S. Navy"/>
    <x v="50"/>
    <s v="https://www.dhra.mil/PERSEREC/Espionage-Cases/1986-87/"/>
    <x v="1"/>
    <x v="0"/>
    <x v="23"/>
    <x v="2"/>
    <s v="H"/>
    <s v="H"/>
    <n v="8"/>
    <x v="23"/>
    <x v="50"/>
  </r>
  <r>
    <s v="Defense Counterintelligence &amp; Security Agency"/>
    <x v="51"/>
    <s v="https://www.cdse.edu/documents/toolkits-insider/Robert-Mo-Insider-Threat-Case-Study.pdf"/>
    <x v="0"/>
    <x v="0"/>
    <x v="0"/>
    <x v="1"/>
    <s v="HP"/>
    <s v="H"/>
    <n v="20"/>
    <x v="0"/>
    <x v="15"/>
  </r>
  <r>
    <s v="Defense Counterintelligence &amp; Security Agency"/>
    <x v="51"/>
    <s v="https://www.cdse.edu/documents/toolkits-insider/Robert-Mo-Insider-Threat-Case-Study.pdf"/>
    <x v="0"/>
    <x v="0"/>
    <x v="1"/>
    <x v="1"/>
    <s v="HP"/>
    <s v="H"/>
    <n v="12"/>
    <x v="1"/>
    <x v="11"/>
  </r>
  <r>
    <s v="Defense Counterintelligence &amp; Security Agency"/>
    <x v="51"/>
    <s v="https://www.cdse.edu/documents/toolkits-insider/Robert-Mo-Insider-Threat-Case-Study.pdf"/>
    <x v="0"/>
    <x v="0"/>
    <x v="2"/>
    <x v="1"/>
    <s v="HP"/>
    <s v="H"/>
    <n v="23"/>
    <x v="2"/>
    <x v="16"/>
  </r>
  <r>
    <s v="Defense Counterintelligence &amp; Security Agency"/>
    <x v="51"/>
    <s v="https://www.cdse.edu/documents/toolkits-insider/Robert-Mo-Insider-Threat-Case-Study.pdf"/>
    <x v="1"/>
    <x v="0"/>
    <x v="4"/>
    <x v="1"/>
    <s v="HP"/>
    <s v="H"/>
    <n v="15"/>
    <x v="4"/>
    <x v="17"/>
  </r>
  <r>
    <s v="Defense Counterintelligence &amp; Security Agency"/>
    <x v="51"/>
    <s v="https://www.cdse.edu/documents/toolkits-insider/Robert-Mo-Insider-Threat-Case-Study.pdf"/>
    <x v="1"/>
    <x v="0"/>
    <x v="5"/>
    <x v="1"/>
    <s v="HP"/>
    <s v="H"/>
    <n v="3"/>
    <x v="5"/>
    <x v="36"/>
  </r>
  <r>
    <s v="Defense Counterintelligence &amp; Security Agency"/>
    <x v="51"/>
    <s v="https://www.cdse.edu/documents/toolkits-insider/Robert-Mo-Insider-Threat-Case-Study.pdf"/>
    <x v="0"/>
    <x v="1"/>
    <x v="18"/>
    <x v="1"/>
    <s v="HP"/>
    <s v="P"/>
    <n v="18"/>
    <x v="18"/>
    <x v="38"/>
  </r>
  <r>
    <s v="Defense Counterintelligence &amp; Security Agency"/>
    <x v="51"/>
    <s v="https://www.cdse.edu/documents/toolkits-insider/Robert-Mo-Insider-Threat-Case-Study.pdf"/>
    <x v="0"/>
    <x v="1"/>
    <x v="11"/>
    <x v="1"/>
    <s v="HP"/>
    <s v="P"/>
    <n v="19"/>
    <x v="11"/>
    <x v="12"/>
  </r>
  <r>
    <s v="U.S. Army"/>
    <x v="52"/>
    <s v="https://www.dhra.mil/PERSEREC/Espionage-Cases/1988/"/>
    <x v="0"/>
    <x v="0"/>
    <x v="0"/>
    <x v="0"/>
    <s v="CHP"/>
    <s v="H"/>
    <n v="20"/>
    <x v="0"/>
    <x v="0"/>
  </r>
  <r>
    <s v="U.S. Army"/>
    <x v="52"/>
    <s v="https://www.dhra.mil/PERSEREC/Espionage-Cases/1988/"/>
    <x v="0"/>
    <x v="0"/>
    <x v="10"/>
    <x v="0"/>
    <s v="CHP"/>
    <s v="H"/>
    <n v="11"/>
    <x v="10"/>
    <x v="10"/>
  </r>
  <r>
    <s v="U.S. Army"/>
    <x v="52"/>
    <s v="https://www.dhra.mil/PERSEREC/Espionage-Cases/1988/"/>
    <x v="0"/>
    <x v="0"/>
    <x v="2"/>
    <x v="0"/>
    <s v="CHP"/>
    <s v="H"/>
    <n v="23"/>
    <x v="2"/>
    <x v="2"/>
  </r>
  <r>
    <s v="U.S. Army"/>
    <x v="52"/>
    <s v="https://www.dhra.mil/PERSEREC/Espionage-Cases/1988/"/>
    <x v="1"/>
    <x v="0"/>
    <x v="4"/>
    <x v="0"/>
    <s v="CHP"/>
    <s v="H"/>
    <n v="15"/>
    <x v="4"/>
    <x v="4"/>
  </r>
  <r>
    <s v="U.S. Army"/>
    <x v="52"/>
    <s v="https://www.dhra.mil/PERSEREC/Espionage-Cases/1988/"/>
    <x v="1"/>
    <x v="0"/>
    <x v="5"/>
    <x v="0"/>
    <s v="CHP"/>
    <s v="H"/>
    <n v="3"/>
    <x v="5"/>
    <x v="5"/>
  </r>
  <r>
    <s v="U.S. Army"/>
    <x v="52"/>
    <s v="https://www.dhra.mil/PERSEREC/Espionage-Cases/1988/"/>
    <x v="1"/>
    <x v="0"/>
    <x v="13"/>
    <x v="0"/>
    <s v="CHP"/>
    <s v="H"/>
    <n v="28"/>
    <x v="13"/>
    <x v="43"/>
  </r>
  <r>
    <s v="U.S. Army"/>
    <x v="52"/>
    <s v="https://www.dhra.mil/PERSEREC/Espionage-Cases/1988/"/>
    <x v="1"/>
    <x v="1"/>
    <x v="6"/>
    <x v="0"/>
    <s v="CHP"/>
    <s v="P"/>
    <n v="1"/>
    <x v="6"/>
    <x v="6"/>
  </r>
  <r>
    <s v="U.S. Army"/>
    <x v="52"/>
    <s v="https://www.dhra.mil/PERSEREC/Espionage-Cases/1988/"/>
    <x v="0"/>
    <x v="2"/>
    <x v="7"/>
    <x v="0"/>
    <s v="CHP"/>
    <s v="C"/>
    <n v="21"/>
    <x v="7"/>
    <x v="7"/>
  </r>
  <r>
    <s v="U.S. Army"/>
    <x v="52"/>
    <s v="https://www.dhra.mil/PERSEREC/Espionage-Cases/1988/"/>
    <x v="1"/>
    <x v="2"/>
    <x v="9"/>
    <x v="0"/>
    <s v="CHP"/>
    <s v="C"/>
    <n v="16"/>
    <x v="9"/>
    <x v="9"/>
  </r>
  <r>
    <s v="Defense Intelligence Agency"/>
    <x v="53"/>
    <s v="https://www.dhra.mil/PERSEREC/Espionage-Cases/1993-95/"/>
    <x v="0"/>
    <x v="0"/>
    <x v="1"/>
    <x v="1"/>
    <s v="HP"/>
    <s v="H"/>
    <n v="12"/>
    <x v="1"/>
    <x v="11"/>
  </r>
  <r>
    <s v="Defense Intelligence Agency"/>
    <x v="53"/>
    <s v="https://www.dhra.mil/PERSEREC/Espionage-Cases/1993-95/"/>
    <x v="0"/>
    <x v="0"/>
    <x v="2"/>
    <x v="1"/>
    <s v="HP"/>
    <s v="H"/>
    <n v="23"/>
    <x v="2"/>
    <x v="16"/>
  </r>
  <r>
    <s v="Defense Intelligence Agency"/>
    <x v="53"/>
    <s v="https://www.dhra.mil/PERSEREC/Espionage-Cases/1993-95/"/>
    <x v="1"/>
    <x v="0"/>
    <x v="4"/>
    <x v="1"/>
    <s v="HP"/>
    <s v="H"/>
    <n v="15"/>
    <x v="4"/>
    <x v="17"/>
  </r>
  <r>
    <s v="Defense Intelligence Agency"/>
    <x v="53"/>
    <s v="https://www.dhra.mil/PERSEREC/Espionage-Cases/1993-95/"/>
    <x v="1"/>
    <x v="1"/>
    <x v="6"/>
    <x v="1"/>
    <s v="HP"/>
    <s v="P"/>
    <n v="1"/>
    <x v="6"/>
    <x v="20"/>
  </r>
  <r>
    <s v="Defense Counterintelligence &amp; Security Agency"/>
    <x v="54"/>
    <s v="https://www.cdse.edu/documents/toolkits-insider/hannah-robert-case-study.pdf"/>
    <x v="0"/>
    <x v="0"/>
    <x v="0"/>
    <x v="1"/>
    <s v="HP"/>
    <s v="H"/>
    <n v="20"/>
    <x v="0"/>
    <x v="15"/>
  </r>
  <r>
    <s v="Defense Counterintelligence &amp; Security Agency"/>
    <x v="54"/>
    <s v="https://www.cdse.edu/documents/toolkits-insider/hannah-robert-case-study.pdf"/>
    <x v="0"/>
    <x v="0"/>
    <x v="1"/>
    <x v="1"/>
    <s v="HP"/>
    <s v="H"/>
    <n v="12"/>
    <x v="1"/>
    <x v="11"/>
  </r>
  <r>
    <s v="Defense Counterintelligence &amp; Security Agency"/>
    <x v="54"/>
    <s v="https://www.cdse.edu/documents/toolkits-insider/hannah-robert-case-study.pdf"/>
    <x v="0"/>
    <x v="0"/>
    <x v="2"/>
    <x v="1"/>
    <s v="HP"/>
    <s v="H"/>
    <n v="23"/>
    <x v="2"/>
    <x v="16"/>
  </r>
  <r>
    <s v="Defense Counterintelligence &amp; Security Agency"/>
    <x v="54"/>
    <s v="https://www.cdse.edu/documents/toolkits-insider/hannah-robert-case-study.pdf"/>
    <x v="1"/>
    <x v="0"/>
    <x v="4"/>
    <x v="1"/>
    <s v="HP"/>
    <s v="H"/>
    <n v="15"/>
    <x v="4"/>
    <x v="17"/>
  </r>
  <r>
    <s v="Defense Counterintelligence &amp; Security Agency"/>
    <x v="54"/>
    <s v="https://www.cdse.edu/documents/toolkits-insider/hannah-robert-case-study.pdf"/>
    <x v="1"/>
    <x v="0"/>
    <x v="5"/>
    <x v="1"/>
    <s v="HP"/>
    <s v="H"/>
    <n v="3"/>
    <x v="5"/>
    <x v="36"/>
  </r>
  <r>
    <s v="Defense Counterintelligence &amp; Security Agency"/>
    <x v="54"/>
    <s v="https://www.cdse.edu/documents/toolkits-insider/hannah-robert-case-study.pdf"/>
    <x v="1"/>
    <x v="0"/>
    <x v="14"/>
    <x v="1"/>
    <s v="HP"/>
    <s v="H"/>
    <n v="5"/>
    <x v="14"/>
    <x v="19"/>
  </r>
  <r>
    <s v="Defense Counterintelligence &amp; Security Agency"/>
    <x v="54"/>
    <s v="https://www.cdse.edu/documents/toolkits-insider/hannah-robert-case-study.pdf"/>
    <x v="0"/>
    <x v="1"/>
    <x v="18"/>
    <x v="1"/>
    <s v="HP"/>
    <s v="P"/>
    <n v="18"/>
    <x v="18"/>
    <x v="38"/>
  </r>
  <r>
    <s v="Federal Bureau of Investigation"/>
    <x v="55"/>
    <s v="https://www.dhra.mil/PERSEREC/Espionage-Cases/2000-04/"/>
    <x v="0"/>
    <x v="0"/>
    <x v="0"/>
    <x v="0"/>
    <s v="CHP"/>
    <s v="H"/>
    <n v="20"/>
    <x v="0"/>
    <x v="0"/>
  </r>
  <r>
    <s v="Federal Bureau of Investigation"/>
    <x v="55"/>
    <s v="https://www.dhra.mil/PERSEREC/Espionage-Cases/2000-04/"/>
    <x v="0"/>
    <x v="0"/>
    <x v="2"/>
    <x v="0"/>
    <s v="CHP"/>
    <s v="H"/>
    <n v="23"/>
    <x v="2"/>
    <x v="2"/>
  </r>
  <r>
    <s v="Federal Bureau of Investigation"/>
    <x v="55"/>
    <s v="https://www.dhra.mil/PERSEREC/Espionage-Cases/2000-04/"/>
    <x v="0"/>
    <x v="0"/>
    <x v="3"/>
    <x v="0"/>
    <s v="CHP"/>
    <s v="H"/>
    <n v="24"/>
    <x v="3"/>
    <x v="3"/>
  </r>
  <r>
    <s v="Federal Bureau of Investigation"/>
    <x v="55"/>
    <s v="https://www.dhra.mil/PERSEREC/Espionage-Cases/2000-04/"/>
    <x v="1"/>
    <x v="0"/>
    <x v="4"/>
    <x v="0"/>
    <s v="CHP"/>
    <s v="H"/>
    <n v="15"/>
    <x v="4"/>
    <x v="4"/>
  </r>
  <r>
    <s v="Federal Bureau of Investigation"/>
    <x v="55"/>
    <s v="https://www.dhra.mil/PERSEREC/Espionage-Cases/2000-04/"/>
    <x v="1"/>
    <x v="0"/>
    <x v="5"/>
    <x v="0"/>
    <s v="CHP"/>
    <s v="H"/>
    <n v="3"/>
    <x v="5"/>
    <x v="5"/>
  </r>
  <r>
    <s v="Federal Bureau of Investigation"/>
    <x v="55"/>
    <s v="https://www.dhra.mil/PERSEREC/Espionage-Cases/2000-04/"/>
    <x v="1"/>
    <x v="0"/>
    <x v="23"/>
    <x v="0"/>
    <s v="CHP"/>
    <s v="H"/>
    <n v="8"/>
    <x v="23"/>
    <x v="51"/>
  </r>
  <r>
    <s v="Federal Bureau of Investigation"/>
    <x v="55"/>
    <s v="https://www.dhra.mil/PERSEREC/Espionage-Cases/2000-04/"/>
    <x v="0"/>
    <x v="1"/>
    <x v="17"/>
    <x v="0"/>
    <s v="CHP"/>
    <s v="P"/>
    <n v="10"/>
    <x v="17"/>
    <x v="27"/>
  </r>
  <r>
    <s v="Federal Bureau of Investigation"/>
    <x v="55"/>
    <s v="https://www.dhra.mil/PERSEREC/Espionage-Cases/2000-04/"/>
    <x v="0"/>
    <x v="1"/>
    <x v="18"/>
    <x v="0"/>
    <s v="CHP"/>
    <s v="P"/>
    <n v="18"/>
    <x v="18"/>
    <x v="28"/>
  </r>
  <r>
    <s v="Federal Bureau of Investigation"/>
    <x v="55"/>
    <s v="https://www.dhra.mil/PERSEREC/Espionage-Cases/2000-04/"/>
    <x v="1"/>
    <x v="1"/>
    <x v="19"/>
    <x v="0"/>
    <s v="CHP"/>
    <s v="P"/>
    <n v="14"/>
    <x v="19"/>
    <x v="29"/>
  </r>
  <r>
    <s v="Federal Bureau of Investigation"/>
    <x v="55"/>
    <s v="https://www.dhra.mil/PERSEREC/Espionage-Cases/2000-04/"/>
    <x v="1"/>
    <x v="1"/>
    <x v="20"/>
    <x v="0"/>
    <s v="CHP"/>
    <s v="P"/>
    <n v="26"/>
    <x v="20"/>
    <x v="30"/>
  </r>
  <r>
    <s v="Federal Bureau of Investigation"/>
    <x v="55"/>
    <s v="https://www.dhra.mil/PERSEREC/Espionage-Cases/2000-04/"/>
    <x v="1"/>
    <x v="1"/>
    <x v="25"/>
    <x v="0"/>
    <s v="CHP"/>
    <s v="P"/>
    <n v="17"/>
    <x v="25"/>
    <x v="52"/>
  </r>
  <r>
    <s v="Federal Bureau of Investigation"/>
    <x v="55"/>
    <s v="https://www.dhra.mil/PERSEREC/Espionage-Cases/2000-04/"/>
    <x v="1"/>
    <x v="1"/>
    <x v="6"/>
    <x v="0"/>
    <s v="CHP"/>
    <s v="P"/>
    <n v="1"/>
    <x v="6"/>
    <x v="6"/>
  </r>
  <r>
    <s v="Federal Bureau of Investigation"/>
    <x v="55"/>
    <s v="https://www.dhra.mil/PERSEREC/Espionage-Cases/2000-04/"/>
    <x v="1"/>
    <x v="2"/>
    <x v="9"/>
    <x v="0"/>
    <s v="CHP"/>
    <s v="C"/>
    <n v="16"/>
    <x v="9"/>
    <x v="9"/>
  </r>
  <r>
    <s v="U.S. Coast Guard"/>
    <x v="56"/>
    <s v="https://www.cdse.edu/documents/cdse/case-study-paul-hasson.pdf"/>
    <x v="0"/>
    <x v="0"/>
    <x v="0"/>
    <x v="0"/>
    <s v="CHP"/>
    <s v="H"/>
    <n v="20"/>
    <x v="0"/>
    <x v="0"/>
  </r>
  <r>
    <s v="U.S. Coast Guard"/>
    <x v="56"/>
    <s v="https://www.cdse.edu/documents/cdse/case-study-paul-hasson.pdf"/>
    <x v="0"/>
    <x v="0"/>
    <x v="3"/>
    <x v="0"/>
    <s v="CHP"/>
    <s v="H"/>
    <n v="24"/>
    <x v="3"/>
    <x v="3"/>
  </r>
  <r>
    <s v="U.S. Coast Guard"/>
    <x v="56"/>
    <s v="https://www.cdse.edu/documents/cdse/case-study-paul-hasson.pdf"/>
    <x v="1"/>
    <x v="0"/>
    <x v="5"/>
    <x v="0"/>
    <s v="CHP"/>
    <s v="H"/>
    <n v="3"/>
    <x v="5"/>
    <x v="5"/>
  </r>
  <r>
    <s v="U.S. Coast Guard"/>
    <x v="56"/>
    <s v="https://www.cdse.edu/documents/cdse/case-study-paul-hasson.pdf"/>
    <x v="1"/>
    <x v="0"/>
    <x v="15"/>
    <x v="0"/>
    <s v="CHP"/>
    <s v="H"/>
    <n v="25"/>
    <x v="15"/>
    <x v="25"/>
  </r>
  <r>
    <s v="U.S. Coast Guard"/>
    <x v="56"/>
    <s v="https://www.cdse.edu/documents/cdse/case-study-paul-hasson.pdf"/>
    <x v="1"/>
    <x v="0"/>
    <x v="14"/>
    <x v="0"/>
    <s v="CHP"/>
    <s v="H"/>
    <n v="5"/>
    <x v="14"/>
    <x v="33"/>
  </r>
  <r>
    <s v="U.S. Coast Guard"/>
    <x v="56"/>
    <s v="https://www.cdse.edu/documents/cdse/case-study-paul-hasson.pdf"/>
    <x v="0"/>
    <x v="1"/>
    <x v="16"/>
    <x v="0"/>
    <s v="CHP"/>
    <s v="P"/>
    <n v="4"/>
    <x v="16"/>
    <x v="26"/>
  </r>
  <r>
    <s v="U.S. Coast Guard"/>
    <x v="56"/>
    <s v="https://www.cdse.edu/documents/cdse/case-study-paul-hasson.pdf"/>
    <x v="0"/>
    <x v="1"/>
    <x v="17"/>
    <x v="0"/>
    <s v="CHP"/>
    <s v="P"/>
    <n v="10"/>
    <x v="17"/>
    <x v="27"/>
  </r>
  <r>
    <s v="U.S. Coast Guard"/>
    <x v="56"/>
    <s v="https://www.cdse.edu/documents/cdse/case-study-paul-hasson.pdf"/>
    <x v="1"/>
    <x v="1"/>
    <x v="19"/>
    <x v="0"/>
    <s v="CHP"/>
    <s v="P"/>
    <n v="14"/>
    <x v="19"/>
    <x v="29"/>
  </r>
  <r>
    <s v="U.S. Coast Guard"/>
    <x v="56"/>
    <s v="https://www.cdse.edu/documents/cdse/case-study-paul-hasson.pdf"/>
    <x v="1"/>
    <x v="1"/>
    <x v="20"/>
    <x v="0"/>
    <s v="CHP"/>
    <s v="P"/>
    <n v="26"/>
    <x v="20"/>
    <x v="30"/>
  </r>
  <r>
    <s v="U.S. Coast Guard"/>
    <x v="56"/>
    <s v="https://www.cdse.edu/documents/cdse/case-study-paul-hasson.pdf"/>
    <x v="1"/>
    <x v="1"/>
    <x v="26"/>
    <x v="0"/>
    <s v="CHP"/>
    <s v="P"/>
    <n v="29"/>
    <x v="26"/>
    <x v="53"/>
  </r>
  <r>
    <s v="U.S. Coast Guard"/>
    <x v="56"/>
    <s v="https://www.cdse.edu/documents/cdse/case-study-paul-hasson.pdf"/>
    <x v="1"/>
    <x v="1"/>
    <x v="6"/>
    <x v="0"/>
    <s v="CHP"/>
    <s v="P"/>
    <n v="1"/>
    <x v="6"/>
    <x v="6"/>
  </r>
  <r>
    <s v="U.S. Coast Guard"/>
    <x v="56"/>
    <s v="https://www.cdse.edu/documents/cdse/case-study-paul-hasson.pdf"/>
    <x v="0"/>
    <x v="2"/>
    <x v="7"/>
    <x v="0"/>
    <s v="CHP"/>
    <s v="C"/>
    <n v="21"/>
    <x v="7"/>
    <x v="7"/>
  </r>
  <r>
    <s v="U.S. Coast Guard"/>
    <x v="56"/>
    <s v="https://www.cdse.edu/documents/cdse/case-study-paul-hasson.pdf"/>
    <x v="0"/>
    <x v="2"/>
    <x v="8"/>
    <x v="0"/>
    <s v="CHP"/>
    <s v="C"/>
    <n v="6"/>
    <x v="8"/>
    <x v="8"/>
  </r>
  <r>
    <s v="U.S. Coast Guard"/>
    <x v="56"/>
    <s v="https://www.cdse.edu/documents/cdse/case-study-paul-hasson.pdf"/>
    <x v="1"/>
    <x v="2"/>
    <x v="9"/>
    <x v="0"/>
    <s v="CHP"/>
    <s v="C"/>
    <n v="16"/>
    <x v="9"/>
    <x v="9"/>
  </r>
  <r>
    <s v="U.S. Coast Guard"/>
    <x v="56"/>
    <s v="https://www.cdse.edu/documents/cdse/case-study-paul-hasson.pdf"/>
    <x v="1"/>
    <x v="2"/>
    <x v="21"/>
    <x v="0"/>
    <s v="CHP"/>
    <s v="C"/>
    <n v="22"/>
    <x v="21"/>
    <x v="31"/>
  </r>
  <r>
    <s v="U.S. Army"/>
    <x v="57"/>
    <s v="https://www.investigativeproject.org/documents/case_docs/2024.pdf"/>
    <x v="0"/>
    <x v="0"/>
    <x v="0"/>
    <x v="0"/>
    <s v="CHP"/>
    <s v="H"/>
    <n v="20"/>
    <x v="0"/>
    <x v="0"/>
  </r>
  <r>
    <s v="U.S. Army"/>
    <x v="57"/>
    <s v="https://www.investigativeproject.org/documents/case_docs/2024.pdf"/>
    <x v="0"/>
    <x v="0"/>
    <x v="1"/>
    <x v="0"/>
    <s v="CHP"/>
    <s v="H"/>
    <n v="12"/>
    <x v="1"/>
    <x v="1"/>
  </r>
  <r>
    <s v="U.S. Army"/>
    <x v="57"/>
    <s v="https://www.investigativeproject.org/documents/case_docs/2024.pdf"/>
    <x v="0"/>
    <x v="0"/>
    <x v="3"/>
    <x v="0"/>
    <s v="CHP"/>
    <s v="H"/>
    <n v="24"/>
    <x v="3"/>
    <x v="3"/>
  </r>
  <r>
    <s v="U.S. Army"/>
    <x v="57"/>
    <s v="https://www.investigativeproject.org/documents/case_docs/2024.pdf"/>
    <x v="1"/>
    <x v="0"/>
    <x v="5"/>
    <x v="0"/>
    <s v="CHP"/>
    <s v="H"/>
    <n v="3"/>
    <x v="5"/>
    <x v="5"/>
  </r>
  <r>
    <s v="U.S. Army"/>
    <x v="57"/>
    <s v="https://www.investigativeproject.org/documents/case_docs/2024.pdf"/>
    <x v="1"/>
    <x v="0"/>
    <x v="14"/>
    <x v="0"/>
    <s v="CHP"/>
    <s v="H"/>
    <n v="5"/>
    <x v="14"/>
    <x v="33"/>
  </r>
  <r>
    <s v="U.S. Army"/>
    <x v="57"/>
    <s v="https://www.investigativeproject.org/documents/case_docs/2024.pdf"/>
    <x v="1"/>
    <x v="0"/>
    <x v="15"/>
    <x v="0"/>
    <s v="CHP"/>
    <s v="H"/>
    <n v="25"/>
    <x v="15"/>
    <x v="25"/>
  </r>
  <r>
    <s v="U.S. Army"/>
    <x v="57"/>
    <s v="https://www.investigativeproject.org/documents/case_docs/2024.pdf"/>
    <x v="0"/>
    <x v="1"/>
    <x v="16"/>
    <x v="0"/>
    <s v="CHP"/>
    <s v="P"/>
    <n v="4"/>
    <x v="16"/>
    <x v="26"/>
  </r>
  <r>
    <s v="U.S. Army"/>
    <x v="57"/>
    <s v="https://www.investigativeproject.org/documents/case_docs/2024.pdf"/>
    <x v="0"/>
    <x v="1"/>
    <x v="17"/>
    <x v="0"/>
    <s v="CHP"/>
    <s v="P"/>
    <n v="10"/>
    <x v="17"/>
    <x v="27"/>
  </r>
  <r>
    <s v="U.S. Army"/>
    <x v="57"/>
    <s v="https://www.investigativeproject.org/documents/case_docs/2024.pdf"/>
    <x v="0"/>
    <x v="1"/>
    <x v="27"/>
    <x v="0"/>
    <s v="CHP"/>
    <s v="P"/>
    <n v="27"/>
    <x v="27"/>
    <x v="54"/>
  </r>
  <r>
    <s v="U.S. Army"/>
    <x v="57"/>
    <s v="https://www.investigativeproject.org/documents/case_docs/2024.pdf"/>
    <x v="1"/>
    <x v="1"/>
    <x v="19"/>
    <x v="0"/>
    <s v="CHP"/>
    <s v="P"/>
    <n v="14"/>
    <x v="19"/>
    <x v="29"/>
  </r>
  <r>
    <s v="U.S. Army"/>
    <x v="57"/>
    <s v="https://www.investigativeproject.org/documents/case_docs/2024.pdf"/>
    <x v="1"/>
    <x v="1"/>
    <x v="20"/>
    <x v="0"/>
    <s v="CHP"/>
    <s v="P"/>
    <n v="26"/>
    <x v="20"/>
    <x v="30"/>
  </r>
  <r>
    <s v="U.S. Army"/>
    <x v="57"/>
    <s v="https://www.investigativeproject.org/documents/case_docs/2024.pdf"/>
    <x v="1"/>
    <x v="1"/>
    <x v="26"/>
    <x v="0"/>
    <s v="CHP"/>
    <s v="P"/>
    <n v="29"/>
    <x v="26"/>
    <x v="53"/>
  </r>
  <r>
    <s v="U.S. Army"/>
    <x v="57"/>
    <s v="https://www.investigativeproject.org/documents/case_docs/2024.pdf"/>
    <x v="1"/>
    <x v="1"/>
    <x v="25"/>
    <x v="0"/>
    <s v="CHP"/>
    <s v="P"/>
    <n v="17"/>
    <x v="25"/>
    <x v="52"/>
  </r>
  <r>
    <s v="U.S. Army"/>
    <x v="57"/>
    <s v="https://www.investigativeproject.org/documents/case_docs/2024.pdf"/>
    <x v="1"/>
    <x v="1"/>
    <x v="6"/>
    <x v="0"/>
    <s v="CHP"/>
    <s v="P"/>
    <n v="1"/>
    <x v="6"/>
    <x v="6"/>
  </r>
  <r>
    <s v="U.S. Army"/>
    <x v="57"/>
    <s v="https://www.investigativeproject.org/documents/case_docs/2024.pdf"/>
    <x v="0"/>
    <x v="2"/>
    <x v="7"/>
    <x v="0"/>
    <s v="CHP"/>
    <s v="C"/>
    <n v="21"/>
    <x v="7"/>
    <x v="7"/>
  </r>
  <r>
    <s v="U.S. Army"/>
    <x v="57"/>
    <s v="https://www.investigativeproject.org/documents/case_docs/2024.pdf"/>
    <x v="0"/>
    <x v="2"/>
    <x v="8"/>
    <x v="0"/>
    <s v="CHP"/>
    <s v="C"/>
    <n v="6"/>
    <x v="8"/>
    <x v="8"/>
  </r>
  <r>
    <s v="U.S. Army"/>
    <x v="57"/>
    <s v="https://www.investigativeproject.org/documents/case_docs/2024.pdf"/>
    <x v="1"/>
    <x v="2"/>
    <x v="9"/>
    <x v="0"/>
    <s v="CHP"/>
    <s v="C"/>
    <n v="16"/>
    <x v="9"/>
    <x v="9"/>
  </r>
  <r>
    <s v="U.S. Army"/>
    <x v="57"/>
    <s v="https://www.investigativeproject.org/documents/case_docs/2024.pdf"/>
    <x v="1"/>
    <x v="2"/>
    <x v="21"/>
    <x v="0"/>
    <s v="CHP"/>
    <s v="C"/>
    <n v="22"/>
    <x v="21"/>
    <x v="31"/>
  </r>
  <r>
    <s v="U.S. Navy"/>
    <x v="58"/>
    <s v="https://www.dhra.mil/PERSEREC/Espionage-Cases/1985/"/>
    <x v="0"/>
    <x v="0"/>
    <x v="10"/>
    <x v="1"/>
    <s v="CH"/>
    <s v="H"/>
    <n v="11"/>
    <x v="10"/>
    <x v="14"/>
  </r>
  <r>
    <s v="U.S. Navy"/>
    <x v="58"/>
    <s v="https://www.dhra.mil/PERSEREC/Espionage-Cases/1985/"/>
    <x v="0"/>
    <x v="0"/>
    <x v="2"/>
    <x v="1"/>
    <s v="CH"/>
    <s v="H"/>
    <n v="23"/>
    <x v="2"/>
    <x v="16"/>
  </r>
  <r>
    <s v="U.S. Navy"/>
    <x v="58"/>
    <s v="https://www.dhra.mil/PERSEREC/Espionage-Cases/1985/"/>
    <x v="1"/>
    <x v="0"/>
    <x v="4"/>
    <x v="1"/>
    <s v="CH"/>
    <s v="H"/>
    <n v="15"/>
    <x v="4"/>
    <x v="17"/>
  </r>
  <r>
    <s v="U.S. Navy"/>
    <x v="58"/>
    <s v="https://www.dhra.mil/PERSEREC/Espionage-Cases/1985/"/>
    <x v="1"/>
    <x v="0"/>
    <x v="5"/>
    <x v="1"/>
    <s v="CH"/>
    <s v="H"/>
    <n v="3"/>
    <x v="5"/>
    <x v="36"/>
  </r>
  <r>
    <s v="U.S. Navy"/>
    <x v="58"/>
    <s v="https://www.dhra.mil/PERSEREC/Espionage-Cases/1985/"/>
    <x v="1"/>
    <x v="2"/>
    <x v="9"/>
    <x v="1"/>
    <s v="CH"/>
    <s v="C"/>
    <n v="16"/>
    <x v="9"/>
    <x v="35"/>
  </r>
  <r>
    <s v="U.S. Army"/>
    <x v="59"/>
    <s v="https://www.dhra.mil/PERSEREC/Espionage-Cases/1981-82/"/>
    <x v="0"/>
    <x v="0"/>
    <x v="0"/>
    <x v="0"/>
    <s v="CHP"/>
    <s v="H"/>
    <n v="20"/>
    <x v="0"/>
    <x v="0"/>
  </r>
  <r>
    <s v="U.S. Army"/>
    <x v="59"/>
    <s v="https://www.dhra.mil/PERSEREC/Espionage-Cases/1981-82/"/>
    <x v="0"/>
    <x v="0"/>
    <x v="10"/>
    <x v="0"/>
    <s v="CHP"/>
    <s v="H"/>
    <n v="11"/>
    <x v="10"/>
    <x v="10"/>
  </r>
  <r>
    <s v="U.S. Army"/>
    <x v="59"/>
    <s v="https://www.dhra.mil/PERSEREC/Espionage-Cases/1981-82/"/>
    <x v="0"/>
    <x v="0"/>
    <x v="2"/>
    <x v="0"/>
    <s v="CHP"/>
    <s v="H"/>
    <n v="23"/>
    <x v="2"/>
    <x v="2"/>
  </r>
  <r>
    <s v="U.S. Army"/>
    <x v="59"/>
    <s v="https://www.dhra.mil/PERSEREC/Espionage-Cases/1981-82/"/>
    <x v="0"/>
    <x v="0"/>
    <x v="24"/>
    <x v="0"/>
    <s v="CHP"/>
    <s v="H"/>
    <n v="9"/>
    <x v="24"/>
    <x v="55"/>
  </r>
  <r>
    <s v="U.S. Army"/>
    <x v="59"/>
    <s v="https://www.dhra.mil/PERSEREC/Espionage-Cases/1981-82/"/>
    <x v="1"/>
    <x v="0"/>
    <x v="4"/>
    <x v="0"/>
    <s v="CHP"/>
    <s v="H"/>
    <n v="15"/>
    <x v="4"/>
    <x v="4"/>
  </r>
  <r>
    <s v="U.S. Army"/>
    <x v="59"/>
    <s v="https://www.dhra.mil/PERSEREC/Espionage-Cases/1981-82/"/>
    <x v="1"/>
    <x v="0"/>
    <x v="5"/>
    <x v="0"/>
    <s v="CHP"/>
    <s v="H"/>
    <n v="3"/>
    <x v="5"/>
    <x v="5"/>
  </r>
  <r>
    <s v="U.S. Army"/>
    <x v="59"/>
    <s v="https://www.dhra.mil/PERSEREC/Espionage-Cases/1981-82/"/>
    <x v="1"/>
    <x v="0"/>
    <x v="23"/>
    <x v="0"/>
    <s v="CHP"/>
    <s v="H"/>
    <n v="8"/>
    <x v="23"/>
    <x v="51"/>
  </r>
  <r>
    <s v="U.S. Army"/>
    <x v="59"/>
    <s v="https://www.dhra.mil/PERSEREC/Espionage-Cases/1981-82/"/>
    <x v="1"/>
    <x v="0"/>
    <x v="13"/>
    <x v="0"/>
    <s v="CHP"/>
    <s v="H"/>
    <n v="28"/>
    <x v="13"/>
    <x v="43"/>
  </r>
  <r>
    <s v="U.S. Army"/>
    <x v="59"/>
    <s v="https://www.dhra.mil/PERSEREC/Espionage-Cases/1981-82/"/>
    <x v="0"/>
    <x v="1"/>
    <x v="18"/>
    <x v="0"/>
    <s v="CHP"/>
    <s v="P"/>
    <n v="18"/>
    <x v="18"/>
    <x v="28"/>
  </r>
  <r>
    <s v="U.S. Army"/>
    <x v="59"/>
    <s v="https://www.dhra.mil/PERSEREC/Espionage-Cases/1981-82/"/>
    <x v="1"/>
    <x v="1"/>
    <x v="6"/>
    <x v="0"/>
    <s v="CHP"/>
    <s v="P"/>
    <n v="1"/>
    <x v="6"/>
    <x v="6"/>
  </r>
  <r>
    <s v="U.S. Army"/>
    <x v="59"/>
    <s v="https://www.dhra.mil/PERSEREC/Espionage-Cases/1981-82/"/>
    <x v="0"/>
    <x v="2"/>
    <x v="7"/>
    <x v="0"/>
    <s v="CHP"/>
    <s v="C"/>
    <n v="21"/>
    <x v="7"/>
    <x v="7"/>
  </r>
  <r>
    <s v="U.S. Army"/>
    <x v="59"/>
    <s v="https://www.dhra.mil/PERSEREC/Espionage-Cases/1981-82/"/>
    <x v="1"/>
    <x v="2"/>
    <x v="9"/>
    <x v="0"/>
    <s v="CHP"/>
    <s v="C"/>
    <n v="16"/>
    <x v="9"/>
    <x v="9"/>
  </r>
  <r>
    <s v="Defense Counterintelligence &amp; Security Agency"/>
    <x v="60"/>
    <s v="https://www.cdse.edu/documents/cdse/ci-case-study-exploitation-of-relationships.pdf"/>
    <x v="0"/>
    <x v="0"/>
    <x v="0"/>
    <x v="1"/>
    <s v="HP"/>
    <s v="H"/>
    <n v="20"/>
    <x v="0"/>
    <x v="15"/>
  </r>
  <r>
    <s v="Defense Counterintelligence &amp; Security Agency"/>
    <x v="60"/>
    <s v="https://www.cdse.edu/documents/cdse/ci-case-study-exploitation-of-relationships.pdf"/>
    <x v="0"/>
    <x v="0"/>
    <x v="1"/>
    <x v="1"/>
    <s v="HP"/>
    <s v="H"/>
    <n v="12"/>
    <x v="1"/>
    <x v="11"/>
  </r>
  <r>
    <s v="Defense Counterintelligence &amp; Security Agency"/>
    <x v="60"/>
    <s v="https://www.cdse.edu/documents/cdse/ci-case-study-exploitation-of-relationships.pdf"/>
    <x v="0"/>
    <x v="0"/>
    <x v="24"/>
    <x v="1"/>
    <s v="HP"/>
    <s v="H"/>
    <n v="9"/>
    <x v="24"/>
    <x v="46"/>
  </r>
  <r>
    <s v="Defense Counterintelligence &amp; Security Agency"/>
    <x v="60"/>
    <s v="https://www.cdse.edu/documents/cdse/ci-case-study-exploitation-of-relationships.pdf"/>
    <x v="1"/>
    <x v="0"/>
    <x v="4"/>
    <x v="1"/>
    <s v="HP"/>
    <s v="H"/>
    <n v="15"/>
    <x v="4"/>
    <x v="17"/>
  </r>
  <r>
    <s v="Defense Counterintelligence &amp; Security Agency"/>
    <x v="60"/>
    <s v="https://www.cdse.edu/documents/cdse/ci-case-study-exploitation-of-relationships.pdf"/>
    <x v="1"/>
    <x v="0"/>
    <x v="5"/>
    <x v="1"/>
    <s v="HP"/>
    <s v="H"/>
    <n v="3"/>
    <x v="5"/>
    <x v="36"/>
  </r>
  <r>
    <s v="Defense Counterintelligence &amp; Security Agency"/>
    <x v="60"/>
    <s v="https://www.cdse.edu/documents/cdse/ci-case-study-exploitation-of-relationships.pdf"/>
    <x v="0"/>
    <x v="1"/>
    <x v="18"/>
    <x v="1"/>
    <s v="HP"/>
    <s v="P"/>
    <n v="18"/>
    <x v="18"/>
    <x v="38"/>
  </r>
  <r>
    <s v="U.S. Secret Service"/>
    <x v="61"/>
    <s v="https://www.secretservice.gov/data/protection/ntac/Hodgkinson.pdf"/>
    <x v="0"/>
    <x v="0"/>
    <x v="0"/>
    <x v="0"/>
    <s v="CHP"/>
    <s v="H"/>
    <n v="20"/>
    <x v="0"/>
    <x v="0"/>
  </r>
  <r>
    <s v="U.S. Secret Service"/>
    <x v="61"/>
    <s v="https://www.secretservice.gov/data/protection/ntac/Hodgkinson.pdf"/>
    <x v="0"/>
    <x v="0"/>
    <x v="10"/>
    <x v="0"/>
    <s v="CHP"/>
    <s v="H"/>
    <n v="11"/>
    <x v="10"/>
    <x v="10"/>
  </r>
  <r>
    <s v="U.S. Secret Service"/>
    <x v="61"/>
    <s v="https://www.secretservice.gov/data/protection/ntac/Hodgkinson.pdf"/>
    <x v="0"/>
    <x v="0"/>
    <x v="3"/>
    <x v="0"/>
    <s v="CHP"/>
    <s v="H"/>
    <n v="24"/>
    <x v="3"/>
    <x v="3"/>
  </r>
  <r>
    <s v="U.S. Secret Service"/>
    <x v="61"/>
    <s v="https://www.secretservice.gov/data/protection/ntac/Hodgkinson.pdf"/>
    <x v="1"/>
    <x v="0"/>
    <x v="14"/>
    <x v="0"/>
    <s v="CHP"/>
    <s v="H"/>
    <n v="5"/>
    <x v="14"/>
    <x v="33"/>
  </r>
  <r>
    <s v="U.S. Secret Service"/>
    <x v="61"/>
    <s v="https://www.secretservice.gov/data/protection/ntac/Hodgkinson.pdf"/>
    <x v="1"/>
    <x v="0"/>
    <x v="15"/>
    <x v="0"/>
    <s v="CHP"/>
    <s v="H"/>
    <n v="25"/>
    <x v="15"/>
    <x v="25"/>
  </r>
  <r>
    <s v="U.S. Secret Service"/>
    <x v="61"/>
    <s v="https://www.secretservice.gov/data/protection/ntac/Hodgkinson.pdf"/>
    <x v="0"/>
    <x v="1"/>
    <x v="16"/>
    <x v="0"/>
    <s v="CHP"/>
    <s v="P"/>
    <n v="4"/>
    <x v="16"/>
    <x v="26"/>
  </r>
  <r>
    <s v="U.S. Secret Service"/>
    <x v="61"/>
    <s v="https://www.secretservice.gov/data/protection/ntac/Hodgkinson.pdf"/>
    <x v="0"/>
    <x v="1"/>
    <x v="27"/>
    <x v="0"/>
    <s v="CHP"/>
    <s v="P"/>
    <n v="27"/>
    <x v="27"/>
    <x v="54"/>
  </r>
  <r>
    <s v="U.S. Secret Service"/>
    <x v="61"/>
    <s v="https://www.secretservice.gov/data/protection/ntac/Hodgkinson.pdf"/>
    <x v="1"/>
    <x v="1"/>
    <x v="19"/>
    <x v="0"/>
    <s v="CHP"/>
    <s v="P"/>
    <n v="14"/>
    <x v="19"/>
    <x v="29"/>
  </r>
  <r>
    <s v="U.S. Secret Service"/>
    <x v="61"/>
    <s v="https://www.secretservice.gov/data/protection/ntac/Hodgkinson.pdf"/>
    <x v="1"/>
    <x v="1"/>
    <x v="20"/>
    <x v="0"/>
    <s v="CHP"/>
    <s v="P"/>
    <n v="26"/>
    <x v="20"/>
    <x v="30"/>
  </r>
  <r>
    <s v="U.S. Secret Service"/>
    <x v="61"/>
    <s v="https://www.secretservice.gov/data/protection/ntac/Hodgkinson.pdf"/>
    <x v="1"/>
    <x v="1"/>
    <x v="26"/>
    <x v="0"/>
    <s v="CHP"/>
    <s v="P"/>
    <n v="29"/>
    <x v="26"/>
    <x v="53"/>
  </r>
  <r>
    <s v="U.S. Secret Service"/>
    <x v="61"/>
    <s v="https://www.secretservice.gov/data/protection/ntac/Hodgkinson.pdf"/>
    <x v="0"/>
    <x v="2"/>
    <x v="8"/>
    <x v="0"/>
    <s v="CHP"/>
    <s v="C"/>
    <n v="6"/>
    <x v="8"/>
    <x v="8"/>
  </r>
  <r>
    <s v="U.S. Secret Service"/>
    <x v="61"/>
    <s v="https://www.secretservice.gov/data/protection/ntac/Hodgkinson.pdf"/>
    <x v="1"/>
    <x v="2"/>
    <x v="21"/>
    <x v="0"/>
    <s v="CHP"/>
    <s v="C"/>
    <n v="22"/>
    <x v="21"/>
    <x v="31"/>
  </r>
  <r>
    <s v="Defense Counterintelligence &amp; Security Agency"/>
    <x v="62"/>
    <s v="https://www.dhra.mil/PERSEREC/Espionage-Cases/1990-92/"/>
    <x v="0"/>
    <x v="0"/>
    <x v="0"/>
    <x v="0"/>
    <s v="CHP"/>
    <s v="H"/>
    <n v="20"/>
    <x v="0"/>
    <x v="0"/>
  </r>
  <r>
    <s v="Defense Counterintelligence &amp; Security Agency"/>
    <x v="62"/>
    <s v="https://www.dhra.mil/PERSEREC/Espionage-Cases/1990-92/"/>
    <x v="0"/>
    <x v="0"/>
    <x v="2"/>
    <x v="0"/>
    <s v="CHP"/>
    <s v="H"/>
    <n v="23"/>
    <x v="2"/>
    <x v="2"/>
  </r>
  <r>
    <s v="Defense Counterintelligence &amp; Security Agency"/>
    <x v="62"/>
    <s v="https://www.dhra.mil/PERSEREC/Espionage-Cases/1990-92/"/>
    <x v="1"/>
    <x v="0"/>
    <x v="4"/>
    <x v="0"/>
    <s v="CHP"/>
    <s v="H"/>
    <n v="15"/>
    <x v="4"/>
    <x v="4"/>
  </r>
  <r>
    <s v="Defense Counterintelligence &amp; Security Agency"/>
    <x v="62"/>
    <s v="https://www.dhra.mil/PERSEREC/Espionage-Cases/1990-92/"/>
    <x v="1"/>
    <x v="0"/>
    <x v="5"/>
    <x v="0"/>
    <s v="CHP"/>
    <s v="H"/>
    <n v="3"/>
    <x v="5"/>
    <x v="5"/>
  </r>
  <r>
    <s v="Defense Counterintelligence &amp; Security Agency"/>
    <x v="62"/>
    <s v="https://www.dhra.mil/PERSEREC/Espionage-Cases/1990-92/"/>
    <x v="1"/>
    <x v="0"/>
    <x v="13"/>
    <x v="0"/>
    <s v="CHP"/>
    <s v="H"/>
    <n v="28"/>
    <x v="13"/>
    <x v="43"/>
  </r>
  <r>
    <s v="Defense Counterintelligence &amp; Security Agency"/>
    <x v="62"/>
    <s v="https://www.dhra.mil/PERSEREC/Espionage-Cases/1990-92/"/>
    <x v="0"/>
    <x v="1"/>
    <x v="18"/>
    <x v="0"/>
    <s v="CHP"/>
    <s v="P"/>
    <n v="18"/>
    <x v="18"/>
    <x v="28"/>
  </r>
  <r>
    <s v="Defense Counterintelligence &amp; Security Agency"/>
    <x v="62"/>
    <s v="https://www.dhra.mil/PERSEREC/Espionage-Cases/1990-92/"/>
    <x v="1"/>
    <x v="1"/>
    <x v="20"/>
    <x v="0"/>
    <s v="CHP"/>
    <s v="P"/>
    <n v="26"/>
    <x v="20"/>
    <x v="30"/>
  </r>
  <r>
    <s v="Defense Counterintelligence &amp; Security Agency"/>
    <x v="62"/>
    <s v="https://www.dhra.mil/PERSEREC/Espionage-Cases/1990-92/"/>
    <x v="1"/>
    <x v="1"/>
    <x v="6"/>
    <x v="0"/>
    <s v="CHP"/>
    <s v="P"/>
    <n v="1"/>
    <x v="6"/>
    <x v="6"/>
  </r>
  <r>
    <s v="Defense Counterintelligence &amp; Security Agency"/>
    <x v="62"/>
    <s v="https://www.dhra.mil/PERSEREC/Espionage-Cases/1990-92/"/>
    <x v="0"/>
    <x v="2"/>
    <x v="7"/>
    <x v="0"/>
    <s v="CHP"/>
    <s v="C"/>
    <n v="21"/>
    <x v="7"/>
    <x v="7"/>
  </r>
  <r>
    <s v="Defense Counterintelligence &amp; Security Agency"/>
    <x v="62"/>
    <s v="https://www.dhra.mil/PERSEREC/Espionage-Cases/1990-92/"/>
    <x v="1"/>
    <x v="2"/>
    <x v="9"/>
    <x v="0"/>
    <s v="CHP"/>
    <s v="C"/>
    <n v="16"/>
    <x v="9"/>
    <x v="9"/>
  </r>
  <r>
    <s v="U.S. Navy"/>
    <x v="63"/>
    <s v="https://www.dhra.mil/PERSEREC/Espionage-Cases/1981-82/"/>
    <x v="0"/>
    <x v="0"/>
    <x v="0"/>
    <x v="1"/>
    <s v="HP"/>
    <s v="H"/>
    <n v="20"/>
    <x v="0"/>
    <x v="15"/>
  </r>
  <r>
    <s v="U.S. Navy"/>
    <x v="63"/>
    <s v="https://www.dhra.mil/PERSEREC/Espionage-Cases/1981-82/"/>
    <x v="0"/>
    <x v="0"/>
    <x v="10"/>
    <x v="1"/>
    <s v="HP"/>
    <s v="H"/>
    <n v="11"/>
    <x v="10"/>
    <x v="14"/>
  </r>
  <r>
    <s v="U.S. Navy"/>
    <x v="63"/>
    <s v="https://www.dhra.mil/PERSEREC/Espionage-Cases/1981-82/"/>
    <x v="1"/>
    <x v="0"/>
    <x v="5"/>
    <x v="1"/>
    <s v="HP"/>
    <s v="H"/>
    <n v="3"/>
    <x v="5"/>
    <x v="36"/>
  </r>
  <r>
    <s v="U.S. Navy"/>
    <x v="63"/>
    <s v="https://www.dhra.mil/PERSEREC/Espionage-Cases/1981-82/"/>
    <x v="0"/>
    <x v="1"/>
    <x v="18"/>
    <x v="1"/>
    <s v="HP"/>
    <s v="P"/>
    <n v="18"/>
    <x v="18"/>
    <x v="38"/>
  </r>
  <r>
    <s v="U.S. Navy"/>
    <x v="63"/>
    <s v="https://www.dhra.mil/PERSEREC/Espionage-Cases/1981-82/"/>
    <x v="1"/>
    <x v="1"/>
    <x v="6"/>
    <x v="1"/>
    <s v="HP"/>
    <s v="P"/>
    <n v="1"/>
    <x v="6"/>
    <x v="20"/>
  </r>
  <r>
    <s v="Central Intelligence Agency"/>
    <x v="64"/>
    <s v="https://www.dhra.mil/PERSEREC/Espionage-Cases/1985/"/>
    <x v="0"/>
    <x v="0"/>
    <x v="0"/>
    <x v="1"/>
    <s v="HP"/>
    <s v="H"/>
    <n v="20"/>
    <x v="0"/>
    <x v="15"/>
  </r>
  <r>
    <s v="Central Intelligence Agency"/>
    <x v="64"/>
    <s v="https://www.dhra.mil/PERSEREC/Espionage-Cases/1985/"/>
    <x v="0"/>
    <x v="0"/>
    <x v="28"/>
    <x v="1"/>
    <s v="HP"/>
    <s v="H"/>
    <n v="7"/>
    <x v="28"/>
    <x v="56"/>
  </r>
  <r>
    <s v="Central Intelligence Agency"/>
    <x v="64"/>
    <s v="https://www.dhra.mil/PERSEREC/Espionage-Cases/1985/"/>
    <x v="0"/>
    <x v="0"/>
    <x v="10"/>
    <x v="1"/>
    <s v="HP"/>
    <s v="H"/>
    <n v="11"/>
    <x v="10"/>
    <x v="14"/>
  </r>
  <r>
    <s v="Central Intelligence Agency"/>
    <x v="64"/>
    <s v="https://www.dhra.mil/PERSEREC/Espionage-Cases/1985/"/>
    <x v="0"/>
    <x v="0"/>
    <x v="24"/>
    <x v="1"/>
    <s v="HP"/>
    <s v="H"/>
    <n v="9"/>
    <x v="24"/>
    <x v="46"/>
  </r>
  <r>
    <s v="Central Intelligence Agency"/>
    <x v="64"/>
    <s v="https://www.dhra.mil/PERSEREC/Espionage-Cases/1985/"/>
    <x v="1"/>
    <x v="0"/>
    <x v="5"/>
    <x v="1"/>
    <s v="HP"/>
    <s v="H"/>
    <n v="3"/>
    <x v="5"/>
    <x v="36"/>
  </r>
  <r>
    <s v="Central Intelligence Agency"/>
    <x v="64"/>
    <s v="https://www.dhra.mil/PERSEREC/Espionage-Cases/1985/"/>
    <x v="1"/>
    <x v="0"/>
    <x v="22"/>
    <x v="1"/>
    <s v="HP"/>
    <s v="H"/>
    <n v="13"/>
    <x v="22"/>
    <x v="57"/>
  </r>
  <r>
    <s v="Central Intelligence Agency"/>
    <x v="64"/>
    <s v="https://www.dhra.mil/PERSEREC/Espionage-Cases/1985/"/>
    <x v="1"/>
    <x v="0"/>
    <x v="14"/>
    <x v="1"/>
    <s v="HP"/>
    <s v="H"/>
    <n v="5"/>
    <x v="14"/>
    <x v="19"/>
  </r>
  <r>
    <s v="Central Intelligence Agency"/>
    <x v="64"/>
    <s v="https://www.dhra.mil/PERSEREC/Espionage-Cases/1985/"/>
    <x v="1"/>
    <x v="0"/>
    <x v="15"/>
    <x v="1"/>
    <s v="HP"/>
    <s v="H"/>
    <n v="25"/>
    <x v="15"/>
    <x v="42"/>
  </r>
  <r>
    <s v="Central Intelligence Agency"/>
    <x v="64"/>
    <s v="https://www.dhra.mil/PERSEREC/Espionage-Cases/1985/"/>
    <x v="1"/>
    <x v="1"/>
    <x v="6"/>
    <x v="1"/>
    <s v="HP"/>
    <s v="P"/>
    <n v="1"/>
    <x v="6"/>
    <x v="20"/>
  </r>
  <r>
    <s v="Department of State"/>
    <x v="65"/>
    <s v="https://www.dhra.mil/PERSEREC/Espionage-Cases/1975-80/"/>
    <x v="0"/>
    <x v="0"/>
    <x v="0"/>
    <x v="0"/>
    <s v="CHP"/>
    <s v="H"/>
    <n v="20"/>
    <x v="0"/>
    <x v="0"/>
  </r>
  <r>
    <s v="Department of State"/>
    <x v="65"/>
    <s v="https://www.dhra.mil/PERSEREC/Espionage-Cases/1975-80/"/>
    <x v="0"/>
    <x v="0"/>
    <x v="1"/>
    <x v="0"/>
    <s v="CHP"/>
    <s v="H"/>
    <n v="12"/>
    <x v="1"/>
    <x v="1"/>
  </r>
  <r>
    <s v="Department of State"/>
    <x v="65"/>
    <s v="https://www.dhra.mil/PERSEREC/Espionage-Cases/1975-80/"/>
    <x v="1"/>
    <x v="0"/>
    <x v="4"/>
    <x v="0"/>
    <s v="CHP"/>
    <s v="H"/>
    <n v="15"/>
    <x v="4"/>
    <x v="4"/>
  </r>
  <r>
    <s v="Department of State"/>
    <x v="65"/>
    <s v="https://www.dhra.mil/PERSEREC/Espionage-Cases/1975-80/"/>
    <x v="1"/>
    <x v="0"/>
    <x v="5"/>
    <x v="0"/>
    <s v="CHP"/>
    <s v="H"/>
    <n v="3"/>
    <x v="5"/>
    <x v="5"/>
  </r>
  <r>
    <s v="Department of State"/>
    <x v="65"/>
    <s v="https://www.dhra.mil/PERSEREC/Espionage-Cases/1975-80/"/>
    <x v="0"/>
    <x v="1"/>
    <x v="18"/>
    <x v="0"/>
    <s v="CHP"/>
    <s v="P"/>
    <n v="18"/>
    <x v="18"/>
    <x v="28"/>
  </r>
  <r>
    <s v="Department of State"/>
    <x v="65"/>
    <s v="https://www.dhra.mil/PERSEREC/Espionage-Cases/1975-80/"/>
    <x v="1"/>
    <x v="2"/>
    <x v="9"/>
    <x v="0"/>
    <s v="CHP"/>
    <s v="C"/>
    <n v="16"/>
    <x v="9"/>
    <x v="9"/>
  </r>
  <r>
    <s v="Defense Counterintelligence &amp; Security Agency"/>
    <x v="66"/>
    <s v="https://www.cdse.edu/documents/cdse/ci-case-study-attempted-acquisition-of-technology-iran.pdf"/>
    <x v="0"/>
    <x v="0"/>
    <x v="0"/>
    <x v="1"/>
    <s v="HP"/>
    <s v="H"/>
    <n v="20"/>
    <x v="0"/>
    <x v="15"/>
  </r>
  <r>
    <s v="Defense Counterintelligence &amp; Security Agency"/>
    <x v="66"/>
    <s v="https://www.cdse.edu/documents/cdse/ci-case-study-attempted-acquisition-of-technology-iran.pdf"/>
    <x v="0"/>
    <x v="0"/>
    <x v="1"/>
    <x v="1"/>
    <s v="HP"/>
    <s v="H"/>
    <n v="12"/>
    <x v="1"/>
    <x v="11"/>
  </r>
  <r>
    <s v="Defense Counterintelligence &amp; Security Agency"/>
    <x v="66"/>
    <s v="https://www.cdse.edu/documents/cdse/ci-case-study-attempted-acquisition-of-technology-iran.pdf"/>
    <x v="0"/>
    <x v="0"/>
    <x v="2"/>
    <x v="1"/>
    <s v="HP"/>
    <s v="H"/>
    <n v="23"/>
    <x v="2"/>
    <x v="16"/>
  </r>
  <r>
    <s v="Defense Counterintelligence &amp; Security Agency"/>
    <x v="66"/>
    <s v="https://www.cdse.edu/documents/cdse/ci-case-study-attempted-acquisition-of-technology-iran.pdf"/>
    <x v="1"/>
    <x v="0"/>
    <x v="5"/>
    <x v="1"/>
    <s v="HP"/>
    <s v="H"/>
    <n v="3"/>
    <x v="5"/>
    <x v="36"/>
  </r>
  <r>
    <s v="Defense Counterintelligence &amp; Security Agency"/>
    <x v="66"/>
    <s v="https://www.cdse.edu/documents/cdse/ci-case-study-attempted-acquisition-of-technology-iran.pdf"/>
    <x v="1"/>
    <x v="0"/>
    <x v="14"/>
    <x v="1"/>
    <s v="HP"/>
    <s v="H"/>
    <n v="5"/>
    <x v="14"/>
    <x v="19"/>
  </r>
  <r>
    <s v="Defense Counterintelligence &amp; Security Agency"/>
    <x v="66"/>
    <s v="https://www.cdse.edu/documents/cdse/ci-case-study-attempted-acquisition-of-technology-iran.pdf"/>
    <x v="0"/>
    <x v="1"/>
    <x v="18"/>
    <x v="1"/>
    <s v="HP"/>
    <s v="P"/>
    <n v="18"/>
    <x v="18"/>
    <x v="38"/>
  </r>
  <r>
    <s v="Federal Bureau of Investigation"/>
    <x v="67"/>
    <s v="https://www.dhra.mil/PERSEREC/Espionage-Cases/1985/"/>
    <x v="0"/>
    <x v="0"/>
    <x v="0"/>
    <x v="1"/>
    <s v="HP"/>
    <s v="H"/>
    <n v="20"/>
    <x v="0"/>
    <x v="15"/>
  </r>
  <r>
    <s v="Federal Bureau of Investigation"/>
    <x v="67"/>
    <s v="https://www.dhra.mil/PERSEREC/Espionage-Cases/1985/"/>
    <x v="0"/>
    <x v="0"/>
    <x v="10"/>
    <x v="1"/>
    <s v="HP"/>
    <s v="H"/>
    <n v="11"/>
    <x v="10"/>
    <x v="14"/>
  </r>
  <r>
    <s v="Federal Bureau of Investigation"/>
    <x v="67"/>
    <s v="https://www.dhra.mil/PERSEREC/Espionage-Cases/1985/"/>
    <x v="0"/>
    <x v="0"/>
    <x v="2"/>
    <x v="1"/>
    <s v="HP"/>
    <s v="H"/>
    <n v="23"/>
    <x v="2"/>
    <x v="16"/>
  </r>
  <r>
    <s v="Federal Bureau of Investigation"/>
    <x v="67"/>
    <s v="https://www.dhra.mil/PERSEREC/Espionage-Cases/1985/"/>
    <x v="1"/>
    <x v="0"/>
    <x v="4"/>
    <x v="1"/>
    <s v="HP"/>
    <s v="H"/>
    <n v="15"/>
    <x v="4"/>
    <x v="17"/>
  </r>
  <r>
    <s v="Federal Bureau of Investigation"/>
    <x v="67"/>
    <s v="https://www.dhra.mil/PERSEREC/Espionage-Cases/1985/"/>
    <x v="1"/>
    <x v="0"/>
    <x v="5"/>
    <x v="1"/>
    <s v="HP"/>
    <s v="H"/>
    <n v="3"/>
    <x v="5"/>
    <x v="36"/>
  </r>
  <r>
    <s v="Federal Bureau of Investigation"/>
    <x v="67"/>
    <s v="https://www.dhra.mil/PERSEREC/Espionage-Cases/1985/"/>
    <x v="1"/>
    <x v="0"/>
    <x v="22"/>
    <x v="1"/>
    <s v="HP"/>
    <s v="H"/>
    <n v="13"/>
    <x v="22"/>
    <x v="57"/>
  </r>
  <r>
    <s v="Federal Bureau of Investigation"/>
    <x v="67"/>
    <s v="https://www.dhra.mil/PERSEREC/Espionage-Cases/1985/"/>
    <x v="1"/>
    <x v="0"/>
    <x v="14"/>
    <x v="1"/>
    <s v="HP"/>
    <s v="H"/>
    <n v="5"/>
    <x v="14"/>
    <x v="19"/>
  </r>
  <r>
    <s v="Federal Bureau of Investigation"/>
    <x v="67"/>
    <s v="https://www.dhra.mil/PERSEREC/Espionage-Cases/1985/"/>
    <x v="0"/>
    <x v="1"/>
    <x v="18"/>
    <x v="1"/>
    <s v="HP"/>
    <s v="P"/>
    <n v="18"/>
    <x v="18"/>
    <x v="38"/>
  </r>
  <r>
    <s v="Federal Bureau of Investigation"/>
    <x v="67"/>
    <s v="https://www.dhra.mil/PERSEREC/Espionage-Cases/1985/"/>
    <x v="1"/>
    <x v="1"/>
    <x v="6"/>
    <x v="1"/>
    <s v="HP"/>
    <s v="P"/>
    <n v="1"/>
    <x v="6"/>
    <x v="20"/>
  </r>
  <r>
    <s v="U.S. Army"/>
    <x v="68"/>
    <s v="https://www.dhra.mil/PERSEREC/Espionage-Cases/1996/"/>
    <x v="0"/>
    <x v="0"/>
    <x v="0"/>
    <x v="0"/>
    <s v="CHP"/>
    <s v="H"/>
    <n v="20"/>
    <x v="0"/>
    <x v="0"/>
  </r>
  <r>
    <s v="U.S. Army"/>
    <x v="68"/>
    <s v="https://www.dhra.mil/PERSEREC/Espionage-Cases/1996/"/>
    <x v="0"/>
    <x v="0"/>
    <x v="2"/>
    <x v="0"/>
    <s v="CHP"/>
    <s v="H"/>
    <n v="23"/>
    <x v="2"/>
    <x v="2"/>
  </r>
  <r>
    <s v="U.S. Army"/>
    <x v="68"/>
    <s v="https://www.dhra.mil/PERSEREC/Espionage-Cases/1996/"/>
    <x v="1"/>
    <x v="0"/>
    <x v="4"/>
    <x v="0"/>
    <s v="CHP"/>
    <s v="H"/>
    <n v="15"/>
    <x v="4"/>
    <x v="4"/>
  </r>
  <r>
    <s v="U.S. Army"/>
    <x v="68"/>
    <s v="https://www.dhra.mil/PERSEREC/Espionage-Cases/1996/"/>
    <x v="1"/>
    <x v="0"/>
    <x v="5"/>
    <x v="0"/>
    <s v="CHP"/>
    <s v="H"/>
    <n v="3"/>
    <x v="5"/>
    <x v="5"/>
  </r>
  <r>
    <s v="U.S. Army"/>
    <x v="68"/>
    <s v="https://www.dhra.mil/PERSEREC/Espionage-Cases/1996/"/>
    <x v="1"/>
    <x v="0"/>
    <x v="14"/>
    <x v="0"/>
    <s v="CHP"/>
    <s v="H"/>
    <n v="5"/>
    <x v="14"/>
    <x v="33"/>
  </r>
  <r>
    <s v="U.S. Army"/>
    <x v="68"/>
    <s v="https://www.dhra.mil/PERSEREC/Espionage-Cases/1996/"/>
    <x v="0"/>
    <x v="1"/>
    <x v="18"/>
    <x v="0"/>
    <s v="CHP"/>
    <s v="P"/>
    <n v="18"/>
    <x v="18"/>
    <x v="28"/>
  </r>
  <r>
    <s v="U.S. Army"/>
    <x v="68"/>
    <s v="https://www.dhra.mil/PERSEREC/Espionage-Cases/1996/"/>
    <x v="0"/>
    <x v="2"/>
    <x v="7"/>
    <x v="0"/>
    <s v="CHP"/>
    <s v="C"/>
    <n v="21"/>
    <x v="7"/>
    <x v="7"/>
  </r>
  <r>
    <s v="U.S. Army"/>
    <x v="68"/>
    <s v="https://www.dhra.mil/PERSEREC/Espionage-Cases/1996/"/>
    <x v="1"/>
    <x v="2"/>
    <x v="9"/>
    <x v="0"/>
    <s v="CHP"/>
    <s v="C"/>
    <n v="16"/>
    <x v="9"/>
    <x v="9"/>
  </r>
  <r>
    <s v="Department of State"/>
    <x v="69"/>
    <s v="https://www.dhra.mil/PERSEREC/Espionage-Cases/1993-95/"/>
    <x v="0"/>
    <x v="0"/>
    <x v="0"/>
    <x v="0"/>
    <s v="CHP"/>
    <s v="H"/>
    <n v="20"/>
    <x v="0"/>
    <x v="0"/>
  </r>
  <r>
    <s v="Department of State"/>
    <x v="69"/>
    <s v="https://www.dhra.mil/PERSEREC/Espionage-Cases/1993-95/"/>
    <x v="0"/>
    <x v="0"/>
    <x v="2"/>
    <x v="0"/>
    <s v="CHP"/>
    <s v="H"/>
    <n v="23"/>
    <x v="2"/>
    <x v="2"/>
  </r>
  <r>
    <s v="Department of State"/>
    <x v="69"/>
    <s v="https://www.dhra.mil/PERSEREC/Espionage-Cases/1993-95/"/>
    <x v="1"/>
    <x v="0"/>
    <x v="4"/>
    <x v="0"/>
    <s v="CHP"/>
    <s v="H"/>
    <n v="15"/>
    <x v="4"/>
    <x v="4"/>
  </r>
  <r>
    <s v="Department of State"/>
    <x v="69"/>
    <s v="https://www.dhra.mil/PERSEREC/Espionage-Cases/1993-95/"/>
    <x v="1"/>
    <x v="0"/>
    <x v="5"/>
    <x v="0"/>
    <s v="CHP"/>
    <s v="H"/>
    <n v="3"/>
    <x v="5"/>
    <x v="5"/>
  </r>
  <r>
    <s v="Department of State"/>
    <x v="69"/>
    <s v="https://www.dhra.mil/PERSEREC/Espionage-Cases/1993-95/"/>
    <x v="0"/>
    <x v="1"/>
    <x v="18"/>
    <x v="0"/>
    <s v="CHP"/>
    <s v="P"/>
    <n v="18"/>
    <x v="18"/>
    <x v="28"/>
  </r>
  <r>
    <s v="Department of State"/>
    <x v="69"/>
    <s v="https://www.dhra.mil/PERSEREC/Espionage-Cases/1993-95/"/>
    <x v="0"/>
    <x v="2"/>
    <x v="7"/>
    <x v="0"/>
    <s v="CHP"/>
    <s v="C"/>
    <n v="21"/>
    <x v="7"/>
    <x v="7"/>
  </r>
  <r>
    <s v="Defense Counterintelligence &amp; Security Agency"/>
    <x v="70"/>
    <s v="https://www.cdse.edu/documents/toolkits-insider/insider-threat-case-study-justice-economic-espionage.pdf"/>
    <x v="0"/>
    <x v="0"/>
    <x v="10"/>
    <x v="0"/>
    <s v="CHP"/>
    <s v="H"/>
    <n v="11"/>
    <x v="10"/>
    <x v="10"/>
  </r>
  <r>
    <s v="Defense Counterintelligence &amp; Security Agency"/>
    <x v="70"/>
    <s v="https://www.cdse.edu/documents/toolkits-insider/insider-threat-case-study-justice-economic-espionage.pdf"/>
    <x v="0"/>
    <x v="0"/>
    <x v="0"/>
    <x v="0"/>
    <s v="CHP"/>
    <s v="H"/>
    <n v="20"/>
    <x v="0"/>
    <x v="0"/>
  </r>
  <r>
    <s v="Defense Counterintelligence &amp; Security Agency"/>
    <x v="70"/>
    <s v="https://www.cdse.edu/documents/toolkits-insider/insider-threat-case-study-justice-economic-espionage.pdf"/>
    <x v="0"/>
    <x v="0"/>
    <x v="2"/>
    <x v="0"/>
    <s v="CHP"/>
    <s v="H"/>
    <n v="23"/>
    <x v="2"/>
    <x v="2"/>
  </r>
  <r>
    <s v="Defense Counterintelligence &amp; Security Agency"/>
    <x v="70"/>
    <s v="https://www.cdse.edu/documents/toolkits-insider/insider-threat-case-study-justice-economic-espionage.pdf"/>
    <x v="0"/>
    <x v="0"/>
    <x v="3"/>
    <x v="0"/>
    <s v="CHP"/>
    <s v="H"/>
    <n v="24"/>
    <x v="3"/>
    <x v="3"/>
  </r>
  <r>
    <s v="Defense Counterintelligence &amp; Security Agency"/>
    <x v="70"/>
    <s v="https://www.cdse.edu/documents/toolkits-insider/insider-threat-case-study-justice-economic-espionage.pdf"/>
    <x v="1"/>
    <x v="0"/>
    <x v="4"/>
    <x v="0"/>
    <s v="CHP"/>
    <s v="H"/>
    <n v="15"/>
    <x v="4"/>
    <x v="4"/>
  </r>
  <r>
    <s v="Defense Counterintelligence &amp; Security Agency"/>
    <x v="70"/>
    <s v="https://www.cdse.edu/documents/toolkits-insider/insider-threat-case-study-justice-economic-espionage.pdf"/>
    <x v="1"/>
    <x v="0"/>
    <x v="5"/>
    <x v="0"/>
    <s v="CHP"/>
    <s v="H"/>
    <n v="3"/>
    <x v="5"/>
    <x v="5"/>
  </r>
  <r>
    <s v="Defense Counterintelligence &amp; Security Agency"/>
    <x v="70"/>
    <s v="https://www.cdse.edu/documents/toolkits-insider/insider-threat-case-study-justice-economic-espionage.pdf"/>
    <x v="1"/>
    <x v="0"/>
    <x v="23"/>
    <x v="0"/>
    <s v="CHP"/>
    <s v="H"/>
    <n v="8"/>
    <x v="23"/>
    <x v="51"/>
  </r>
  <r>
    <s v="Defense Counterintelligence &amp; Security Agency"/>
    <x v="70"/>
    <s v="https://www.cdse.edu/documents/toolkits-insider/insider-threat-case-study-justice-economic-espionage.pdf"/>
    <x v="1"/>
    <x v="0"/>
    <x v="13"/>
    <x v="0"/>
    <s v="CHP"/>
    <s v="H"/>
    <n v="28"/>
    <x v="13"/>
    <x v="43"/>
  </r>
  <r>
    <s v="Defense Counterintelligence &amp; Security Agency"/>
    <x v="70"/>
    <s v="https://www.cdse.edu/documents/toolkits-insider/insider-threat-case-study-justice-economic-espionage.pdf"/>
    <x v="1"/>
    <x v="0"/>
    <x v="15"/>
    <x v="0"/>
    <s v="CHP"/>
    <s v="H"/>
    <n v="25"/>
    <x v="15"/>
    <x v="25"/>
  </r>
  <r>
    <s v="Defense Counterintelligence &amp; Security Agency"/>
    <x v="70"/>
    <s v="https://www.cdse.edu/documents/toolkits-insider/insider-threat-case-study-justice-economic-espionage.pdf"/>
    <x v="0"/>
    <x v="1"/>
    <x v="17"/>
    <x v="0"/>
    <s v="CHP"/>
    <s v="P"/>
    <n v="10"/>
    <x v="17"/>
    <x v="27"/>
  </r>
  <r>
    <s v="Defense Counterintelligence &amp; Security Agency"/>
    <x v="70"/>
    <s v="https://www.cdse.edu/documents/toolkits-insider/insider-threat-case-study-justice-economic-espionage.pdf"/>
    <x v="0"/>
    <x v="1"/>
    <x v="18"/>
    <x v="0"/>
    <s v="CHP"/>
    <s v="P"/>
    <n v="18"/>
    <x v="18"/>
    <x v="28"/>
  </r>
  <r>
    <s v="Defense Counterintelligence &amp; Security Agency"/>
    <x v="70"/>
    <s v="https://www.cdse.edu/documents/toolkits-insider/insider-threat-case-study-justice-economic-espionage.pdf"/>
    <x v="1"/>
    <x v="1"/>
    <x v="19"/>
    <x v="0"/>
    <s v="CHP"/>
    <s v="P"/>
    <n v="14"/>
    <x v="19"/>
    <x v="29"/>
  </r>
  <r>
    <s v="Defense Counterintelligence &amp; Security Agency"/>
    <x v="70"/>
    <s v="https://www.cdse.edu/documents/toolkits-insider/insider-threat-case-study-justice-economic-espionage.pdf"/>
    <x v="1"/>
    <x v="1"/>
    <x v="20"/>
    <x v="0"/>
    <s v="CHP"/>
    <s v="P"/>
    <n v="26"/>
    <x v="20"/>
    <x v="30"/>
  </r>
  <r>
    <s v="Defense Counterintelligence &amp; Security Agency"/>
    <x v="70"/>
    <s v="https://www.cdse.edu/documents/toolkits-insider/insider-threat-case-study-justice-economic-espionage.pdf"/>
    <x v="1"/>
    <x v="1"/>
    <x v="6"/>
    <x v="0"/>
    <s v="CHP"/>
    <s v="P"/>
    <n v="1"/>
    <x v="6"/>
    <x v="6"/>
  </r>
  <r>
    <s v="Defense Counterintelligence &amp; Security Agency"/>
    <x v="70"/>
    <s v="https://www.cdse.edu/documents/toolkits-insider/insider-threat-case-study-justice-economic-espionage.pdf"/>
    <x v="0"/>
    <x v="2"/>
    <x v="7"/>
    <x v="0"/>
    <s v="CHP"/>
    <s v="C"/>
    <n v="21"/>
    <x v="7"/>
    <x v="7"/>
  </r>
  <r>
    <s v="Defense Counterintelligence &amp; Security Agency"/>
    <x v="70"/>
    <s v="https://www.cdse.edu/documents/toolkits-insider/insider-threat-case-study-justice-economic-espionage.pdf"/>
    <x v="1"/>
    <x v="2"/>
    <x v="9"/>
    <x v="0"/>
    <s v="CHP"/>
    <s v="C"/>
    <n v="16"/>
    <x v="9"/>
    <x v="9"/>
  </r>
  <r>
    <s v="U.S. Army"/>
    <x v="71"/>
    <s v="https://www.dhra.mil/PERSEREC/Espionage-Cases/2005-08/"/>
    <x v="0"/>
    <x v="0"/>
    <x v="1"/>
    <x v="1"/>
    <s v="HP"/>
    <s v="H"/>
    <n v="12"/>
    <x v="1"/>
    <x v="11"/>
  </r>
  <r>
    <s v="U.S. Army"/>
    <x v="71"/>
    <s v="https://www.dhra.mil/PERSEREC/Espionage-Cases/2005-08/"/>
    <x v="0"/>
    <x v="0"/>
    <x v="2"/>
    <x v="1"/>
    <s v="HP"/>
    <s v="H"/>
    <n v="23"/>
    <x v="2"/>
    <x v="16"/>
  </r>
  <r>
    <s v="U.S. Army"/>
    <x v="71"/>
    <s v="https://www.dhra.mil/PERSEREC/Espionage-Cases/2005-08/"/>
    <x v="0"/>
    <x v="0"/>
    <x v="24"/>
    <x v="1"/>
    <s v="HP"/>
    <s v="H"/>
    <n v="9"/>
    <x v="24"/>
    <x v="46"/>
  </r>
  <r>
    <s v="U.S. Army"/>
    <x v="71"/>
    <s v="https://www.dhra.mil/PERSEREC/Espionage-Cases/2005-08/"/>
    <x v="1"/>
    <x v="0"/>
    <x v="4"/>
    <x v="1"/>
    <s v="HP"/>
    <s v="H"/>
    <n v="15"/>
    <x v="4"/>
    <x v="17"/>
  </r>
  <r>
    <s v="U.S. Army"/>
    <x v="71"/>
    <s v="https://www.dhra.mil/PERSEREC/Espionage-Cases/2005-08/"/>
    <x v="1"/>
    <x v="0"/>
    <x v="5"/>
    <x v="1"/>
    <s v="HP"/>
    <s v="H"/>
    <n v="3"/>
    <x v="5"/>
    <x v="36"/>
  </r>
  <r>
    <s v="U.S. Army"/>
    <x v="71"/>
    <s v="https://www.dhra.mil/PERSEREC/Espionage-Cases/2005-08/"/>
    <x v="0"/>
    <x v="1"/>
    <x v="17"/>
    <x v="1"/>
    <s v="HP"/>
    <s v="P"/>
    <n v="10"/>
    <x v="17"/>
    <x v="47"/>
  </r>
  <r>
    <s v="U.S. Army"/>
    <x v="71"/>
    <s v="https://www.dhra.mil/PERSEREC/Espionage-Cases/2005-08/"/>
    <x v="1"/>
    <x v="1"/>
    <x v="6"/>
    <x v="1"/>
    <s v="HP"/>
    <s v="P"/>
    <n v="1"/>
    <x v="6"/>
    <x v="20"/>
  </r>
  <r>
    <s v="Central Intelligence Agency"/>
    <x v="72"/>
    <s v="https://www.dhra.mil/PERSEREC/Espionage-Cases/1975-80/"/>
    <x v="0"/>
    <x v="0"/>
    <x v="10"/>
    <x v="1"/>
    <s v="HP"/>
    <s v="H"/>
    <n v="11"/>
    <x v="10"/>
    <x v="14"/>
  </r>
  <r>
    <s v="Central Intelligence Agency"/>
    <x v="72"/>
    <s v="https://www.dhra.mil/PERSEREC/Espionage-Cases/1975-80/"/>
    <x v="0"/>
    <x v="0"/>
    <x v="0"/>
    <x v="1"/>
    <s v="HP"/>
    <s v="H"/>
    <n v="20"/>
    <x v="0"/>
    <x v="15"/>
  </r>
  <r>
    <s v="Central Intelligence Agency"/>
    <x v="72"/>
    <s v="https://www.dhra.mil/PERSEREC/Espionage-Cases/1975-80/"/>
    <x v="0"/>
    <x v="0"/>
    <x v="2"/>
    <x v="1"/>
    <s v="HP"/>
    <s v="H"/>
    <n v="23"/>
    <x v="2"/>
    <x v="16"/>
  </r>
  <r>
    <s v="Central Intelligence Agency"/>
    <x v="72"/>
    <s v="https://www.dhra.mil/PERSEREC/Espionage-Cases/1975-80/"/>
    <x v="0"/>
    <x v="0"/>
    <x v="3"/>
    <x v="1"/>
    <s v="HP"/>
    <s v="H"/>
    <n v="24"/>
    <x v="3"/>
    <x v="41"/>
  </r>
  <r>
    <s v="Central Intelligence Agency"/>
    <x v="72"/>
    <s v="https://www.dhra.mil/PERSEREC/Espionage-Cases/1975-80/"/>
    <x v="0"/>
    <x v="0"/>
    <x v="24"/>
    <x v="1"/>
    <s v="HP"/>
    <s v="H"/>
    <n v="9"/>
    <x v="24"/>
    <x v="46"/>
  </r>
  <r>
    <s v="Central Intelligence Agency"/>
    <x v="72"/>
    <s v="https://www.dhra.mil/PERSEREC/Espionage-Cases/1975-80/"/>
    <x v="1"/>
    <x v="0"/>
    <x v="4"/>
    <x v="1"/>
    <s v="HP"/>
    <s v="H"/>
    <n v="15"/>
    <x v="4"/>
    <x v="17"/>
  </r>
  <r>
    <s v="Central Intelligence Agency"/>
    <x v="72"/>
    <s v="https://www.dhra.mil/PERSEREC/Espionage-Cases/1975-80/"/>
    <x v="1"/>
    <x v="0"/>
    <x v="5"/>
    <x v="1"/>
    <s v="HP"/>
    <s v="H"/>
    <n v="3"/>
    <x v="5"/>
    <x v="36"/>
  </r>
  <r>
    <s v="Central Intelligence Agency"/>
    <x v="72"/>
    <s v="https://www.dhra.mil/PERSEREC/Espionage-Cases/1975-80/"/>
    <x v="1"/>
    <x v="0"/>
    <x v="15"/>
    <x v="1"/>
    <s v="HP"/>
    <s v="H"/>
    <n v="25"/>
    <x v="15"/>
    <x v="42"/>
  </r>
  <r>
    <s v="Central Intelligence Agency"/>
    <x v="72"/>
    <s v="https://www.dhra.mil/PERSEREC/Espionage-Cases/1975-80/"/>
    <x v="1"/>
    <x v="1"/>
    <x v="6"/>
    <x v="1"/>
    <s v="HP"/>
    <s v="P"/>
    <n v="1"/>
    <x v="6"/>
    <x v="20"/>
  </r>
  <r>
    <s v="U.S. Navy"/>
    <x v="73"/>
    <s v="https://www.dhra.mil/PERSEREC/Espionage-Cases/1984/"/>
    <x v="0"/>
    <x v="0"/>
    <x v="0"/>
    <x v="0"/>
    <s v="CHP"/>
    <s v="H"/>
    <n v="20"/>
    <x v="0"/>
    <x v="0"/>
  </r>
  <r>
    <s v="U.S. Navy"/>
    <x v="73"/>
    <s v="https://www.dhra.mil/PERSEREC/Espionage-Cases/1984/"/>
    <x v="0"/>
    <x v="0"/>
    <x v="2"/>
    <x v="0"/>
    <s v="CHP"/>
    <s v="H"/>
    <n v="23"/>
    <x v="2"/>
    <x v="2"/>
  </r>
  <r>
    <s v="U.S. Navy"/>
    <x v="73"/>
    <s v="https://www.dhra.mil/PERSEREC/Espionage-Cases/1984/"/>
    <x v="0"/>
    <x v="0"/>
    <x v="3"/>
    <x v="0"/>
    <s v="CHP"/>
    <s v="H"/>
    <n v="24"/>
    <x v="3"/>
    <x v="3"/>
  </r>
  <r>
    <s v="U.S. Navy"/>
    <x v="73"/>
    <s v="https://www.dhra.mil/PERSEREC/Espionage-Cases/1984/"/>
    <x v="1"/>
    <x v="0"/>
    <x v="4"/>
    <x v="0"/>
    <s v="CHP"/>
    <s v="H"/>
    <n v="15"/>
    <x v="4"/>
    <x v="4"/>
  </r>
  <r>
    <s v="U.S. Navy"/>
    <x v="73"/>
    <s v="https://www.dhra.mil/PERSEREC/Espionage-Cases/1984/"/>
    <x v="1"/>
    <x v="0"/>
    <x v="5"/>
    <x v="0"/>
    <s v="CHP"/>
    <s v="H"/>
    <n v="3"/>
    <x v="5"/>
    <x v="5"/>
  </r>
  <r>
    <s v="U.S. Navy"/>
    <x v="73"/>
    <s v="https://www.dhra.mil/PERSEREC/Espionage-Cases/1984/"/>
    <x v="1"/>
    <x v="0"/>
    <x v="14"/>
    <x v="0"/>
    <s v="CHP"/>
    <s v="H"/>
    <n v="5"/>
    <x v="14"/>
    <x v="33"/>
  </r>
  <r>
    <s v="U.S. Navy"/>
    <x v="73"/>
    <s v="https://www.dhra.mil/PERSEREC/Espionage-Cases/1984/"/>
    <x v="0"/>
    <x v="1"/>
    <x v="18"/>
    <x v="0"/>
    <s v="CHP"/>
    <s v="P"/>
    <n v="18"/>
    <x v="18"/>
    <x v="28"/>
  </r>
  <r>
    <s v="U.S. Navy"/>
    <x v="73"/>
    <s v="https://www.dhra.mil/PERSEREC/Espionage-Cases/1984/"/>
    <x v="0"/>
    <x v="2"/>
    <x v="7"/>
    <x v="0"/>
    <s v="CHP"/>
    <s v="C"/>
    <n v="21"/>
    <x v="7"/>
    <x v="7"/>
  </r>
  <r>
    <s v="U.S. Navy"/>
    <x v="73"/>
    <s v="https://www.dhra.mil/PERSEREC/Espionage-Cases/1984/"/>
    <x v="1"/>
    <x v="2"/>
    <x v="9"/>
    <x v="0"/>
    <s v="CHP"/>
    <s v="C"/>
    <n v="16"/>
    <x v="9"/>
    <x v="9"/>
  </r>
  <r>
    <s v="Department of State"/>
    <x v="74"/>
    <s v="https://www.dhra.mil/PERSEREC/Espionage-Cases/2000-04/"/>
    <x v="0"/>
    <x v="0"/>
    <x v="1"/>
    <x v="1"/>
    <s v="HP"/>
    <s v="H"/>
    <n v="12"/>
    <x v="1"/>
    <x v="11"/>
  </r>
  <r>
    <s v="Department of State"/>
    <x v="74"/>
    <s v="https://www.dhra.mil/PERSEREC/Espionage-Cases/2000-04/"/>
    <x v="0"/>
    <x v="0"/>
    <x v="2"/>
    <x v="1"/>
    <s v="HP"/>
    <s v="H"/>
    <n v="23"/>
    <x v="2"/>
    <x v="16"/>
  </r>
  <r>
    <s v="Department of State"/>
    <x v="74"/>
    <s v="https://www.dhra.mil/PERSEREC/Espionage-Cases/2000-04/"/>
    <x v="0"/>
    <x v="0"/>
    <x v="24"/>
    <x v="1"/>
    <s v="HP"/>
    <s v="H"/>
    <n v="9"/>
    <x v="24"/>
    <x v="46"/>
  </r>
  <r>
    <s v="Department of State"/>
    <x v="74"/>
    <s v="https://www.dhra.mil/PERSEREC/Espionage-Cases/2000-04/"/>
    <x v="1"/>
    <x v="0"/>
    <x v="4"/>
    <x v="1"/>
    <s v="HP"/>
    <s v="H"/>
    <n v="15"/>
    <x v="4"/>
    <x v="17"/>
  </r>
  <r>
    <s v="Department of State"/>
    <x v="74"/>
    <s v="https://www.dhra.mil/PERSEREC/Espionage-Cases/2000-04/"/>
    <x v="1"/>
    <x v="0"/>
    <x v="5"/>
    <x v="1"/>
    <s v="HP"/>
    <s v="H"/>
    <n v="3"/>
    <x v="5"/>
    <x v="36"/>
  </r>
  <r>
    <s v="Department of State"/>
    <x v="74"/>
    <s v="https://www.dhra.mil/PERSEREC/Espionage-Cases/2000-04/"/>
    <x v="0"/>
    <x v="1"/>
    <x v="18"/>
    <x v="1"/>
    <s v="HP"/>
    <s v="P"/>
    <n v="18"/>
    <x v="18"/>
    <x v="38"/>
  </r>
  <r>
    <s v="Department of State"/>
    <x v="74"/>
    <s v="https://www.dhra.mil/PERSEREC/Espionage-Cases/2000-04/"/>
    <x v="1"/>
    <x v="1"/>
    <x v="6"/>
    <x v="1"/>
    <s v="HP"/>
    <s v="P"/>
    <n v="1"/>
    <x v="6"/>
    <x v="20"/>
  </r>
  <r>
    <s v="Defense Counterintelligence &amp; Security Agency"/>
    <x v="75"/>
    <s v="https://www.cdse.edu/documents/cdse/mozaffar-khazaee-case-study.pdf"/>
    <x v="0"/>
    <x v="0"/>
    <x v="1"/>
    <x v="0"/>
    <s v="CHP"/>
    <s v="H"/>
    <n v="12"/>
    <x v="1"/>
    <x v="1"/>
  </r>
  <r>
    <s v="Defense Counterintelligence &amp; Security Agency"/>
    <x v="75"/>
    <s v="https://www.cdse.edu/documents/cdse/mozaffar-khazaee-case-study.pdf"/>
    <x v="0"/>
    <x v="0"/>
    <x v="10"/>
    <x v="0"/>
    <s v="CHP"/>
    <s v="H"/>
    <n v="11"/>
    <x v="10"/>
    <x v="10"/>
  </r>
  <r>
    <s v="Defense Counterintelligence &amp; Security Agency"/>
    <x v="75"/>
    <s v="https://www.cdse.edu/documents/cdse/mozaffar-khazaee-case-study.pdf"/>
    <x v="0"/>
    <x v="0"/>
    <x v="2"/>
    <x v="0"/>
    <s v="CHP"/>
    <s v="H"/>
    <n v="23"/>
    <x v="2"/>
    <x v="2"/>
  </r>
  <r>
    <s v="Defense Counterintelligence &amp; Security Agency"/>
    <x v="75"/>
    <s v="https://www.cdse.edu/documents/cdse/mozaffar-khazaee-case-study.pdf"/>
    <x v="0"/>
    <x v="0"/>
    <x v="24"/>
    <x v="0"/>
    <s v="CHP"/>
    <s v="H"/>
    <n v="9"/>
    <x v="24"/>
    <x v="55"/>
  </r>
  <r>
    <s v="Defense Counterintelligence &amp; Security Agency"/>
    <x v="75"/>
    <s v="https://www.cdse.edu/documents/cdse/mozaffar-khazaee-case-study.pdf"/>
    <x v="1"/>
    <x v="0"/>
    <x v="4"/>
    <x v="0"/>
    <s v="CHP"/>
    <s v="H"/>
    <n v="15"/>
    <x v="4"/>
    <x v="4"/>
  </r>
  <r>
    <s v="Defense Counterintelligence &amp; Security Agency"/>
    <x v="75"/>
    <s v="https://www.cdse.edu/documents/cdse/mozaffar-khazaee-case-study.pdf"/>
    <x v="1"/>
    <x v="0"/>
    <x v="5"/>
    <x v="0"/>
    <s v="CHP"/>
    <s v="H"/>
    <n v="3"/>
    <x v="5"/>
    <x v="5"/>
  </r>
  <r>
    <s v="Defense Counterintelligence &amp; Security Agency"/>
    <x v="75"/>
    <s v="https://www.cdse.edu/documents/cdse/mozaffar-khazaee-case-study.pdf"/>
    <x v="1"/>
    <x v="0"/>
    <x v="23"/>
    <x v="0"/>
    <s v="CHP"/>
    <s v="H"/>
    <n v="8"/>
    <x v="23"/>
    <x v="51"/>
  </r>
  <r>
    <s v="Defense Counterintelligence &amp; Security Agency"/>
    <x v="75"/>
    <s v="https://www.cdse.edu/documents/cdse/mozaffar-khazaee-case-study.pdf"/>
    <x v="1"/>
    <x v="1"/>
    <x v="6"/>
    <x v="0"/>
    <s v="CHP"/>
    <s v="P"/>
    <n v="1"/>
    <x v="6"/>
    <x v="6"/>
  </r>
  <r>
    <s v="Defense Counterintelligence &amp; Security Agency"/>
    <x v="75"/>
    <s v="https://www.cdse.edu/documents/cdse/mozaffar-khazaee-case-study.pdf"/>
    <x v="0"/>
    <x v="2"/>
    <x v="7"/>
    <x v="0"/>
    <s v="CHP"/>
    <s v="C"/>
    <n v="21"/>
    <x v="7"/>
    <x v="7"/>
  </r>
  <r>
    <s v="Defense Counterintelligence &amp; Security Agency"/>
    <x v="75"/>
    <s v="https://www.cdse.edu/documents/cdse/mozaffar-khazaee-case-study.pdf"/>
    <x v="1"/>
    <x v="2"/>
    <x v="9"/>
    <x v="0"/>
    <s v="CHP"/>
    <s v="C"/>
    <n v="16"/>
    <x v="9"/>
    <x v="9"/>
  </r>
  <r>
    <s v="U.S. Navy"/>
    <x v="76"/>
    <s v="https://www.dhra.mil/PERSEREC/Espionage-Cases/1996/"/>
    <x v="0"/>
    <x v="0"/>
    <x v="1"/>
    <x v="0"/>
    <s v="CHP"/>
    <s v="H"/>
    <n v="12"/>
    <x v="1"/>
    <x v="1"/>
  </r>
  <r>
    <s v="U.S. Navy"/>
    <x v="76"/>
    <s v="https://www.dhra.mil/PERSEREC/Espionage-Cases/1996/"/>
    <x v="0"/>
    <x v="0"/>
    <x v="10"/>
    <x v="0"/>
    <s v="CHP"/>
    <s v="H"/>
    <n v="11"/>
    <x v="10"/>
    <x v="10"/>
  </r>
  <r>
    <s v="U.S. Navy"/>
    <x v="76"/>
    <s v="https://www.dhra.mil/PERSEREC/Espionage-Cases/1996/"/>
    <x v="0"/>
    <x v="0"/>
    <x v="2"/>
    <x v="0"/>
    <s v="CHP"/>
    <s v="H"/>
    <n v="23"/>
    <x v="2"/>
    <x v="2"/>
  </r>
  <r>
    <s v="U.S. Navy"/>
    <x v="76"/>
    <s v="https://www.dhra.mil/PERSEREC/Espionage-Cases/1996/"/>
    <x v="1"/>
    <x v="0"/>
    <x v="4"/>
    <x v="0"/>
    <s v="CHP"/>
    <s v="H"/>
    <n v="15"/>
    <x v="4"/>
    <x v="4"/>
  </r>
  <r>
    <s v="U.S. Navy"/>
    <x v="76"/>
    <s v="https://www.dhra.mil/PERSEREC/Espionage-Cases/1996/"/>
    <x v="1"/>
    <x v="0"/>
    <x v="5"/>
    <x v="0"/>
    <s v="CHP"/>
    <s v="H"/>
    <n v="3"/>
    <x v="5"/>
    <x v="5"/>
  </r>
  <r>
    <s v="U.S. Navy"/>
    <x v="76"/>
    <s v="https://www.dhra.mil/PERSEREC/Espionage-Cases/1996/"/>
    <x v="1"/>
    <x v="0"/>
    <x v="23"/>
    <x v="0"/>
    <s v="CHP"/>
    <s v="H"/>
    <n v="8"/>
    <x v="23"/>
    <x v="51"/>
  </r>
  <r>
    <s v="U.S. Navy"/>
    <x v="76"/>
    <s v="https://www.dhra.mil/PERSEREC/Espionage-Cases/1996/"/>
    <x v="1"/>
    <x v="1"/>
    <x v="6"/>
    <x v="0"/>
    <s v="CHP"/>
    <s v="P"/>
    <n v="1"/>
    <x v="6"/>
    <x v="6"/>
  </r>
  <r>
    <s v="U.S. Navy"/>
    <x v="76"/>
    <s v="https://www.dhra.mil/PERSEREC/Espionage-Cases/1996/"/>
    <x v="0"/>
    <x v="2"/>
    <x v="7"/>
    <x v="0"/>
    <s v="CHP"/>
    <s v="C"/>
    <n v="21"/>
    <x v="7"/>
    <x v="7"/>
  </r>
  <r>
    <s v="U.S. Navy"/>
    <x v="76"/>
    <s v="https://www.dhra.mil/PERSEREC/Espionage-Cases/1996/"/>
    <x v="1"/>
    <x v="2"/>
    <x v="9"/>
    <x v="0"/>
    <s v="CHP"/>
    <s v="C"/>
    <n v="16"/>
    <x v="9"/>
    <x v="9"/>
  </r>
  <r>
    <s v="U.S. Navy"/>
    <x v="77"/>
    <s v="https://www.dhra.mil/PERSEREC/Espionage-Cases/1989/"/>
    <x v="0"/>
    <x v="0"/>
    <x v="0"/>
    <x v="1"/>
    <s v="HP"/>
    <s v="H"/>
    <n v="20"/>
    <x v="0"/>
    <x v="15"/>
  </r>
  <r>
    <s v="U.S. Navy"/>
    <x v="77"/>
    <s v="https://www.dhra.mil/PERSEREC/Espionage-Cases/1989/"/>
    <x v="0"/>
    <x v="0"/>
    <x v="10"/>
    <x v="1"/>
    <s v="HP"/>
    <s v="H"/>
    <n v="11"/>
    <x v="10"/>
    <x v="14"/>
  </r>
  <r>
    <s v="U.S. Navy"/>
    <x v="77"/>
    <s v="https://www.dhra.mil/PERSEREC/Espionage-Cases/1989/"/>
    <x v="0"/>
    <x v="0"/>
    <x v="2"/>
    <x v="1"/>
    <s v="HP"/>
    <s v="H"/>
    <n v="23"/>
    <x v="2"/>
    <x v="16"/>
  </r>
  <r>
    <s v="U.S. Navy"/>
    <x v="77"/>
    <s v="https://www.dhra.mil/PERSEREC/Espionage-Cases/1989/"/>
    <x v="1"/>
    <x v="0"/>
    <x v="4"/>
    <x v="1"/>
    <s v="HP"/>
    <s v="H"/>
    <n v="15"/>
    <x v="4"/>
    <x v="17"/>
  </r>
  <r>
    <s v="U.S. Navy"/>
    <x v="77"/>
    <s v="https://www.dhra.mil/PERSEREC/Espionage-Cases/1989/"/>
    <x v="1"/>
    <x v="0"/>
    <x v="5"/>
    <x v="1"/>
    <s v="HP"/>
    <s v="H"/>
    <n v="3"/>
    <x v="5"/>
    <x v="36"/>
  </r>
  <r>
    <s v="U.S. Navy"/>
    <x v="77"/>
    <s v="https://www.dhra.mil/PERSEREC/Espionage-Cases/1989/"/>
    <x v="1"/>
    <x v="0"/>
    <x v="14"/>
    <x v="1"/>
    <s v="HP"/>
    <s v="H"/>
    <n v="5"/>
    <x v="14"/>
    <x v="19"/>
  </r>
  <r>
    <s v="U.S. Navy"/>
    <x v="77"/>
    <s v="https://www.dhra.mil/PERSEREC/Espionage-Cases/1989/"/>
    <x v="1"/>
    <x v="0"/>
    <x v="22"/>
    <x v="1"/>
    <s v="HP"/>
    <s v="H"/>
    <n v="13"/>
    <x v="22"/>
    <x v="57"/>
  </r>
  <r>
    <s v="U.S. Navy"/>
    <x v="77"/>
    <s v="https://www.dhra.mil/PERSEREC/Espionage-Cases/1989/"/>
    <x v="1"/>
    <x v="1"/>
    <x v="6"/>
    <x v="1"/>
    <s v="HP"/>
    <s v="P"/>
    <n v="1"/>
    <x v="6"/>
    <x v="20"/>
  </r>
  <r>
    <s v="Central Intelligence Agency"/>
    <x v="78"/>
    <s v="https://www.dhra.mil/PERSEREC/Espionage-Cases/1984/"/>
    <x v="0"/>
    <x v="0"/>
    <x v="1"/>
    <x v="1"/>
    <s v="HP"/>
    <s v="H"/>
    <n v="12"/>
    <x v="1"/>
    <x v="11"/>
  </r>
  <r>
    <s v="Central Intelligence Agency"/>
    <x v="78"/>
    <s v="https://www.dhra.mil/PERSEREC/Espionage-Cases/1984/"/>
    <x v="0"/>
    <x v="0"/>
    <x v="10"/>
    <x v="1"/>
    <s v="HP"/>
    <s v="H"/>
    <n v="11"/>
    <x v="10"/>
    <x v="14"/>
  </r>
  <r>
    <s v="Central Intelligence Agency"/>
    <x v="78"/>
    <s v="https://www.dhra.mil/PERSEREC/Espionage-Cases/1984/"/>
    <x v="0"/>
    <x v="0"/>
    <x v="2"/>
    <x v="1"/>
    <s v="HP"/>
    <s v="H"/>
    <n v="23"/>
    <x v="2"/>
    <x v="16"/>
  </r>
  <r>
    <s v="Central Intelligence Agency"/>
    <x v="78"/>
    <s v="https://www.dhra.mil/PERSEREC/Espionage-Cases/1984/"/>
    <x v="1"/>
    <x v="0"/>
    <x v="4"/>
    <x v="1"/>
    <s v="HP"/>
    <s v="H"/>
    <n v="15"/>
    <x v="4"/>
    <x v="17"/>
  </r>
  <r>
    <s v="Central Intelligence Agency"/>
    <x v="78"/>
    <s v="https://www.dhra.mil/PERSEREC/Espionage-Cases/1984/"/>
    <x v="1"/>
    <x v="0"/>
    <x v="5"/>
    <x v="1"/>
    <s v="HP"/>
    <s v="H"/>
    <n v="3"/>
    <x v="5"/>
    <x v="36"/>
  </r>
  <r>
    <s v="Central Intelligence Agency"/>
    <x v="78"/>
    <s v="https://www.dhra.mil/PERSEREC/Espionage-Cases/1984/"/>
    <x v="1"/>
    <x v="1"/>
    <x v="6"/>
    <x v="1"/>
    <s v="HP"/>
    <s v="P"/>
    <n v="1"/>
    <x v="6"/>
    <x v="20"/>
  </r>
  <r>
    <s v="U.S. Navy"/>
    <x v="79"/>
    <s v="https://www.dhra.mil/PERSEREC/Espionage-Cases/1989/"/>
    <x v="0"/>
    <x v="0"/>
    <x v="0"/>
    <x v="1"/>
    <s v="HP"/>
    <s v="H"/>
    <n v="20"/>
    <x v="0"/>
    <x v="15"/>
  </r>
  <r>
    <s v="U.S. Navy"/>
    <x v="79"/>
    <s v="https://www.dhra.mil/PERSEREC/Espionage-Cases/1989/"/>
    <x v="0"/>
    <x v="0"/>
    <x v="10"/>
    <x v="1"/>
    <s v="HP"/>
    <s v="H"/>
    <n v="11"/>
    <x v="10"/>
    <x v="14"/>
  </r>
  <r>
    <s v="U.S. Navy"/>
    <x v="79"/>
    <s v="https://www.dhra.mil/PERSEREC/Espionage-Cases/1989/"/>
    <x v="0"/>
    <x v="0"/>
    <x v="2"/>
    <x v="1"/>
    <s v="HP"/>
    <s v="H"/>
    <n v="23"/>
    <x v="2"/>
    <x v="16"/>
  </r>
  <r>
    <s v="U.S. Navy"/>
    <x v="79"/>
    <s v="https://www.dhra.mil/PERSEREC/Espionage-Cases/1989/"/>
    <x v="0"/>
    <x v="0"/>
    <x v="28"/>
    <x v="1"/>
    <s v="HP"/>
    <s v="H"/>
    <n v="7"/>
    <x v="28"/>
    <x v="56"/>
  </r>
  <r>
    <s v="U.S. Navy"/>
    <x v="79"/>
    <s v="https://www.dhra.mil/PERSEREC/Espionage-Cases/1989/"/>
    <x v="1"/>
    <x v="0"/>
    <x v="4"/>
    <x v="1"/>
    <s v="HP"/>
    <s v="H"/>
    <n v="15"/>
    <x v="4"/>
    <x v="17"/>
  </r>
  <r>
    <s v="U.S. Navy"/>
    <x v="79"/>
    <s v="https://www.dhra.mil/PERSEREC/Espionage-Cases/1989/"/>
    <x v="1"/>
    <x v="0"/>
    <x v="5"/>
    <x v="1"/>
    <s v="HP"/>
    <s v="H"/>
    <n v="3"/>
    <x v="5"/>
    <x v="36"/>
  </r>
  <r>
    <s v="U.S. Navy"/>
    <x v="79"/>
    <s v="https://www.dhra.mil/PERSEREC/Espionage-Cases/1989/"/>
    <x v="1"/>
    <x v="0"/>
    <x v="14"/>
    <x v="1"/>
    <s v="HP"/>
    <s v="H"/>
    <n v="5"/>
    <x v="14"/>
    <x v="19"/>
  </r>
  <r>
    <s v="U.S. Navy"/>
    <x v="79"/>
    <s v="https://www.dhra.mil/PERSEREC/Espionage-Cases/1989/"/>
    <x v="1"/>
    <x v="0"/>
    <x v="22"/>
    <x v="1"/>
    <s v="HP"/>
    <s v="H"/>
    <n v="13"/>
    <x v="22"/>
    <x v="57"/>
  </r>
  <r>
    <s v="U.S. Navy"/>
    <x v="79"/>
    <s v="https://www.dhra.mil/PERSEREC/Espionage-Cases/1989/"/>
    <x v="1"/>
    <x v="1"/>
    <x v="6"/>
    <x v="1"/>
    <s v="HP"/>
    <s v="P"/>
    <n v="1"/>
    <x v="6"/>
    <x v="20"/>
  </r>
  <r>
    <s v="Department of State"/>
    <x v="80"/>
    <s v="https://www.dhra.mil/PERSEREC/Espionage-Cases/1993-95/"/>
    <x v="0"/>
    <x v="0"/>
    <x v="1"/>
    <x v="1"/>
    <s v="HP"/>
    <s v="H"/>
    <n v="12"/>
    <x v="1"/>
    <x v="11"/>
  </r>
  <r>
    <s v="Department of State"/>
    <x v="80"/>
    <s v="https://www.dhra.mil/PERSEREC/Espionage-Cases/1993-95/"/>
    <x v="0"/>
    <x v="0"/>
    <x v="10"/>
    <x v="1"/>
    <s v="HP"/>
    <s v="H"/>
    <n v="11"/>
    <x v="10"/>
    <x v="14"/>
  </r>
  <r>
    <s v="Department of State"/>
    <x v="80"/>
    <s v="https://www.dhra.mil/PERSEREC/Espionage-Cases/1993-95/"/>
    <x v="0"/>
    <x v="0"/>
    <x v="2"/>
    <x v="1"/>
    <s v="HP"/>
    <s v="H"/>
    <n v="23"/>
    <x v="2"/>
    <x v="16"/>
  </r>
  <r>
    <s v="Department of State"/>
    <x v="80"/>
    <s v="https://www.dhra.mil/PERSEREC/Espionage-Cases/1993-95/"/>
    <x v="1"/>
    <x v="0"/>
    <x v="4"/>
    <x v="1"/>
    <s v="HP"/>
    <s v="H"/>
    <n v="15"/>
    <x v="4"/>
    <x v="17"/>
  </r>
  <r>
    <s v="Department of State"/>
    <x v="80"/>
    <s v="https://www.dhra.mil/PERSEREC/Espionage-Cases/1993-95/"/>
    <x v="1"/>
    <x v="0"/>
    <x v="5"/>
    <x v="1"/>
    <s v="HP"/>
    <s v="H"/>
    <n v="3"/>
    <x v="5"/>
    <x v="36"/>
  </r>
  <r>
    <s v="Department of State"/>
    <x v="80"/>
    <s v="https://www.dhra.mil/PERSEREC/Espionage-Cases/1993-95/"/>
    <x v="1"/>
    <x v="0"/>
    <x v="13"/>
    <x v="1"/>
    <s v="HP"/>
    <s v="H"/>
    <n v="28"/>
    <x v="13"/>
    <x v="18"/>
  </r>
  <r>
    <s v="Department of State"/>
    <x v="80"/>
    <s v="https://www.dhra.mil/PERSEREC/Espionage-Cases/1993-95/"/>
    <x v="1"/>
    <x v="1"/>
    <x v="6"/>
    <x v="1"/>
    <s v="HP"/>
    <s v="P"/>
    <n v="1"/>
    <x v="6"/>
    <x v="20"/>
  </r>
  <r>
    <s v="Federal Bureau of Investigation"/>
    <x v="81"/>
    <s v="https://www.dhra.mil/PERSEREC/Espionage-Cases/1975-80/"/>
    <x v="0"/>
    <x v="0"/>
    <x v="1"/>
    <x v="0"/>
    <s v="CHP"/>
    <s v="H"/>
    <n v="12"/>
    <x v="1"/>
    <x v="1"/>
  </r>
  <r>
    <s v="Federal Bureau of Investigation"/>
    <x v="81"/>
    <s v="https://www.dhra.mil/PERSEREC/Espionage-Cases/1975-80/"/>
    <x v="0"/>
    <x v="0"/>
    <x v="10"/>
    <x v="0"/>
    <s v="CHP"/>
    <s v="H"/>
    <n v="11"/>
    <x v="10"/>
    <x v="10"/>
  </r>
  <r>
    <s v="Federal Bureau of Investigation"/>
    <x v="81"/>
    <s v="https://www.dhra.mil/PERSEREC/Espionage-Cases/1975-80/"/>
    <x v="0"/>
    <x v="0"/>
    <x v="0"/>
    <x v="0"/>
    <s v="CHP"/>
    <s v="H"/>
    <n v="20"/>
    <x v="0"/>
    <x v="0"/>
  </r>
  <r>
    <s v="Federal Bureau of Investigation"/>
    <x v="81"/>
    <s v="https://www.dhra.mil/PERSEREC/Espionage-Cases/1975-80/"/>
    <x v="1"/>
    <x v="0"/>
    <x v="4"/>
    <x v="0"/>
    <s v="CHP"/>
    <s v="H"/>
    <n v="15"/>
    <x v="4"/>
    <x v="4"/>
  </r>
  <r>
    <s v="Federal Bureau of Investigation"/>
    <x v="81"/>
    <s v="https://www.dhra.mil/PERSEREC/Espionage-Cases/1975-80/"/>
    <x v="1"/>
    <x v="0"/>
    <x v="13"/>
    <x v="0"/>
    <s v="CHP"/>
    <s v="H"/>
    <n v="28"/>
    <x v="13"/>
    <x v="43"/>
  </r>
  <r>
    <s v="Federal Bureau of Investigation"/>
    <x v="81"/>
    <s v="https://www.dhra.mil/PERSEREC/Espionage-Cases/1975-80/"/>
    <x v="1"/>
    <x v="0"/>
    <x v="14"/>
    <x v="0"/>
    <s v="CHP"/>
    <s v="H"/>
    <n v="5"/>
    <x v="14"/>
    <x v="33"/>
  </r>
  <r>
    <s v="Federal Bureau of Investigation"/>
    <x v="81"/>
    <s v="https://www.dhra.mil/PERSEREC/Espionage-Cases/1975-80/"/>
    <x v="1"/>
    <x v="0"/>
    <x v="22"/>
    <x v="0"/>
    <s v="CHP"/>
    <s v="H"/>
    <n v="13"/>
    <x v="22"/>
    <x v="32"/>
  </r>
  <r>
    <s v="Federal Bureau of Investigation"/>
    <x v="81"/>
    <s v="https://www.dhra.mil/PERSEREC/Espionage-Cases/1975-80/"/>
    <x v="1"/>
    <x v="1"/>
    <x v="6"/>
    <x v="0"/>
    <s v="CHP"/>
    <s v="P"/>
    <n v="1"/>
    <x v="6"/>
    <x v="6"/>
  </r>
  <r>
    <s v="Federal Bureau of Investigation"/>
    <x v="81"/>
    <s v="https://www.dhra.mil/PERSEREC/Espionage-Cases/1975-80/"/>
    <x v="0"/>
    <x v="2"/>
    <x v="7"/>
    <x v="0"/>
    <s v="CHP"/>
    <s v="C"/>
    <n v="21"/>
    <x v="7"/>
    <x v="7"/>
  </r>
  <r>
    <s v="Federal Bureau of Investigation"/>
    <x v="81"/>
    <s v="https://www.dhra.mil/PERSEREC/Espionage-Cases/1975-80/"/>
    <x v="1"/>
    <x v="2"/>
    <x v="9"/>
    <x v="0"/>
    <s v="CHP"/>
    <s v="C"/>
    <n v="16"/>
    <x v="9"/>
    <x v="9"/>
  </r>
  <r>
    <s v="Department of Energy"/>
    <x v="82"/>
    <s v="https://www.dhra.mil/PERSEREC/Espionage-Cases/1997-99/"/>
    <x v="0"/>
    <x v="0"/>
    <x v="1"/>
    <x v="1"/>
    <s v="HP"/>
    <s v="H"/>
    <n v="12"/>
    <x v="1"/>
    <x v="11"/>
  </r>
  <r>
    <s v="Department of Energy"/>
    <x v="82"/>
    <s v="https://www.dhra.mil/PERSEREC/Espionage-Cases/1997-99/"/>
    <x v="0"/>
    <x v="0"/>
    <x v="24"/>
    <x v="1"/>
    <s v="HP"/>
    <s v="H"/>
    <n v="9"/>
    <x v="24"/>
    <x v="46"/>
  </r>
  <r>
    <s v="Department of Energy"/>
    <x v="82"/>
    <s v="https://www.dhra.mil/PERSEREC/Espionage-Cases/1997-99/"/>
    <x v="0"/>
    <x v="0"/>
    <x v="2"/>
    <x v="1"/>
    <s v="HP"/>
    <s v="H"/>
    <n v="23"/>
    <x v="2"/>
    <x v="16"/>
  </r>
  <r>
    <s v="Department of Energy"/>
    <x v="82"/>
    <s v="https://www.dhra.mil/PERSEREC/Espionage-Cases/1997-99/"/>
    <x v="1"/>
    <x v="0"/>
    <x v="5"/>
    <x v="1"/>
    <s v="HP"/>
    <s v="H"/>
    <n v="3"/>
    <x v="5"/>
    <x v="36"/>
  </r>
  <r>
    <s v="Department of Energy"/>
    <x v="82"/>
    <s v="https://www.dhra.mil/PERSEREC/Espionage-Cases/1997-99/"/>
    <x v="0"/>
    <x v="1"/>
    <x v="18"/>
    <x v="1"/>
    <s v="HP"/>
    <s v="P"/>
    <n v="18"/>
    <x v="18"/>
    <x v="38"/>
  </r>
  <r>
    <s v="Department of Energy"/>
    <x v="82"/>
    <s v="https://www.dhra.mil/PERSEREC/Espionage-Cases/1997-99/"/>
    <x v="1"/>
    <x v="1"/>
    <x v="6"/>
    <x v="1"/>
    <s v="HP"/>
    <s v="P"/>
    <n v="1"/>
    <x v="6"/>
    <x v="20"/>
  </r>
  <r>
    <s v="Federal Bureau of Investigation"/>
    <x v="83"/>
    <s v="https://www.cdse.edu/documents/cdse/case-study-shamai-leibowitz.pdf"/>
    <x v="0"/>
    <x v="0"/>
    <x v="0"/>
    <x v="1"/>
    <s v="CH"/>
    <s v="H"/>
    <n v="20"/>
    <x v="0"/>
    <x v="15"/>
  </r>
  <r>
    <s v="Federal Bureau of Investigation"/>
    <x v="83"/>
    <s v="https://www.cdse.edu/documents/cdse/case-study-shamai-leibowitz.pdf"/>
    <x v="0"/>
    <x v="0"/>
    <x v="2"/>
    <x v="1"/>
    <s v="CH"/>
    <s v="H"/>
    <n v="23"/>
    <x v="2"/>
    <x v="16"/>
  </r>
  <r>
    <s v="Federal Bureau of Investigation"/>
    <x v="83"/>
    <s v="https://www.cdse.edu/documents/cdse/case-study-shamai-leibowitz.pdf"/>
    <x v="1"/>
    <x v="0"/>
    <x v="4"/>
    <x v="1"/>
    <s v="CH"/>
    <s v="H"/>
    <n v="15"/>
    <x v="4"/>
    <x v="17"/>
  </r>
  <r>
    <s v="Federal Bureau of Investigation"/>
    <x v="83"/>
    <s v="https://www.cdse.edu/documents/cdse/case-study-shamai-leibowitz.pdf"/>
    <x v="0"/>
    <x v="2"/>
    <x v="7"/>
    <x v="1"/>
    <s v="CH"/>
    <s v="C"/>
    <n v="21"/>
    <x v="7"/>
    <x v="34"/>
  </r>
  <r>
    <s v="Federal Bureau of Investigation"/>
    <x v="83"/>
    <s v="https://www.cdse.edu/documents/cdse/case-study-shamai-leibowitz.pdf"/>
    <x v="0"/>
    <x v="2"/>
    <x v="8"/>
    <x v="1"/>
    <s v="CH"/>
    <s v="C"/>
    <n v="6"/>
    <x v="8"/>
    <x v="58"/>
  </r>
  <r>
    <s v="U.S. Navy"/>
    <x v="84"/>
    <s v="https://www.dhra.mil/PERSEREC/Espionage-Cases/1996/"/>
    <x v="0"/>
    <x v="0"/>
    <x v="10"/>
    <x v="1"/>
    <s v="HP"/>
    <s v="H"/>
    <n v="11"/>
    <x v="10"/>
    <x v="14"/>
  </r>
  <r>
    <s v="U.S. Navy"/>
    <x v="84"/>
    <s v="https://www.dhra.mil/PERSEREC/Espionage-Cases/1996/"/>
    <x v="0"/>
    <x v="0"/>
    <x v="0"/>
    <x v="1"/>
    <s v="HP"/>
    <s v="H"/>
    <n v="20"/>
    <x v="0"/>
    <x v="15"/>
  </r>
  <r>
    <s v="U.S. Navy"/>
    <x v="84"/>
    <s v="https://www.dhra.mil/PERSEREC/Espionage-Cases/1996/"/>
    <x v="0"/>
    <x v="0"/>
    <x v="2"/>
    <x v="1"/>
    <s v="HP"/>
    <s v="H"/>
    <n v="23"/>
    <x v="2"/>
    <x v="16"/>
  </r>
  <r>
    <s v="U.S. Navy"/>
    <x v="84"/>
    <s v="https://www.dhra.mil/PERSEREC/Espionage-Cases/1996/"/>
    <x v="0"/>
    <x v="0"/>
    <x v="3"/>
    <x v="1"/>
    <s v="HP"/>
    <s v="H"/>
    <n v="24"/>
    <x v="3"/>
    <x v="41"/>
  </r>
  <r>
    <s v="U.S. Navy"/>
    <x v="84"/>
    <s v="https://www.dhra.mil/PERSEREC/Espionage-Cases/1996/"/>
    <x v="1"/>
    <x v="0"/>
    <x v="4"/>
    <x v="1"/>
    <s v="HP"/>
    <s v="H"/>
    <n v="15"/>
    <x v="4"/>
    <x v="17"/>
  </r>
  <r>
    <s v="U.S. Navy"/>
    <x v="84"/>
    <s v="https://www.dhra.mil/PERSEREC/Espionage-Cases/1996/"/>
    <x v="1"/>
    <x v="0"/>
    <x v="5"/>
    <x v="1"/>
    <s v="HP"/>
    <s v="H"/>
    <n v="3"/>
    <x v="5"/>
    <x v="36"/>
  </r>
  <r>
    <s v="U.S. Navy"/>
    <x v="84"/>
    <s v="https://www.dhra.mil/PERSEREC/Espionage-Cases/1996/"/>
    <x v="1"/>
    <x v="0"/>
    <x v="23"/>
    <x v="1"/>
    <s v="HP"/>
    <s v="H"/>
    <n v="8"/>
    <x v="23"/>
    <x v="37"/>
  </r>
  <r>
    <s v="U.S. Navy"/>
    <x v="84"/>
    <s v="https://www.dhra.mil/PERSEREC/Espionage-Cases/1996/"/>
    <x v="0"/>
    <x v="1"/>
    <x v="18"/>
    <x v="1"/>
    <s v="HP"/>
    <s v="P"/>
    <n v="18"/>
    <x v="18"/>
    <x v="38"/>
  </r>
  <r>
    <s v="Federal Bureau of Investigation"/>
    <x v="85"/>
    <s v="https://www.dhra.mil/PERSEREC/Espionage-Cases/2000-04/"/>
    <x v="0"/>
    <x v="0"/>
    <x v="1"/>
    <x v="1"/>
    <s v="HP"/>
    <s v="H"/>
    <n v="12"/>
    <x v="1"/>
    <x v="11"/>
  </r>
  <r>
    <s v="Federal Bureau of Investigation"/>
    <x v="85"/>
    <s v="https://www.dhra.mil/PERSEREC/Espionage-Cases/2000-04/"/>
    <x v="0"/>
    <x v="0"/>
    <x v="0"/>
    <x v="1"/>
    <s v="HP"/>
    <s v="H"/>
    <n v="20"/>
    <x v="0"/>
    <x v="15"/>
  </r>
  <r>
    <s v="Federal Bureau of Investigation"/>
    <x v="85"/>
    <s v="https://www.dhra.mil/PERSEREC/Espionage-Cases/2000-04/"/>
    <x v="0"/>
    <x v="0"/>
    <x v="2"/>
    <x v="1"/>
    <s v="HP"/>
    <s v="H"/>
    <n v="23"/>
    <x v="2"/>
    <x v="16"/>
  </r>
  <r>
    <s v="Federal Bureau of Investigation"/>
    <x v="85"/>
    <s v="https://www.dhra.mil/PERSEREC/Espionage-Cases/2000-04/"/>
    <x v="0"/>
    <x v="0"/>
    <x v="3"/>
    <x v="1"/>
    <s v="HP"/>
    <s v="H"/>
    <n v="24"/>
    <x v="3"/>
    <x v="41"/>
  </r>
  <r>
    <s v="Federal Bureau of Investigation"/>
    <x v="85"/>
    <s v="https://www.dhra.mil/PERSEREC/Espionage-Cases/2000-04/"/>
    <x v="1"/>
    <x v="0"/>
    <x v="5"/>
    <x v="1"/>
    <s v="HP"/>
    <s v="H"/>
    <n v="3"/>
    <x v="5"/>
    <x v="36"/>
  </r>
  <r>
    <s v="Federal Bureau of Investigation"/>
    <x v="85"/>
    <s v="https://www.dhra.mil/PERSEREC/Espionage-Cases/2000-04/"/>
    <x v="1"/>
    <x v="0"/>
    <x v="14"/>
    <x v="1"/>
    <s v="HP"/>
    <s v="H"/>
    <n v="5"/>
    <x v="14"/>
    <x v="19"/>
  </r>
  <r>
    <s v="Federal Bureau of Investigation"/>
    <x v="85"/>
    <s v="https://www.dhra.mil/PERSEREC/Espionage-Cases/2000-04/"/>
    <x v="0"/>
    <x v="1"/>
    <x v="18"/>
    <x v="1"/>
    <s v="HP"/>
    <s v="P"/>
    <n v="18"/>
    <x v="18"/>
    <x v="38"/>
  </r>
  <r>
    <s v="Federal Bureau of Investigation"/>
    <x v="85"/>
    <s v="https://www.dhra.mil/PERSEREC/Espionage-Cases/2000-04/"/>
    <x v="1"/>
    <x v="1"/>
    <x v="6"/>
    <x v="1"/>
    <s v="HP"/>
    <s v="P"/>
    <n v="1"/>
    <x v="6"/>
    <x v="20"/>
  </r>
  <r>
    <s v="Defense Counterintelligence &amp; Security Agency"/>
    <x v="86"/>
    <s v="https://www.cdse.edu/documents/cdse/CDSE-Insider-Threat-Case-Study-Yuan-Li.pdf"/>
    <x v="0"/>
    <x v="0"/>
    <x v="1"/>
    <x v="0"/>
    <s v="CHP"/>
    <s v="H"/>
    <n v="12"/>
    <x v="1"/>
    <x v="1"/>
  </r>
  <r>
    <s v="Defense Counterintelligence &amp; Security Agency"/>
    <x v="86"/>
    <s v="https://www.cdse.edu/documents/cdse/CDSE-Insider-Threat-Case-Study-Yuan-Li.pdf"/>
    <x v="0"/>
    <x v="0"/>
    <x v="2"/>
    <x v="0"/>
    <s v="CHP"/>
    <s v="H"/>
    <n v="23"/>
    <x v="2"/>
    <x v="2"/>
  </r>
  <r>
    <s v="Defense Counterintelligence &amp; Security Agency"/>
    <x v="86"/>
    <s v="https://www.cdse.edu/documents/cdse/CDSE-Insider-Threat-Case-Study-Yuan-Li.pdf"/>
    <x v="1"/>
    <x v="0"/>
    <x v="5"/>
    <x v="0"/>
    <s v="CHP"/>
    <s v="H"/>
    <n v="3"/>
    <x v="5"/>
    <x v="5"/>
  </r>
  <r>
    <s v="Defense Counterintelligence &amp; Security Agency"/>
    <x v="86"/>
    <s v="https://www.cdse.edu/documents/cdse/CDSE-Insider-Threat-Case-Study-Yuan-Li.pdf"/>
    <x v="0"/>
    <x v="1"/>
    <x v="18"/>
    <x v="0"/>
    <s v="CHP"/>
    <s v="P"/>
    <n v="18"/>
    <x v="18"/>
    <x v="28"/>
  </r>
  <r>
    <s v="Defense Counterintelligence &amp; Security Agency"/>
    <x v="86"/>
    <s v="https://www.cdse.edu/documents/cdse/CDSE-Insider-Threat-Case-Study-Yuan-Li.pdf"/>
    <x v="0"/>
    <x v="2"/>
    <x v="7"/>
    <x v="0"/>
    <s v="CHP"/>
    <s v="C"/>
    <n v="21"/>
    <x v="7"/>
    <x v="7"/>
  </r>
  <r>
    <s v="Defense Counterintelligence &amp; Security Agency"/>
    <x v="86"/>
    <s v="https://www.cdse.edu/documents/cdse/CDSE-Insider-Threat-Case-Study-Yuan-Li.pdf"/>
    <x v="1"/>
    <x v="2"/>
    <x v="9"/>
    <x v="0"/>
    <s v="CHP"/>
    <s v="C"/>
    <n v="16"/>
    <x v="9"/>
    <x v="9"/>
  </r>
  <r>
    <s v="Federal Bureau of Investigation"/>
    <x v="87"/>
    <s v="https://www.cdse.edu/documents/cdse/walter-liew.pdf"/>
    <x v="0"/>
    <x v="0"/>
    <x v="1"/>
    <x v="1"/>
    <s v="HP"/>
    <s v="H"/>
    <n v="12"/>
    <x v="1"/>
    <x v="11"/>
  </r>
  <r>
    <s v="Federal Bureau of Investigation"/>
    <x v="87"/>
    <s v="https://www.cdse.edu/documents/cdse/walter-liew.pdf"/>
    <x v="0"/>
    <x v="0"/>
    <x v="2"/>
    <x v="1"/>
    <s v="HP"/>
    <s v="H"/>
    <n v="23"/>
    <x v="2"/>
    <x v="16"/>
  </r>
  <r>
    <s v="Federal Bureau of Investigation"/>
    <x v="87"/>
    <s v="https://www.cdse.edu/documents/cdse/walter-liew.pdf"/>
    <x v="0"/>
    <x v="0"/>
    <x v="24"/>
    <x v="1"/>
    <s v="HP"/>
    <s v="H"/>
    <n v="9"/>
    <x v="24"/>
    <x v="46"/>
  </r>
  <r>
    <s v="Federal Bureau of Investigation"/>
    <x v="87"/>
    <s v="https://www.cdse.edu/documents/cdse/walter-liew.pdf"/>
    <x v="1"/>
    <x v="0"/>
    <x v="4"/>
    <x v="1"/>
    <s v="HP"/>
    <s v="H"/>
    <n v="15"/>
    <x v="4"/>
    <x v="17"/>
  </r>
  <r>
    <s v="Federal Bureau of Investigation"/>
    <x v="87"/>
    <s v="https://www.cdse.edu/documents/cdse/walter-liew.pdf"/>
    <x v="1"/>
    <x v="0"/>
    <x v="5"/>
    <x v="1"/>
    <s v="HP"/>
    <s v="H"/>
    <n v="3"/>
    <x v="5"/>
    <x v="36"/>
  </r>
  <r>
    <s v="Federal Bureau of Investigation"/>
    <x v="87"/>
    <s v="https://www.cdse.edu/documents/cdse/walter-liew.pdf"/>
    <x v="1"/>
    <x v="0"/>
    <x v="13"/>
    <x v="1"/>
    <s v="HP"/>
    <s v="H"/>
    <n v="28"/>
    <x v="13"/>
    <x v="18"/>
  </r>
  <r>
    <s v="Federal Bureau of Investigation"/>
    <x v="87"/>
    <s v="https://www.cdse.edu/documents/cdse/walter-liew.pdf"/>
    <x v="0"/>
    <x v="1"/>
    <x v="18"/>
    <x v="1"/>
    <s v="HP"/>
    <s v="P"/>
    <n v="18"/>
    <x v="18"/>
    <x v="38"/>
  </r>
  <r>
    <s v="Defense Counterintelligence &amp; Security Agency"/>
    <x v="88"/>
    <s v="https://www.cdse.edu/documents/cdse/case-study-edward-lin.pdf"/>
    <x v="0"/>
    <x v="0"/>
    <x v="0"/>
    <x v="1"/>
    <s v="HP"/>
    <s v="H"/>
    <n v="20"/>
    <x v="0"/>
    <x v="15"/>
  </r>
  <r>
    <s v="Defense Counterintelligence &amp; Security Agency"/>
    <x v="88"/>
    <s v="https://www.cdse.edu/documents/cdse/case-study-edward-lin.pdf"/>
    <x v="0"/>
    <x v="0"/>
    <x v="1"/>
    <x v="1"/>
    <s v="HP"/>
    <s v="H"/>
    <n v="12"/>
    <x v="1"/>
    <x v="11"/>
  </r>
  <r>
    <s v="Defense Counterintelligence &amp; Security Agency"/>
    <x v="88"/>
    <s v="https://www.cdse.edu/documents/cdse/case-study-edward-lin.pdf"/>
    <x v="0"/>
    <x v="0"/>
    <x v="2"/>
    <x v="1"/>
    <s v="HP"/>
    <s v="H"/>
    <n v="23"/>
    <x v="2"/>
    <x v="16"/>
  </r>
  <r>
    <s v="Defense Counterintelligence &amp; Security Agency"/>
    <x v="88"/>
    <s v="https://www.cdse.edu/documents/cdse/case-study-edward-lin.pdf"/>
    <x v="1"/>
    <x v="0"/>
    <x v="4"/>
    <x v="1"/>
    <s v="HP"/>
    <s v="H"/>
    <n v="15"/>
    <x v="4"/>
    <x v="17"/>
  </r>
  <r>
    <s v="Defense Counterintelligence &amp; Security Agency"/>
    <x v="88"/>
    <s v="https://www.cdse.edu/documents/cdse/case-study-edward-lin.pdf"/>
    <x v="1"/>
    <x v="0"/>
    <x v="5"/>
    <x v="1"/>
    <s v="HP"/>
    <s v="H"/>
    <n v="3"/>
    <x v="5"/>
    <x v="36"/>
  </r>
  <r>
    <s v="Defense Counterintelligence &amp; Security Agency"/>
    <x v="88"/>
    <s v="https://www.cdse.edu/documents/cdse/case-study-edward-lin.pdf"/>
    <x v="1"/>
    <x v="0"/>
    <x v="15"/>
    <x v="1"/>
    <s v="HP"/>
    <s v="H"/>
    <n v="25"/>
    <x v="15"/>
    <x v="42"/>
  </r>
  <r>
    <s v="Defense Counterintelligence &amp; Security Agency"/>
    <x v="88"/>
    <s v="https://www.cdse.edu/documents/cdse/case-study-edward-lin.pdf"/>
    <x v="1"/>
    <x v="0"/>
    <x v="14"/>
    <x v="1"/>
    <s v="HP"/>
    <s v="H"/>
    <n v="5"/>
    <x v="14"/>
    <x v="19"/>
  </r>
  <r>
    <s v="Defense Counterintelligence &amp; Security Agency"/>
    <x v="88"/>
    <s v="https://www.cdse.edu/documents/cdse/case-study-edward-lin.pdf"/>
    <x v="1"/>
    <x v="1"/>
    <x v="6"/>
    <x v="1"/>
    <s v="HP"/>
    <s v="P"/>
    <n v="1"/>
    <x v="6"/>
    <x v="20"/>
  </r>
  <r>
    <s v="National Security Agency"/>
    <x v="89"/>
    <s v="https://www.dhra.mil/PERSEREC/Espionage-Cases/1996/"/>
    <x v="0"/>
    <x v="0"/>
    <x v="10"/>
    <x v="0"/>
    <s v="CHP"/>
    <s v="H"/>
    <n v="11"/>
    <x v="10"/>
    <x v="10"/>
  </r>
  <r>
    <s v="National Security Agency"/>
    <x v="89"/>
    <s v="https://www.dhra.mil/PERSEREC/Espionage-Cases/1996/"/>
    <x v="0"/>
    <x v="0"/>
    <x v="2"/>
    <x v="0"/>
    <s v="CHP"/>
    <s v="H"/>
    <n v="23"/>
    <x v="2"/>
    <x v="2"/>
  </r>
  <r>
    <s v="National Security Agency"/>
    <x v="89"/>
    <s v="https://www.dhra.mil/PERSEREC/Espionage-Cases/1996/"/>
    <x v="1"/>
    <x v="0"/>
    <x v="4"/>
    <x v="0"/>
    <s v="CHP"/>
    <s v="H"/>
    <n v="15"/>
    <x v="4"/>
    <x v="4"/>
  </r>
  <r>
    <s v="National Security Agency"/>
    <x v="89"/>
    <s v="https://www.dhra.mil/PERSEREC/Espionage-Cases/1996/"/>
    <x v="1"/>
    <x v="0"/>
    <x v="5"/>
    <x v="0"/>
    <s v="CHP"/>
    <s v="H"/>
    <n v="3"/>
    <x v="5"/>
    <x v="5"/>
  </r>
  <r>
    <s v="National Security Agency"/>
    <x v="89"/>
    <s v="https://www.dhra.mil/PERSEREC/Espionage-Cases/1996/"/>
    <x v="1"/>
    <x v="0"/>
    <x v="13"/>
    <x v="0"/>
    <s v="CHP"/>
    <s v="H"/>
    <n v="28"/>
    <x v="13"/>
    <x v="43"/>
  </r>
  <r>
    <s v="National Security Agency"/>
    <x v="89"/>
    <s v="https://www.dhra.mil/PERSEREC/Espionage-Cases/1996/"/>
    <x v="1"/>
    <x v="0"/>
    <x v="14"/>
    <x v="0"/>
    <s v="CHP"/>
    <s v="H"/>
    <n v="5"/>
    <x v="14"/>
    <x v="33"/>
  </r>
  <r>
    <s v="National Security Agency"/>
    <x v="89"/>
    <s v="https://www.dhra.mil/PERSEREC/Espionage-Cases/1996/"/>
    <x v="1"/>
    <x v="1"/>
    <x v="6"/>
    <x v="0"/>
    <s v="CHP"/>
    <s v="P"/>
    <n v="1"/>
    <x v="6"/>
    <x v="6"/>
  </r>
  <r>
    <s v="National Security Agency"/>
    <x v="89"/>
    <s v="https://www.dhra.mil/PERSEREC/Espionage-Cases/1996/"/>
    <x v="0"/>
    <x v="2"/>
    <x v="7"/>
    <x v="0"/>
    <s v="CHP"/>
    <s v="C"/>
    <n v="21"/>
    <x v="7"/>
    <x v="7"/>
  </r>
  <r>
    <s v="National Security Agency"/>
    <x v="89"/>
    <s v="https://www.dhra.mil/PERSEREC/Espionage-Cases/1996/"/>
    <x v="1"/>
    <x v="2"/>
    <x v="9"/>
    <x v="0"/>
    <s v="CHP"/>
    <s v="C"/>
    <n v="16"/>
    <x v="9"/>
    <x v="9"/>
  </r>
  <r>
    <s v="Federal Bureau of Investigation"/>
    <x v="90"/>
    <s v="https://www.cdse.edu/documents/cdse/wen-chyu-liu.pdf"/>
    <x v="0"/>
    <x v="0"/>
    <x v="1"/>
    <x v="1"/>
    <s v="HP"/>
    <s v="H"/>
    <n v="12"/>
    <x v="1"/>
    <x v="11"/>
  </r>
  <r>
    <s v="Federal Bureau of Investigation"/>
    <x v="90"/>
    <s v="https://www.cdse.edu/documents/cdse/wen-chyu-liu.pdf"/>
    <x v="0"/>
    <x v="0"/>
    <x v="2"/>
    <x v="1"/>
    <s v="HP"/>
    <s v="H"/>
    <n v="23"/>
    <x v="2"/>
    <x v="16"/>
  </r>
  <r>
    <s v="Federal Bureau of Investigation"/>
    <x v="90"/>
    <s v="https://www.cdse.edu/documents/cdse/wen-chyu-liu.pdf"/>
    <x v="0"/>
    <x v="0"/>
    <x v="24"/>
    <x v="1"/>
    <s v="HP"/>
    <s v="H"/>
    <n v="9"/>
    <x v="24"/>
    <x v="46"/>
  </r>
  <r>
    <s v="Federal Bureau of Investigation"/>
    <x v="90"/>
    <s v="https://www.cdse.edu/documents/cdse/wen-chyu-liu.pdf"/>
    <x v="1"/>
    <x v="0"/>
    <x v="5"/>
    <x v="1"/>
    <s v="HP"/>
    <s v="H"/>
    <n v="3"/>
    <x v="5"/>
    <x v="36"/>
  </r>
  <r>
    <s v="Federal Bureau of Investigation"/>
    <x v="90"/>
    <s v="https://www.cdse.edu/documents/cdse/wen-chyu-liu.pdf"/>
    <x v="1"/>
    <x v="0"/>
    <x v="13"/>
    <x v="1"/>
    <s v="HP"/>
    <s v="H"/>
    <n v="28"/>
    <x v="13"/>
    <x v="18"/>
  </r>
  <r>
    <s v="Federal Bureau of Investigation"/>
    <x v="90"/>
    <s v="https://www.cdse.edu/documents/cdse/wen-chyu-liu.pdf"/>
    <x v="0"/>
    <x v="1"/>
    <x v="18"/>
    <x v="1"/>
    <s v="HP"/>
    <s v="P"/>
    <n v="18"/>
    <x v="18"/>
    <x v="38"/>
  </r>
  <r>
    <s v="U.S. Marine Corps"/>
    <x v="91"/>
    <s v="https://www.dhra.mil/PERSEREC/Espionage-Cases/1986-87/"/>
    <x v="0"/>
    <x v="0"/>
    <x v="0"/>
    <x v="1"/>
    <s v="HP"/>
    <s v="H"/>
    <n v="20"/>
    <x v="0"/>
    <x v="15"/>
  </r>
  <r>
    <s v="U.S. Marine Corps"/>
    <x v="91"/>
    <s v="https://www.dhra.mil/PERSEREC/Espionage-Cases/1986-87/"/>
    <x v="0"/>
    <x v="0"/>
    <x v="2"/>
    <x v="1"/>
    <s v="HP"/>
    <s v="H"/>
    <n v="23"/>
    <x v="2"/>
    <x v="16"/>
  </r>
  <r>
    <s v="U.S. Marine Corps"/>
    <x v="91"/>
    <s v="https://www.dhra.mil/PERSEREC/Espionage-Cases/1986-87/"/>
    <x v="0"/>
    <x v="0"/>
    <x v="3"/>
    <x v="1"/>
    <s v="HP"/>
    <s v="H"/>
    <n v="24"/>
    <x v="3"/>
    <x v="41"/>
  </r>
  <r>
    <s v="U.S. Marine Corps"/>
    <x v="91"/>
    <s v="https://www.dhra.mil/PERSEREC/Espionage-Cases/1986-87/"/>
    <x v="1"/>
    <x v="0"/>
    <x v="4"/>
    <x v="1"/>
    <s v="HP"/>
    <s v="H"/>
    <n v="15"/>
    <x v="4"/>
    <x v="17"/>
  </r>
  <r>
    <s v="U.S. Marine Corps"/>
    <x v="91"/>
    <s v="https://www.dhra.mil/PERSEREC/Espionage-Cases/1986-87/"/>
    <x v="1"/>
    <x v="0"/>
    <x v="5"/>
    <x v="1"/>
    <s v="HP"/>
    <s v="H"/>
    <n v="3"/>
    <x v="5"/>
    <x v="36"/>
  </r>
  <r>
    <s v="U.S. Marine Corps"/>
    <x v="91"/>
    <s v="https://www.dhra.mil/PERSEREC/Espionage-Cases/1986-87/"/>
    <x v="1"/>
    <x v="0"/>
    <x v="14"/>
    <x v="1"/>
    <s v="HP"/>
    <s v="H"/>
    <n v="5"/>
    <x v="14"/>
    <x v="19"/>
  </r>
  <r>
    <s v="U.S. Marine Corps"/>
    <x v="91"/>
    <s v="https://www.dhra.mil/PERSEREC/Espionage-Cases/1986-87/"/>
    <x v="0"/>
    <x v="1"/>
    <x v="18"/>
    <x v="1"/>
    <s v="HP"/>
    <s v="P"/>
    <n v="18"/>
    <x v="18"/>
    <x v="38"/>
  </r>
  <r>
    <s v="U.S. Army"/>
    <x v="92"/>
    <s v="https://www.cdse.edu/documents/cdse/case-study-ivan-lopez.pdf"/>
    <x v="0"/>
    <x v="0"/>
    <x v="0"/>
    <x v="1"/>
    <s v="HP"/>
    <s v="H"/>
    <n v="20"/>
    <x v="0"/>
    <x v="15"/>
  </r>
  <r>
    <s v="U.S. Army"/>
    <x v="92"/>
    <s v="https://www.cdse.edu/documents/cdse/case-study-ivan-lopez.pdf"/>
    <x v="0"/>
    <x v="0"/>
    <x v="10"/>
    <x v="1"/>
    <s v="HP"/>
    <s v="H"/>
    <n v="11"/>
    <x v="10"/>
    <x v="14"/>
  </r>
  <r>
    <s v="U.S. Army"/>
    <x v="92"/>
    <s v="https://www.cdse.edu/documents/cdse/case-study-ivan-lopez.pdf"/>
    <x v="0"/>
    <x v="0"/>
    <x v="3"/>
    <x v="1"/>
    <s v="HP"/>
    <s v="H"/>
    <n v="24"/>
    <x v="3"/>
    <x v="41"/>
  </r>
  <r>
    <s v="U.S. Army"/>
    <x v="92"/>
    <s v="https://www.cdse.edu/documents/cdse/case-study-ivan-lopez.pdf"/>
    <x v="1"/>
    <x v="0"/>
    <x v="23"/>
    <x v="1"/>
    <s v="HP"/>
    <s v="H"/>
    <n v="8"/>
    <x v="23"/>
    <x v="37"/>
  </r>
  <r>
    <s v="U.S. Army"/>
    <x v="92"/>
    <s v="https://www.cdse.edu/documents/cdse/case-study-ivan-lopez.pdf"/>
    <x v="1"/>
    <x v="0"/>
    <x v="15"/>
    <x v="1"/>
    <s v="HP"/>
    <s v="H"/>
    <n v="25"/>
    <x v="15"/>
    <x v="42"/>
  </r>
  <r>
    <s v="U.S. Army"/>
    <x v="92"/>
    <s v="https://www.cdse.edu/documents/cdse/case-study-ivan-lopez.pdf"/>
    <x v="0"/>
    <x v="1"/>
    <x v="16"/>
    <x v="1"/>
    <s v="HP"/>
    <s v="P"/>
    <n v="4"/>
    <x v="16"/>
    <x v="59"/>
  </r>
  <r>
    <s v="U.S. Army"/>
    <x v="92"/>
    <s v="https://www.cdse.edu/documents/cdse/case-study-ivan-lopez.pdf"/>
    <x v="0"/>
    <x v="1"/>
    <x v="17"/>
    <x v="1"/>
    <s v="HP"/>
    <s v="P"/>
    <n v="10"/>
    <x v="17"/>
    <x v="47"/>
  </r>
  <r>
    <s v="U.S. Army"/>
    <x v="92"/>
    <s v="https://www.cdse.edu/documents/cdse/case-study-ivan-lopez.pdf"/>
    <x v="1"/>
    <x v="1"/>
    <x v="19"/>
    <x v="1"/>
    <s v="HP"/>
    <s v="P"/>
    <n v="14"/>
    <x v="19"/>
    <x v="44"/>
  </r>
  <r>
    <s v="U.S. Army"/>
    <x v="92"/>
    <s v="https://www.cdse.edu/documents/cdse/case-study-ivan-lopez.pdf"/>
    <x v="1"/>
    <x v="1"/>
    <x v="20"/>
    <x v="1"/>
    <s v="HP"/>
    <s v="P"/>
    <n v="26"/>
    <x v="20"/>
    <x v="45"/>
  </r>
  <r>
    <s v="U.S. Secret Service"/>
    <x v="93"/>
    <s v="https://www.secretservice.gov/data/protection/ntac/Jared_Loughner_Using_Systems.pdf"/>
    <x v="0"/>
    <x v="0"/>
    <x v="0"/>
    <x v="0"/>
    <s v="CHP"/>
    <s v="H"/>
    <n v="20"/>
    <x v="0"/>
    <x v="0"/>
  </r>
  <r>
    <s v="U.S. Secret Service"/>
    <x v="93"/>
    <s v="https://www.secretservice.gov/data/protection/ntac/Jared_Loughner_Using_Systems.pdf"/>
    <x v="0"/>
    <x v="0"/>
    <x v="28"/>
    <x v="0"/>
    <s v="CHP"/>
    <s v="H"/>
    <n v="7"/>
    <x v="28"/>
    <x v="60"/>
  </r>
  <r>
    <s v="U.S. Secret Service"/>
    <x v="93"/>
    <s v="https://www.secretservice.gov/data/protection/ntac/Jared_Loughner_Using_Systems.pdf"/>
    <x v="0"/>
    <x v="0"/>
    <x v="3"/>
    <x v="0"/>
    <s v="CHP"/>
    <s v="H"/>
    <n v="24"/>
    <x v="3"/>
    <x v="3"/>
  </r>
  <r>
    <s v="U.S. Secret Service"/>
    <x v="93"/>
    <s v="https://www.secretservice.gov/data/protection/ntac/Jared_Loughner_Using_Systems.pdf"/>
    <x v="1"/>
    <x v="0"/>
    <x v="14"/>
    <x v="0"/>
    <s v="CHP"/>
    <s v="H"/>
    <n v="5"/>
    <x v="14"/>
    <x v="33"/>
  </r>
  <r>
    <s v="U.S. Secret Service"/>
    <x v="93"/>
    <s v="https://www.secretservice.gov/data/protection/ntac/Jared_Loughner_Using_Systems.pdf"/>
    <x v="1"/>
    <x v="0"/>
    <x v="22"/>
    <x v="0"/>
    <s v="CHP"/>
    <s v="H"/>
    <n v="13"/>
    <x v="22"/>
    <x v="32"/>
  </r>
  <r>
    <s v="U.S. Secret Service"/>
    <x v="93"/>
    <s v="https://www.secretservice.gov/data/protection/ntac/Jared_Loughner_Using_Systems.pdf"/>
    <x v="1"/>
    <x v="0"/>
    <x v="15"/>
    <x v="0"/>
    <s v="CHP"/>
    <s v="H"/>
    <n v="25"/>
    <x v="15"/>
    <x v="25"/>
  </r>
  <r>
    <s v="U.S. Secret Service"/>
    <x v="93"/>
    <s v="https://www.secretservice.gov/data/protection/ntac/Jared_Loughner_Using_Systems.pdf"/>
    <x v="0"/>
    <x v="1"/>
    <x v="16"/>
    <x v="0"/>
    <s v="CHP"/>
    <s v="P"/>
    <n v="4"/>
    <x v="16"/>
    <x v="26"/>
  </r>
  <r>
    <s v="U.S. Secret Service"/>
    <x v="93"/>
    <s v="https://www.secretservice.gov/data/protection/ntac/Jared_Loughner_Using_Systems.pdf"/>
    <x v="0"/>
    <x v="1"/>
    <x v="17"/>
    <x v="0"/>
    <s v="CHP"/>
    <s v="P"/>
    <n v="10"/>
    <x v="17"/>
    <x v="27"/>
  </r>
  <r>
    <s v="U.S. Secret Service"/>
    <x v="93"/>
    <s v="https://www.secretservice.gov/data/protection/ntac/Jared_Loughner_Using_Systems.pdf"/>
    <x v="0"/>
    <x v="1"/>
    <x v="27"/>
    <x v="0"/>
    <s v="CHP"/>
    <s v="P"/>
    <n v="27"/>
    <x v="27"/>
    <x v="54"/>
  </r>
  <r>
    <s v="U.S. Secret Service"/>
    <x v="93"/>
    <s v="https://www.secretservice.gov/data/protection/ntac/Jared_Loughner_Using_Systems.pdf"/>
    <x v="1"/>
    <x v="1"/>
    <x v="19"/>
    <x v="0"/>
    <s v="CHP"/>
    <s v="P"/>
    <n v="14"/>
    <x v="19"/>
    <x v="29"/>
  </r>
  <r>
    <s v="U.S. Secret Service"/>
    <x v="93"/>
    <s v="https://www.secretservice.gov/data/protection/ntac/Jared_Loughner_Using_Systems.pdf"/>
    <x v="1"/>
    <x v="1"/>
    <x v="20"/>
    <x v="0"/>
    <s v="CHP"/>
    <s v="P"/>
    <n v="26"/>
    <x v="20"/>
    <x v="30"/>
  </r>
  <r>
    <s v="U.S. Secret Service"/>
    <x v="93"/>
    <s v="https://www.secretservice.gov/data/protection/ntac/Jared_Loughner_Using_Systems.pdf"/>
    <x v="1"/>
    <x v="1"/>
    <x v="26"/>
    <x v="0"/>
    <s v="CHP"/>
    <s v="P"/>
    <n v="29"/>
    <x v="26"/>
    <x v="53"/>
  </r>
  <r>
    <s v="U.S. Secret Service"/>
    <x v="93"/>
    <s v="https://www.secretservice.gov/data/protection/ntac/Jared_Loughner_Using_Systems.pdf"/>
    <x v="1"/>
    <x v="1"/>
    <x v="25"/>
    <x v="0"/>
    <s v="CHP"/>
    <s v="P"/>
    <n v="17"/>
    <x v="25"/>
    <x v="52"/>
  </r>
  <r>
    <s v="U.S. Secret Service"/>
    <x v="93"/>
    <s v="https://www.secretservice.gov/data/protection/ntac/Jared_Loughner_Using_Systems.pdf"/>
    <x v="0"/>
    <x v="2"/>
    <x v="8"/>
    <x v="0"/>
    <s v="CHP"/>
    <s v="C"/>
    <n v="6"/>
    <x v="8"/>
    <x v="8"/>
  </r>
  <r>
    <s v="U.S. Secret Service"/>
    <x v="93"/>
    <s v="https://www.secretservice.gov/data/protection/ntac/Jared_Loughner_Using_Systems.pdf"/>
    <x v="1"/>
    <x v="2"/>
    <x v="21"/>
    <x v="0"/>
    <s v="CHP"/>
    <s v="C"/>
    <n v="22"/>
    <x v="21"/>
    <x v="31"/>
  </r>
  <r>
    <s v="Federal Bureau of Investigation"/>
    <x v="94"/>
    <s v="https://www.dhra.mil/PERSEREC/Espionage-Cases/1975-80/"/>
    <x v="0"/>
    <x v="0"/>
    <x v="0"/>
    <x v="1"/>
    <s v="HP"/>
    <s v="H"/>
    <n v="20"/>
    <x v="0"/>
    <x v="15"/>
  </r>
  <r>
    <s v="Federal Bureau of Investigation"/>
    <x v="94"/>
    <s v="https://www.dhra.mil/PERSEREC/Espionage-Cases/1975-80/"/>
    <x v="0"/>
    <x v="0"/>
    <x v="2"/>
    <x v="1"/>
    <s v="HP"/>
    <s v="H"/>
    <n v="23"/>
    <x v="2"/>
    <x v="16"/>
  </r>
  <r>
    <s v="Federal Bureau of Investigation"/>
    <x v="94"/>
    <s v="https://www.dhra.mil/PERSEREC/Espionage-Cases/1975-80/"/>
    <x v="0"/>
    <x v="0"/>
    <x v="28"/>
    <x v="1"/>
    <s v="HP"/>
    <s v="H"/>
    <n v="7"/>
    <x v="28"/>
    <x v="56"/>
  </r>
  <r>
    <s v="Federal Bureau of Investigation"/>
    <x v="94"/>
    <s v="https://www.dhra.mil/PERSEREC/Espionage-Cases/1975-80/"/>
    <x v="0"/>
    <x v="0"/>
    <x v="3"/>
    <x v="1"/>
    <s v="HP"/>
    <s v="H"/>
    <n v="24"/>
    <x v="3"/>
    <x v="41"/>
  </r>
  <r>
    <s v="Federal Bureau of Investigation"/>
    <x v="94"/>
    <s v="https://www.dhra.mil/PERSEREC/Espionage-Cases/1975-80/"/>
    <x v="1"/>
    <x v="0"/>
    <x v="4"/>
    <x v="1"/>
    <s v="HP"/>
    <s v="H"/>
    <n v="15"/>
    <x v="4"/>
    <x v="17"/>
  </r>
  <r>
    <s v="Federal Bureau of Investigation"/>
    <x v="94"/>
    <s v="https://www.dhra.mil/PERSEREC/Espionage-Cases/1975-80/"/>
    <x v="1"/>
    <x v="0"/>
    <x v="5"/>
    <x v="1"/>
    <s v="HP"/>
    <s v="H"/>
    <n v="3"/>
    <x v="5"/>
    <x v="36"/>
  </r>
  <r>
    <s v="Federal Bureau of Investigation"/>
    <x v="94"/>
    <s v="https://www.dhra.mil/PERSEREC/Espionage-Cases/1975-80/"/>
    <x v="1"/>
    <x v="0"/>
    <x v="14"/>
    <x v="1"/>
    <s v="HP"/>
    <s v="H"/>
    <n v="5"/>
    <x v="14"/>
    <x v="19"/>
  </r>
  <r>
    <s v="Federal Bureau of Investigation"/>
    <x v="94"/>
    <s v="https://www.dhra.mil/PERSEREC/Espionage-Cases/1975-80/"/>
    <x v="1"/>
    <x v="0"/>
    <x v="22"/>
    <x v="1"/>
    <s v="HP"/>
    <s v="H"/>
    <n v="13"/>
    <x v="22"/>
    <x v="57"/>
  </r>
  <r>
    <s v="Federal Bureau of Investigation"/>
    <x v="94"/>
    <s v="https://www.dhra.mil/PERSEREC/Espionage-Cases/1975-80/"/>
    <x v="1"/>
    <x v="0"/>
    <x v="15"/>
    <x v="1"/>
    <s v="HP"/>
    <s v="H"/>
    <n v="25"/>
    <x v="15"/>
    <x v="42"/>
  </r>
  <r>
    <s v="Federal Bureau of Investigation"/>
    <x v="94"/>
    <s v="https://www.dhra.mil/PERSEREC/Espionage-Cases/1975-80/"/>
    <x v="0"/>
    <x v="1"/>
    <x v="16"/>
    <x v="1"/>
    <s v="HP"/>
    <s v="P"/>
    <n v="4"/>
    <x v="16"/>
    <x v="59"/>
  </r>
  <r>
    <s v="Federal Bureau of Investigation"/>
    <x v="94"/>
    <s v="https://www.dhra.mil/PERSEREC/Espionage-Cases/1975-80/"/>
    <x v="0"/>
    <x v="1"/>
    <x v="17"/>
    <x v="1"/>
    <s v="HP"/>
    <s v="P"/>
    <n v="10"/>
    <x v="17"/>
    <x v="47"/>
  </r>
  <r>
    <s v="Federal Bureau of Investigation"/>
    <x v="94"/>
    <s v="https://www.dhra.mil/PERSEREC/Espionage-Cases/1975-80/"/>
    <x v="1"/>
    <x v="1"/>
    <x v="19"/>
    <x v="1"/>
    <s v="HP"/>
    <s v="P"/>
    <n v="14"/>
    <x v="19"/>
    <x v="44"/>
  </r>
  <r>
    <s v="Federal Bureau of Investigation"/>
    <x v="94"/>
    <s v="https://www.dhra.mil/PERSEREC/Espionage-Cases/1975-80/"/>
    <x v="1"/>
    <x v="1"/>
    <x v="20"/>
    <x v="1"/>
    <s v="HP"/>
    <s v="P"/>
    <n v="26"/>
    <x v="20"/>
    <x v="45"/>
  </r>
  <r>
    <s v="Federal Bureau of Investigation"/>
    <x v="95"/>
    <s v="https://www.dhra.mil/PERSEREC/Espionage-Cases/2005-08/"/>
    <x v="0"/>
    <x v="0"/>
    <x v="1"/>
    <x v="0"/>
    <s v="CHP"/>
    <s v="H"/>
    <n v="12"/>
    <x v="1"/>
    <x v="1"/>
  </r>
  <r>
    <s v="Federal Bureau of Investigation"/>
    <x v="95"/>
    <s v="https://www.dhra.mil/PERSEREC/Espionage-Cases/2005-08/"/>
    <x v="0"/>
    <x v="0"/>
    <x v="2"/>
    <x v="0"/>
    <s v="CHP"/>
    <s v="H"/>
    <n v="23"/>
    <x v="2"/>
    <x v="2"/>
  </r>
  <r>
    <s v="Federal Bureau of Investigation"/>
    <x v="95"/>
    <s v="https://www.dhra.mil/PERSEREC/Espionage-Cases/2005-08/"/>
    <x v="1"/>
    <x v="0"/>
    <x v="4"/>
    <x v="0"/>
    <s v="CHP"/>
    <s v="H"/>
    <n v="15"/>
    <x v="4"/>
    <x v="4"/>
  </r>
  <r>
    <s v="Federal Bureau of Investigation"/>
    <x v="95"/>
    <s v="https://www.dhra.mil/PERSEREC/Espionage-Cases/2005-08/"/>
    <x v="1"/>
    <x v="0"/>
    <x v="5"/>
    <x v="0"/>
    <s v="CHP"/>
    <s v="H"/>
    <n v="3"/>
    <x v="5"/>
    <x v="5"/>
  </r>
  <r>
    <s v="Federal Bureau of Investigation"/>
    <x v="95"/>
    <s v="https://www.dhra.mil/PERSEREC/Espionage-Cases/2005-08/"/>
    <x v="1"/>
    <x v="0"/>
    <x v="14"/>
    <x v="0"/>
    <s v="CHP"/>
    <s v="H"/>
    <n v="5"/>
    <x v="14"/>
    <x v="33"/>
  </r>
  <r>
    <s v="Federal Bureau of Investigation"/>
    <x v="95"/>
    <s v="https://www.dhra.mil/PERSEREC/Espionage-Cases/2005-08/"/>
    <x v="0"/>
    <x v="1"/>
    <x v="18"/>
    <x v="0"/>
    <s v="CHP"/>
    <s v="P"/>
    <n v="18"/>
    <x v="18"/>
    <x v="28"/>
  </r>
  <r>
    <s v="Federal Bureau of Investigation"/>
    <x v="95"/>
    <s v="https://www.dhra.mil/PERSEREC/Espionage-Cases/2005-08/"/>
    <x v="0"/>
    <x v="2"/>
    <x v="7"/>
    <x v="0"/>
    <s v="CHP"/>
    <s v="C"/>
    <n v="21"/>
    <x v="7"/>
    <x v="7"/>
  </r>
  <r>
    <s v="Federal Bureau of Investigation"/>
    <x v="95"/>
    <s v="https://www.dhra.mil/PERSEREC/Espionage-Cases/2005-08/"/>
    <x v="1"/>
    <x v="2"/>
    <x v="9"/>
    <x v="0"/>
    <s v="CHP"/>
    <s v="C"/>
    <n v="16"/>
    <x v="9"/>
    <x v="9"/>
  </r>
  <r>
    <s v="U.S. Army"/>
    <x v="96"/>
    <s v="https://www.washingtonpost.com/wp-srv/lifestyle/magazine/2011/manning/manning_charges.pdf"/>
    <x v="0"/>
    <x v="0"/>
    <x v="0"/>
    <x v="0"/>
    <s v="CHP"/>
    <s v="H"/>
    <n v="20"/>
    <x v="0"/>
    <x v="0"/>
  </r>
  <r>
    <s v="U.S. Army"/>
    <x v="96"/>
    <s v="https://www.washingtonpost.com/wp-srv/lifestyle/magazine/2011/manning/manning_charges.pdf"/>
    <x v="0"/>
    <x v="0"/>
    <x v="2"/>
    <x v="0"/>
    <s v="CHP"/>
    <s v="H"/>
    <n v="23"/>
    <x v="2"/>
    <x v="2"/>
  </r>
  <r>
    <s v="U.S. Army"/>
    <x v="96"/>
    <s v="https://www.washingtonpost.com/wp-srv/lifestyle/magazine/2011/manning/manning_charges.pdf"/>
    <x v="0"/>
    <x v="0"/>
    <x v="10"/>
    <x v="0"/>
    <s v="CHP"/>
    <s v="H"/>
    <n v="11"/>
    <x v="10"/>
    <x v="10"/>
  </r>
  <r>
    <s v="U.S. Army"/>
    <x v="96"/>
    <s v="https://www.washingtonpost.com/wp-srv/lifestyle/magazine/2011/manning/manning_charges.pdf"/>
    <x v="0"/>
    <x v="0"/>
    <x v="3"/>
    <x v="0"/>
    <s v="CHP"/>
    <s v="H"/>
    <n v="24"/>
    <x v="3"/>
    <x v="3"/>
  </r>
  <r>
    <s v="U.S. Army"/>
    <x v="96"/>
    <s v="https://www.washingtonpost.com/wp-srv/lifestyle/magazine/2011/manning/manning_charges.pdf"/>
    <x v="1"/>
    <x v="0"/>
    <x v="4"/>
    <x v="0"/>
    <s v="CHP"/>
    <s v="H"/>
    <n v="15"/>
    <x v="4"/>
    <x v="4"/>
  </r>
  <r>
    <s v="U.S. Army"/>
    <x v="96"/>
    <s v="https://www.washingtonpost.com/wp-srv/lifestyle/magazine/2011/manning/manning_charges.pdf"/>
    <x v="1"/>
    <x v="0"/>
    <x v="5"/>
    <x v="0"/>
    <s v="CHP"/>
    <s v="H"/>
    <n v="3"/>
    <x v="5"/>
    <x v="5"/>
  </r>
  <r>
    <s v="U.S. Army"/>
    <x v="96"/>
    <s v="https://www.washingtonpost.com/wp-srv/lifestyle/magazine/2011/manning/manning_charges.pdf"/>
    <x v="1"/>
    <x v="0"/>
    <x v="15"/>
    <x v="0"/>
    <s v="CHP"/>
    <s v="H"/>
    <n v="25"/>
    <x v="15"/>
    <x v="25"/>
  </r>
  <r>
    <s v="U.S. Army"/>
    <x v="96"/>
    <s v="https://www.washingtonpost.com/wp-srv/lifestyle/magazine/2011/manning/manning_charges.pdf"/>
    <x v="0"/>
    <x v="1"/>
    <x v="16"/>
    <x v="0"/>
    <s v="CHP"/>
    <s v="P"/>
    <n v="4"/>
    <x v="16"/>
    <x v="26"/>
  </r>
  <r>
    <s v="U.S. Army"/>
    <x v="96"/>
    <s v="https://www.washingtonpost.com/wp-srv/lifestyle/magazine/2011/manning/manning_charges.pdf"/>
    <x v="0"/>
    <x v="1"/>
    <x v="17"/>
    <x v="0"/>
    <s v="CHP"/>
    <s v="P"/>
    <n v="10"/>
    <x v="17"/>
    <x v="27"/>
  </r>
  <r>
    <s v="U.S. Army"/>
    <x v="96"/>
    <s v="https://www.washingtonpost.com/wp-srv/lifestyle/magazine/2011/manning/manning_charges.pdf"/>
    <x v="0"/>
    <x v="1"/>
    <x v="18"/>
    <x v="0"/>
    <s v="CHP"/>
    <s v="P"/>
    <n v="18"/>
    <x v="18"/>
    <x v="28"/>
  </r>
  <r>
    <s v="U.S. Army"/>
    <x v="96"/>
    <s v="https://www.washingtonpost.com/wp-srv/lifestyle/magazine/2011/manning/manning_charges.pdf"/>
    <x v="1"/>
    <x v="1"/>
    <x v="19"/>
    <x v="0"/>
    <s v="CHP"/>
    <s v="P"/>
    <n v="14"/>
    <x v="19"/>
    <x v="29"/>
  </r>
  <r>
    <s v="U.S. Army"/>
    <x v="96"/>
    <s v="https://www.washingtonpost.com/wp-srv/lifestyle/magazine/2011/manning/manning_charges.pdf"/>
    <x v="1"/>
    <x v="1"/>
    <x v="20"/>
    <x v="0"/>
    <s v="CHP"/>
    <s v="P"/>
    <n v="26"/>
    <x v="20"/>
    <x v="30"/>
  </r>
  <r>
    <s v="U.S. Army"/>
    <x v="96"/>
    <s v="https://www.washingtonpost.com/wp-srv/lifestyle/magazine/2011/manning/manning_charges.pdf"/>
    <x v="1"/>
    <x v="1"/>
    <x v="25"/>
    <x v="0"/>
    <s v="CHP"/>
    <s v="P"/>
    <n v="17"/>
    <x v="25"/>
    <x v="52"/>
  </r>
  <r>
    <s v="U.S. Army"/>
    <x v="96"/>
    <s v="https://www.washingtonpost.com/wp-srv/lifestyle/magazine/2011/manning/manning_charges.pdf"/>
    <x v="0"/>
    <x v="2"/>
    <x v="7"/>
    <x v="0"/>
    <s v="CHP"/>
    <s v="C"/>
    <n v="21"/>
    <x v="7"/>
    <x v="7"/>
  </r>
  <r>
    <s v="U.S. Army"/>
    <x v="96"/>
    <s v="https://www.washingtonpost.com/wp-srv/lifestyle/magazine/2011/manning/manning_charges.pdf"/>
    <x v="1"/>
    <x v="2"/>
    <x v="9"/>
    <x v="0"/>
    <s v="CHP"/>
    <s v="C"/>
    <n v="16"/>
    <x v="9"/>
    <x v="9"/>
  </r>
  <r>
    <s v="Defense Counterintelligence &amp; Security Agency"/>
    <x v="97"/>
    <s v="https://www.cdse.edu/documents/cdse/UD_Martin_JobAid.pdf"/>
    <x v="0"/>
    <x v="0"/>
    <x v="0"/>
    <x v="1"/>
    <s v="HP"/>
    <s v="H"/>
    <n v="20"/>
    <x v="0"/>
    <x v="15"/>
  </r>
  <r>
    <s v="Defense Counterintelligence &amp; Security Agency"/>
    <x v="97"/>
    <s v="https://www.cdse.edu/documents/cdse/UD_Martin_JobAid.pdf"/>
    <x v="0"/>
    <x v="0"/>
    <x v="10"/>
    <x v="1"/>
    <s v="HP"/>
    <s v="H"/>
    <n v="11"/>
    <x v="10"/>
    <x v="14"/>
  </r>
  <r>
    <s v="Defense Counterintelligence &amp; Security Agency"/>
    <x v="97"/>
    <s v="https://www.cdse.edu/documents/cdse/UD_Martin_JobAid.pdf"/>
    <x v="0"/>
    <x v="0"/>
    <x v="2"/>
    <x v="1"/>
    <s v="HP"/>
    <s v="H"/>
    <n v="23"/>
    <x v="2"/>
    <x v="16"/>
  </r>
  <r>
    <s v="Defense Counterintelligence &amp; Security Agency"/>
    <x v="97"/>
    <s v="https://www.cdse.edu/documents/cdse/UD_Martin_JobAid.pdf"/>
    <x v="1"/>
    <x v="0"/>
    <x v="4"/>
    <x v="1"/>
    <s v="HP"/>
    <s v="H"/>
    <n v="15"/>
    <x v="4"/>
    <x v="17"/>
  </r>
  <r>
    <s v="Defense Counterintelligence &amp; Security Agency"/>
    <x v="97"/>
    <s v="https://www.cdse.edu/documents/cdse/UD_Martin_JobAid.pdf"/>
    <x v="1"/>
    <x v="0"/>
    <x v="5"/>
    <x v="1"/>
    <s v="HP"/>
    <s v="H"/>
    <n v="3"/>
    <x v="5"/>
    <x v="36"/>
  </r>
  <r>
    <s v="Defense Counterintelligence &amp; Security Agency"/>
    <x v="97"/>
    <s v="https://www.cdse.edu/documents/cdse/UD_Martin_JobAid.pdf"/>
    <x v="1"/>
    <x v="0"/>
    <x v="14"/>
    <x v="1"/>
    <s v="HP"/>
    <s v="H"/>
    <n v="5"/>
    <x v="14"/>
    <x v="19"/>
  </r>
  <r>
    <s v="Defense Counterintelligence &amp; Security Agency"/>
    <x v="97"/>
    <s v="https://www.cdse.edu/documents/cdse/UD_Martin_JobAid.pdf"/>
    <x v="1"/>
    <x v="0"/>
    <x v="23"/>
    <x v="1"/>
    <s v="HP"/>
    <s v="H"/>
    <n v="8"/>
    <x v="23"/>
    <x v="37"/>
  </r>
  <r>
    <s v="Defense Counterintelligence &amp; Security Agency"/>
    <x v="97"/>
    <s v="https://www.cdse.edu/documents/cdse/UD_Martin_JobAid.pdf"/>
    <x v="1"/>
    <x v="1"/>
    <x v="6"/>
    <x v="1"/>
    <s v="HP"/>
    <s v="P"/>
    <n v="1"/>
    <x v="6"/>
    <x v="20"/>
  </r>
  <r>
    <s v="Defense Counterintelligence &amp; Security Agency"/>
    <x v="98"/>
    <s v="https://www.cdse.edu/documents/toolkits-insider/martin-case-study.pdf"/>
    <x v="0"/>
    <x v="0"/>
    <x v="2"/>
    <x v="2"/>
    <s v="H"/>
    <s v="H"/>
    <n v="23"/>
    <x v="2"/>
    <x v="48"/>
  </r>
  <r>
    <s v="Defense Counterintelligence &amp; Security Agency"/>
    <x v="98"/>
    <s v="https://www.cdse.edu/documents/toolkits-insider/martin-case-study.pdf"/>
    <x v="0"/>
    <x v="0"/>
    <x v="28"/>
    <x v="2"/>
    <s v="H"/>
    <s v="H"/>
    <n v="7"/>
    <x v="28"/>
    <x v="61"/>
  </r>
  <r>
    <s v="Defense Counterintelligence &amp; Security Agency"/>
    <x v="98"/>
    <s v="https://www.cdse.edu/documents/toolkits-insider/martin-case-study.pdf"/>
    <x v="0"/>
    <x v="0"/>
    <x v="3"/>
    <x v="2"/>
    <s v="H"/>
    <s v="H"/>
    <n v="24"/>
    <x v="3"/>
    <x v="62"/>
  </r>
  <r>
    <s v="Defense Counterintelligence &amp; Security Agency"/>
    <x v="98"/>
    <s v="https://www.cdse.edu/documents/toolkits-insider/martin-case-study.pdf"/>
    <x v="1"/>
    <x v="0"/>
    <x v="4"/>
    <x v="2"/>
    <s v="H"/>
    <s v="H"/>
    <n v="15"/>
    <x v="4"/>
    <x v="39"/>
  </r>
  <r>
    <s v="Defense Counterintelligence &amp; Security Agency"/>
    <x v="98"/>
    <s v="https://www.cdse.edu/documents/toolkits-insider/martin-case-study.pdf"/>
    <x v="1"/>
    <x v="0"/>
    <x v="14"/>
    <x v="2"/>
    <s v="H"/>
    <s v="H"/>
    <n v="5"/>
    <x v="14"/>
    <x v="24"/>
  </r>
  <r>
    <s v="Defense Counterintelligence &amp; Security Agency"/>
    <x v="98"/>
    <s v="https://www.cdse.edu/documents/toolkits-insider/martin-case-study.pdf"/>
    <x v="1"/>
    <x v="0"/>
    <x v="15"/>
    <x v="2"/>
    <s v="H"/>
    <s v="H"/>
    <n v="25"/>
    <x v="15"/>
    <x v="63"/>
  </r>
  <r>
    <s v="U.S. Navy"/>
    <x v="99"/>
    <s v="https://www.dhra.mil/PERSEREC/Espionage-Cases/1983/"/>
    <x v="0"/>
    <x v="0"/>
    <x v="2"/>
    <x v="2"/>
    <s v="H"/>
    <s v="H"/>
    <n v="23"/>
    <x v="2"/>
    <x v="48"/>
  </r>
  <r>
    <s v="U.S. Navy"/>
    <x v="99"/>
    <s v="https://www.dhra.mil/PERSEREC/Espionage-Cases/1983/"/>
    <x v="1"/>
    <x v="0"/>
    <x v="4"/>
    <x v="2"/>
    <s v="H"/>
    <s v="H"/>
    <n v="15"/>
    <x v="4"/>
    <x v="39"/>
  </r>
  <r>
    <s v="U.S. Marine Corps"/>
    <x v="100"/>
    <s v="https://www.dhra.mil/PERSEREC/Espionage-Cases/2005-08/"/>
    <x v="0"/>
    <x v="0"/>
    <x v="2"/>
    <x v="1"/>
    <s v="CH"/>
    <s v="H"/>
    <n v="23"/>
    <x v="2"/>
    <x v="16"/>
  </r>
  <r>
    <s v="U.S. Marine Corps"/>
    <x v="100"/>
    <s v="https://www.dhra.mil/PERSEREC/Espionage-Cases/2005-08/"/>
    <x v="1"/>
    <x v="0"/>
    <x v="4"/>
    <x v="1"/>
    <s v="CH"/>
    <s v="H"/>
    <n v="15"/>
    <x v="4"/>
    <x v="17"/>
  </r>
  <r>
    <s v="U.S. Marine Corps"/>
    <x v="100"/>
    <s v="https://www.dhra.mil/PERSEREC/Espionage-Cases/2005-08/"/>
    <x v="0"/>
    <x v="2"/>
    <x v="7"/>
    <x v="1"/>
    <s v="CH"/>
    <s v="C"/>
    <n v="21"/>
    <x v="7"/>
    <x v="34"/>
  </r>
  <r>
    <s v="U.S. Marine Corps"/>
    <x v="100"/>
    <s v="https://www.dhra.mil/PERSEREC/Espionage-Cases/2005-08/"/>
    <x v="1"/>
    <x v="2"/>
    <x v="9"/>
    <x v="1"/>
    <s v="CH"/>
    <s v="C"/>
    <n v="16"/>
    <x v="9"/>
    <x v="35"/>
  </r>
  <r>
    <s v="Federal Bureau of Investigation"/>
    <x v="101"/>
    <s v="https://www.dhra.mil/PERSEREC/Espionage-Cases/2000-04/"/>
    <x v="0"/>
    <x v="0"/>
    <x v="1"/>
    <x v="0"/>
    <s v="CHP"/>
    <s v="H"/>
    <n v="12"/>
    <x v="1"/>
    <x v="1"/>
  </r>
  <r>
    <s v="Federal Bureau of Investigation"/>
    <x v="101"/>
    <s v="https://www.dhra.mil/PERSEREC/Espionage-Cases/2000-04/"/>
    <x v="0"/>
    <x v="0"/>
    <x v="10"/>
    <x v="0"/>
    <s v="CHP"/>
    <s v="H"/>
    <n v="11"/>
    <x v="10"/>
    <x v="10"/>
  </r>
  <r>
    <s v="Federal Bureau of Investigation"/>
    <x v="101"/>
    <s v="https://www.dhra.mil/PERSEREC/Espionage-Cases/2000-04/"/>
    <x v="0"/>
    <x v="0"/>
    <x v="2"/>
    <x v="0"/>
    <s v="CHP"/>
    <s v="H"/>
    <n v="23"/>
    <x v="2"/>
    <x v="2"/>
  </r>
  <r>
    <s v="Federal Bureau of Investigation"/>
    <x v="101"/>
    <s v="https://www.dhra.mil/PERSEREC/Espionage-Cases/2000-04/"/>
    <x v="1"/>
    <x v="0"/>
    <x v="4"/>
    <x v="0"/>
    <s v="CHP"/>
    <s v="H"/>
    <n v="15"/>
    <x v="4"/>
    <x v="4"/>
  </r>
  <r>
    <s v="Federal Bureau of Investigation"/>
    <x v="101"/>
    <s v="https://www.dhra.mil/PERSEREC/Espionage-Cases/2000-04/"/>
    <x v="1"/>
    <x v="0"/>
    <x v="5"/>
    <x v="0"/>
    <s v="CHP"/>
    <s v="H"/>
    <n v="3"/>
    <x v="5"/>
    <x v="5"/>
  </r>
  <r>
    <s v="Federal Bureau of Investigation"/>
    <x v="101"/>
    <s v="https://www.dhra.mil/PERSEREC/Espionage-Cases/2000-04/"/>
    <x v="1"/>
    <x v="0"/>
    <x v="23"/>
    <x v="0"/>
    <s v="CHP"/>
    <s v="H"/>
    <n v="8"/>
    <x v="23"/>
    <x v="51"/>
  </r>
  <r>
    <s v="Federal Bureau of Investigation"/>
    <x v="101"/>
    <s v="https://www.dhra.mil/PERSEREC/Espionage-Cases/2000-04/"/>
    <x v="1"/>
    <x v="1"/>
    <x v="6"/>
    <x v="0"/>
    <s v="CHP"/>
    <s v="P"/>
    <n v="1"/>
    <x v="6"/>
    <x v="6"/>
  </r>
  <r>
    <s v="Federal Bureau of Investigation"/>
    <x v="101"/>
    <s v="https://www.dhra.mil/PERSEREC/Espionage-Cases/2000-04/"/>
    <x v="0"/>
    <x v="2"/>
    <x v="7"/>
    <x v="0"/>
    <s v="CHP"/>
    <s v="C"/>
    <n v="21"/>
    <x v="7"/>
    <x v="7"/>
  </r>
  <r>
    <s v="Federal Bureau of Investigation"/>
    <x v="101"/>
    <s v="https://www.dhra.mil/PERSEREC/Espionage-Cases/2000-04/"/>
    <x v="1"/>
    <x v="2"/>
    <x v="9"/>
    <x v="0"/>
    <s v="CHP"/>
    <s v="C"/>
    <n v="16"/>
    <x v="9"/>
    <x v="9"/>
  </r>
  <r>
    <s v="Federal Bureau of Investigation"/>
    <x v="102"/>
    <s v="https://www.dhra.mil/PERSEREC/Espionage-Cases/1984/"/>
    <x v="0"/>
    <x v="0"/>
    <x v="0"/>
    <x v="1"/>
    <s v="HP"/>
    <s v="H"/>
    <n v="20"/>
    <x v="0"/>
    <x v="15"/>
  </r>
  <r>
    <s v="Federal Bureau of Investigation"/>
    <x v="102"/>
    <s v="https://www.dhra.mil/PERSEREC/Espionage-Cases/1984/"/>
    <x v="0"/>
    <x v="0"/>
    <x v="10"/>
    <x v="1"/>
    <s v="HP"/>
    <s v="H"/>
    <n v="11"/>
    <x v="10"/>
    <x v="14"/>
  </r>
  <r>
    <s v="Federal Bureau of Investigation"/>
    <x v="102"/>
    <s v="https://www.dhra.mil/PERSEREC/Espionage-Cases/1984/"/>
    <x v="0"/>
    <x v="0"/>
    <x v="2"/>
    <x v="1"/>
    <s v="HP"/>
    <s v="H"/>
    <n v="23"/>
    <x v="2"/>
    <x v="16"/>
  </r>
  <r>
    <s v="Federal Bureau of Investigation"/>
    <x v="102"/>
    <s v="https://www.dhra.mil/PERSEREC/Espionage-Cases/1984/"/>
    <x v="1"/>
    <x v="0"/>
    <x v="4"/>
    <x v="1"/>
    <s v="HP"/>
    <s v="H"/>
    <n v="15"/>
    <x v="4"/>
    <x v="17"/>
  </r>
  <r>
    <s v="Federal Bureau of Investigation"/>
    <x v="102"/>
    <s v="https://www.dhra.mil/PERSEREC/Espionage-Cases/1984/"/>
    <x v="1"/>
    <x v="0"/>
    <x v="5"/>
    <x v="1"/>
    <s v="HP"/>
    <s v="H"/>
    <n v="3"/>
    <x v="5"/>
    <x v="36"/>
  </r>
  <r>
    <s v="Federal Bureau of Investigation"/>
    <x v="102"/>
    <s v="https://www.dhra.mil/PERSEREC/Espionage-Cases/1984/"/>
    <x v="1"/>
    <x v="0"/>
    <x v="14"/>
    <x v="1"/>
    <s v="HP"/>
    <s v="H"/>
    <n v="5"/>
    <x v="14"/>
    <x v="19"/>
  </r>
  <r>
    <s v="Federal Bureau of Investigation"/>
    <x v="102"/>
    <s v="https://www.dhra.mil/PERSEREC/Espionage-Cases/1984/"/>
    <x v="1"/>
    <x v="0"/>
    <x v="23"/>
    <x v="1"/>
    <s v="HP"/>
    <s v="H"/>
    <n v="8"/>
    <x v="23"/>
    <x v="37"/>
  </r>
  <r>
    <s v="Federal Bureau of Investigation"/>
    <x v="102"/>
    <s v="https://www.dhra.mil/PERSEREC/Espionage-Cases/1984/"/>
    <x v="1"/>
    <x v="1"/>
    <x v="6"/>
    <x v="1"/>
    <s v="HP"/>
    <s v="P"/>
    <n v="1"/>
    <x v="6"/>
    <x v="20"/>
  </r>
  <r>
    <s v="U.S. Air Force"/>
    <x v="103"/>
    <s v="https://www.dhra.mil/PERSEREC/Espionage-Cases/1983/"/>
    <x v="0"/>
    <x v="0"/>
    <x v="0"/>
    <x v="0"/>
    <s v="CHP"/>
    <s v="H"/>
    <n v="20"/>
    <x v="0"/>
    <x v="0"/>
  </r>
  <r>
    <s v="U.S. Air Force"/>
    <x v="103"/>
    <s v="https://www.dhra.mil/PERSEREC/Espionage-Cases/1983/"/>
    <x v="0"/>
    <x v="0"/>
    <x v="10"/>
    <x v="0"/>
    <s v="CHP"/>
    <s v="H"/>
    <n v="11"/>
    <x v="10"/>
    <x v="10"/>
  </r>
  <r>
    <s v="U.S. Air Force"/>
    <x v="103"/>
    <s v="https://www.dhra.mil/PERSEREC/Espionage-Cases/1983/"/>
    <x v="0"/>
    <x v="0"/>
    <x v="2"/>
    <x v="0"/>
    <s v="CHP"/>
    <s v="H"/>
    <n v="23"/>
    <x v="2"/>
    <x v="2"/>
  </r>
  <r>
    <s v="U.S. Air Force"/>
    <x v="103"/>
    <s v="https://www.dhra.mil/PERSEREC/Espionage-Cases/1983/"/>
    <x v="1"/>
    <x v="0"/>
    <x v="4"/>
    <x v="0"/>
    <s v="CHP"/>
    <s v="H"/>
    <n v="15"/>
    <x v="4"/>
    <x v="4"/>
  </r>
  <r>
    <s v="U.S. Air Force"/>
    <x v="103"/>
    <s v="https://www.dhra.mil/PERSEREC/Espionage-Cases/1983/"/>
    <x v="1"/>
    <x v="0"/>
    <x v="5"/>
    <x v="0"/>
    <s v="CHP"/>
    <s v="H"/>
    <n v="3"/>
    <x v="5"/>
    <x v="5"/>
  </r>
  <r>
    <s v="U.S. Air Force"/>
    <x v="103"/>
    <s v="https://www.dhra.mil/PERSEREC/Espionage-Cases/1983/"/>
    <x v="1"/>
    <x v="0"/>
    <x v="14"/>
    <x v="0"/>
    <s v="CHP"/>
    <s v="H"/>
    <n v="5"/>
    <x v="14"/>
    <x v="33"/>
  </r>
  <r>
    <s v="U.S. Air Force"/>
    <x v="103"/>
    <s v="https://www.dhra.mil/PERSEREC/Espionage-Cases/1983/"/>
    <x v="1"/>
    <x v="0"/>
    <x v="23"/>
    <x v="0"/>
    <s v="CHP"/>
    <s v="H"/>
    <n v="8"/>
    <x v="23"/>
    <x v="51"/>
  </r>
  <r>
    <s v="U.S. Air Force"/>
    <x v="103"/>
    <s v="https://www.dhra.mil/PERSEREC/Espionage-Cases/1983/"/>
    <x v="0"/>
    <x v="1"/>
    <x v="17"/>
    <x v="0"/>
    <s v="CHP"/>
    <s v="P"/>
    <n v="10"/>
    <x v="17"/>
    <x v="27"/>
  </r>
  <r>
    <s v="U.S. Air Force"/>
    <x v="103"/>
    <s v="https://www.dhra.mil/PERSEREC/Espionage-Cases/1983/"/>
    <x v="1"/>
    <x v="1"/>
    <x v="20"/>
    <x v="0"/>
    <s v="CHP"/>
    <s v="P"/>
    <n v="26"/>
    <x v="20"/>
    <x v="30"/>
  </r>
  <r>
    <s v="U.S. Air Force"/>
    <x v="103"/>
    <s v="https://www.dhra.mil/PERSEREC/Espionage-Cases/1983/"/>
    <x v="1"/>
    <x v="1"/>
    <x v="6"/>
    <x v="0"/>
    <s v="CHP"/>
    <s v="P"/>
    <n v="1"/>
    <x v="6"/>
    <x v="6"/>
  </r>
  <r>
    <s v="U.S. Air Force"/>
    <x v="103"/>
    <s v="https://www.dhra.mil/PERSEREC/Espionage-Cases/1983/"/>
    <x v="0"/>
    <x v="2"/>
    <x v="7"/>
    <x v="0"/>
    <s v="CHP"/>
    <s v="C"/>
    <n v="21"/>
    <x v="7"/>
    <x v="7"/>
  </r>
  <r>
    <s v="U.S. Air Force"/>
    <x v="103"/>
    <s v="https://www.dhra.mil/PERSEREC/Espionage-Cases/1983/"/>
    <x v="1"/>
    <x v="2"/>
    <x v="9"/>
    <x v="0"/>
    <s v="CHP"/>
    <s v="C"/>
    <n v="16"/>
    <x v="9"/>
    <x v="9"/>
  </r>
  <r>
    <s v="Defense Intelligence Agency"/>
    <x v="104"/>
    <s v="https://www.dhra.mil/PERSEREC/Espionage-Cases/2000-04/"/>
    <x v="0"/>
    <x v="0"/>
    <x v="0"/>
    <x v="1"/>
    <s v="HP"/>
    <s v="H"/>
    <n v="20"/>
    <x v="0"/>
    <x v="15"/>
  </r>
  <r>
    <s v="Defense Intelligence Agency"/>
    <x v="104"/>
    <s v="https://www.dhra.mil/PERSEREC/Espionage-Cases/2000-04/"/>
    <x v="0"/>
    <x v="0"/>
    <x v="2"/>
    <x v="1"/>
    <s v="HP"/>
    <s v="H"/>
    <n v="23"/>
    <x v="2"/>
    <x v="16"/>
  </r>
  <r>
    <s v="Defense Intelligence Agency"/>
    <x v="104"/>
    <s v="https://www.dhra.mil/PERSEREC/Espionage-Cases/2000-04/"/>
    <x v="0"/>
    <x v="0"/>
    <x v="3"/>
    <x v="1"/>
    <s v="HP"/>
    <s v="H"/>
    <n v="24"/>
    <x v="3"/>
    <x v="41"/>
  </r>
  <r>
    <s v="Defense Intelligence Agency"/>
    <x v="104"/>
    <s v="https://www.dhra.mil/PERSEREC/Espionage-Cases/2000-04/"/>
    <x v="1"/>
    <x v="0"/>
    <x v="4"/>
    <x v="1"/>
    <s v="HP"/>
    <s v="H"/>
    <n v="15"/>
    <x v="4"/>
    <x v="17"/>
  </r>
  <r>
    <s v="Defense Intelligence Agency"/>
    <x v="104"/>
    <s v="https://www.dhra.mil/PERSEREC/Espionage-Cases/2000-04/"/>
    <x v="1"/>
    <x v="0"/>
    <x v="5"/>
    <x v="1"/>
    <s v="HP"/>
    <s v="H"/>
    <n v="3"/>
    <x v="5"/>
    <x v="36"/>
  </r>
  <r>
    <s v="Defense Intelligence Agency"/>
    <x v="104"/>
    <s v="https://www.dhra.mil/PERSEREC/Espionage-Cases/2000-04/"/>
    <x v="1"/>
    <x v="0"/>
    <x v="14"/>
    <x v="1"/>
    <s v="HP"/>
    <s v="H"/>
    <n v="5"/>
    <x v="14"/>
    <x v="19"/>
  </r>
  <r>
    <s v="Defense Intelligence Agency"/>
    <x v="104"/>
    <s v="https://www.dhra.mil/PERSEREC/Espionage-Cases/2000-04/"/>
    <x v="0"/>
    <x v="1"/>
    <x v="18"/>
    <x v="1"/>
    <s v="HP"/>
    <s v="P"/>
    <n v="18"/>
    <x v="18"/>
    <x v="38"/>
  </r>
  <r>
    <s v="Defense Intelligence Agency"/>
    <x v="104"/>
    <s v="https://www.dhra.mil/PERSEREC/Espionage-Cases/2000-04/"/>
    <x v="1"/>
    <x v="1"/>
    <x v="6"/>
    <x v="1"/>
    <s v="HP"/>
    <s v="P"/>
    <n v="1"/>
    <x v="6"/>
    <x v="20"/>
  </r>
  <r>
    <s v="Defense Intelligence Agency"/>
    <x v="105"/>
    <s v="https://www.dhra.mil/PERSEREC/Espionage-Cases/2000-04/"/>
    <x v="0"/>
    <x v="0"/>
    <x v="1"/>
    <x v="0"/>
    <s v="CHP"/>
    <s v="H"/>
    <n v="12"/>
    <x v="1"/>
    <x v="1"/>
  </r>
  <r>
    <s v="Defense Intelligence Agency"/>
    <x v="105"/>
    <s v="https://www.dhra.mil/PERSEREC/Espionage-Cases/2000-04/"/>
    <x v="0"/>
    <x v="0"/>
    <x v="0"/>
    <x v="0"/>
    <s v="CHP"/>
    <s v="H"/>
    <n v="20"/>
    <x v="0"/>
    <x v="0"/>
  </r>
  <r>
    <s v="Defense Intelligence Agency"/>
    <x v="105"/>
    <s v="https://www.dhra.mil/PERSEREC/Espionage-Cases/2000-04/"/>
    <x v="0"/>
    <x v="0"/>
    <x v="2"/>
    <x v="0"/>
    <s v="CHP"/>
    <s v="H"/>
    <n v="23"/>
    <x v="2"/>
    <x v="2"/>
  </r>
  <r>
    <s v="Defense Intelligence Agency"/>
    <x v="105"/>
    <s v="https://www.dhra.mil/PERSEREC/Espionage-Cases/2000-04/"/>
    <x v="1"/>
    <x v="0"/>
    <x v="4"/>
    <x v="0"/>
    <s v="CHP"/>
    <s v="H"/>
    <n v="15"/>
    <x v="4"/>
    <x v="4"/>
  </r>
  <r>
    <s v="Defense Intelligence Agency"/>
    <x v="105"/>
    <s v="https://www.dhra.mil/PERSEREC/Espionage-Cases/2000-04/"/>
    <x v="1"/>
    <x v="0"/>
    <x v="5"/>
    <x v="0"/>
    <s v="CHP"/>
    <s v="H"/>
    <n v="3"/>
    <x v="5"/>
    <x v="5"/>
  </r>
  <r>
    <s v="Defense Intelligence Agency"/>
    <x v="105"/>
    <s v="https://www.dhra.mil/PERSEREC/Espionage-Cases/2000-04/"/>
    <x v="0"/>
    <x v="1"/>
    <x v="18"/>
    <x v="0"/>
    <s v="CHP"/>
    <s v="P"/>
    <n v="18"/>
    <x v="18"/>
    <x v="28"/>
  </r>
  <r>
    <s v="Defense Intelligence Agency"/>
    <x v="105"/>
    <s v="https://www.dhra.mil/PERSEREC/Espionage-Cases/2000-04/"/>
    <x v="1"/>
    <x v="1"/>
    <x v="6"/>
    <x v="0"/>
    <s v="CHP"/>
    <s v="P"/>
    <n v="1"/>
    <x v="6"/>
    <x v="6"/>
  </r>
  <r>
    <s v="Defense Intelligence Agency"/>
    <x v="105"/>
    <s v="https://www.dhra.mil/PERSEREC/Espionage-Cases/2000-04/"/>
    <x v="0"/>
    <x v="2"/>
    <x v="7"/>
    <x v="0"/>
    <s v="CHP"/>
    <s v="C"/>
    <n v="21"/>
    <x v="7"/>
    <x v="7"/>
  </r>
  <r>
    <s v="Defense Intelligence Agency"/>
    <x v="105"/>
    <s v="https://www.dhra.mil/PERSEREC/Espionage-Cases/2000-04/"/>
    <x v="1"/>
    <x v="2"/>
    <x v="9"/>
    <x v="0"/>
    <s v="CHP"/>
    <s v="C"/>
    <n v="16"/>
    <x v="9"/>
    <x v="9"/>
  </r>
  <r>
    <s v="Central Intelligence Agency"/>
    <x v="106"/>
    <s v="https://www.dhra.mil/PERSEREC/Espionage-Cases/1975-80/"/>
    <x v="0"/>
    <x v="0"/>
    <x v="0"/>
    <x v="1"/>
    <s v="HP"/>
    <s v="H"/>
    <n v="20"/>
    <x v="0"/>
    <x v="15"/>
  </r>
  <r>
    <s v="Central Intelligence Agency"/>
    <x v="106"/>
    <s v="https://www.dhra.mil/PERSEREC/Espionage-Cases/1975-80/"/>
    <x v="0"/>
    <x v="0"/>
    <x v="2"/>
    <x v="1"/>
    <s v="HP"/>
    <s v="H"/>
    <n v="23"/>
    <x v="2"/>
    <x v="16"/>
  </r>
  <r>
    <s v="Central Intelligence Agency"/>
    <x v="106"/>
    <s v="https://www.dhra.mil/PERSEREC/Espionage-Cases/1975-80/"/>
    <x v="0"/>
    <x v="0"/>
    <x v="10"/>
    <x v="1"/>
    <s v="HP"/>
    <s v="H"/>
    <n v="11"/>
    <x v="10"/>
    <x v="14"/>
  </r>
  <r>
    <s v="Central Intelligence Agency"/>
    <x v="106"/>
    <s v="https://www.dhra.mil/PERSEREC/Espionage-Cases/1975-80/"/>
    <x v="0"/>
    <x v="0"/>
    <x v="3"/>
    <x v="1"/>
    <s v="HP"/>
    <s v="H"/>
    <n v="24"/>
    <x v="3"/>
    <x v="41"/>
  </r>
  <r>
    <s v="Central Intelligence Agency"/>
    <x v="106"/>
    <s v="https://www.dhra.mil/PERSEREC/Espionage-Cases/1975-80/"/>
    <x v="1"/>
    <x v="0"/>
    <x v="4"/>
    <x v="1"/>
    <s v="HP"/>
    <s v="H"/>
    <n v="15"/>
    <x v="4"/>
    <x v="17"/>
  </r>
  <r>
    <s v="Central Intelligence Agency"/>
    <x v="106"/>
    <s v="https://www.dhra.mil/PERSEREC/Espionage-Cases/1975-80/"/>
    <x v="1"/>
    <x v="0"/>
    <x v="5"/>
    <x v="1"/>
    <s v="HP"/>
    <s v="H"/>
    <n v="3"/>
    <x v="5"/>
    <x v="36"/>
  </r>
  <r>
    <s v="Central Intelligence Agency"/>
    <x v="106"/>
    <s v="https://www.dhra.mil/PERSEREC/Espionage-Cases/1975-80/"/>
    <x v="1"/>
    <x v="0"/>
    <x v="14"/>
    <x v="1"/>
    <s v="HP"/>
    <s v="H"/>
    <n v="5"/>
    <x v="14"/>
    <x v="19"/>
  </r>
  <r>
    <s v="Central Intelligence Agency"/>
    <x v="106"/>
    <s v="https://www.dhra.mil/PERSEREC/Espionage-Cases/1975-80/"/>
    <x v="1"/>
    <x v="0"/>
    <x v="23"/>
    <x v="1"/>
    <s v="HP"/>
    <s v="H"/>
    <n v="8"/>
    <x v="23"/>
    <x v="37"/>
  </r>
  <r>
    <s v="Central Intelligence Agency"/>
    <x v="106"/>
    <s v="https://www.dhra.mil/PERSEREC/Espionage-Cases/1975-80/"/>
    <x v="0"/>
    <x v="1"/>
    <x v="17"/>
    <x v="1"/>
    <s v="HP"/>
    <s v="P"/>
    <n v="10"/>
    <x v="17"/>
    <x v="47"/>
  </r>
  <r>
    <s v="Central Intelligence Agency"/>
    <x v="106"/>
    <s v="https://www.dhra.mil/PERSEREC/Espionage-Cases/1975-80/"/>
    <x v="1"/>
    <x v="1"/>
    <x v="20"/>
    <x v="1"/>
    <s v="HP"/>
    <s v="P"/>
    <n v="26"/>
    <x v="20"/>
    <x v="45"/>
  </r>
  <r>
    <s v="Central Intelligence Agency"/>
    <x v="106"/>
    <s v="https://www.dhra.mil/PERSEREC/Espionage-Cases/1975-80/"/>
    <x v="1"/>
    <x v="1"/>
    <x v="6"/>
    <x v="1"/>
    <s v="HP"/>
    <s v="P"/>
    <n v="1"/>
    <x v="6"/>
    <x v="20"/>
  </r>
  <r>
    <s v="U.S. Navy"/>
    <x v="107"/>
    <s v="https://www.dhra.mil/PERSEREC/Espionage-Cases/1984/"/>
    <x v="0"/>
    <x v="0"/>
    <x v="0"/>
    <x v="1"/>
    <s v="HP"/>
    <s v="H"/>
    <n v="20"/>
    <x v="0"/>
    <x v="15"/>
  </r>
  <r>
    <s v="U.S. Navy"/>
    <x v="107"/>
    <s v="https://www.dhra.mil/PERSEREC/Espionage-Cases/1984/"/>
    <x v="0"/>
    <x v="0"/>
    <x v="2"/>
    <x v="1"/>
    <s v="HP"/>
    <s v="H"/>
    <n v="23"/>
    <x v="2"/>
    <x v="16"/>
  </r>
  <r>
    <s v="U.S. Navy"/>
    <x v="107"/>
    <s v="https://www.dhra.mil/PERSEREC/Espionage-Cases/1984/"/>
    <x v="1"/>
    <x v="0"/>
    <x v="4"/>
    <x v="1"/>
    <s v="HP"/>
    <s v="H"/>
    <n v="15"/>
    <x v="4"/>
    <x v="17"/>
  </r>
  <r>
    <s v="U.S. Navy"/>
    <x v="107"/>
    <s v="https://www.dhra.mil/PERSEREC/Espionage-Cases/1984/"/>
    <x v="0"/>
    <x v="1"/>
    <x v="18"/>
    <x v="1"/>
    <s v="HP"/>
    <s v="P"/>
    <n v="18"/>
    <x v="18"/>
    <x v="38"/>
  </r>
  <r>
    <s v="U.S. Army"/>
    <x v="108"/>
    <s v="https://www.dhra.mil/PERSEREC/Espionage-Cases/1989/"/>
    <x v="0"/>
    <x v="0"/>
    <x v="0"/>
    <x v="1"/>
    <s v="HP"/>
    <s v="H"/>
    <n v="20"/>
    <x v="0"/>
    <x v="15"/>
  </r>
  <r>
    <s v="U.S. Army"/>
    <x v="108"/>
    <s v="https://www.dhra.mil/PERSEREC/Espionage-Cases/1989/"/>
    <x v="0"/>
    <x v="0"/>
    <x v="2"/>
    <x v="1"/>
    <s v="HP"/>
    <s v="H"/>
    <n v="23"/>
    <x v="2"/>
    <x v="16"/>
  </r>
  <r>
    <s v="U.S. Army"/>
    <x v="108"/>
    <s v="https://www.dhra.mil/PERSEREC/Espionage-Cases/1989/"/>
    <x v="0"/>
    <x v="0"/>
    <x v="10"/>
    <x v="1"/>
    <s v="HP"/>
    <s v="H"/>
    <n v="11"/>
    <x v="10"/>
    <x v="14"/>
  </r>
  <r>
    <s v="U.S. Army"/>
    <x v="108"/>
    <s v="https://www.dhra.mil/PERSEREC/Espionage-Cases/1989/"/>
    <x v="1"/>
    <x v="0"/>
    <x v="4"/>
    <x v="1"/>
    <s v="HP"/>
    <s v="H"/>
    <n v="15"/>
    <x v="4"/>
    <x v="17"/>
  </r>
  <r>
    <s v="U.S. Army"/>
    <x v="108"/>
    <s v="https://www.dhra.mil/PERSEREC/Espionage-Cases/1989/"/>
    <x v="1"/>
    <x v="0"/>
    <x v="5"/>
    <x v="1"/>
    <s v="HP"/>
    <s v="H"/>
    <n v="3"/>
    <x v="5"/>
    <x v="36"/>
  </r>
  <r>
    <s v="U.S. Army"/>
    <x v="108"/>
    <s v="https://www.dhra.mil/PERSEREC/Espionage-Cases/1989/"/>
    <x v="1"/>
    <x v="0"/>
    <x v="14"/>
    <x v="1"/>
    <s v="HP"/>
    <s v="H"/>
    <n v="5"/>
    <x v="14"/>
    <x v="19"/>
  </r>
  <r>
    <s v="U.S. Army"/>
    <x v="108"/>
    <s v="https://www.dhra.mil/PERSEREC/Espionage-Cases/1989/"/>
    <x v="1"/>
    <x v="1"/>
    <x v="6"/>
    <x v="1"/>
    <s v="HP"/>
    <s v="P"/>
    <n v="1"/>
    <x v="6"/>
    <x v="20"/>
  </r>
  <r>
    <s v="U.S. Secret Service"/>
    <x v="109"/>
    <s v="https://www.secretservice.gov/data/protection/ntac/Abdulhakim_Muhammad_Using_Local_Assets.pdf"/>
    <x v="0"/>
    <x v="0"/>
    <x v="0"/>
    <x v="1"/>
    <s v="HP"/>
    <s v="H"/>
    <n v="20"/>
    <x v="0"/>
    <x v="15"/>
  </r>
  <r>
    <s v="U.S. Secret Service"/>
    <x v="109"/>
    <s v="https://www.secretservice.gov/data/protection/ntac/Abdulhakim_Muhammad_Using_Local_Assets.pdf"/>
    <x v="0"/>
    <x v="0"/>
    <x v="1"/>
    <x v="1"/>
    <s v="HP"/>
    <s v="H"/>
    <n v="12"/>
    <x v="1"/>
    <x v="11"/>
  </r>
  <r>
    <s v="U.S. Secret Service"/>
    <x v="109"/>
    <s v="https://www.secretservice.gov/data/protection/ntac/Abdulhakim_Muhammad_Using_Local_Assets.pdf"/>
    <x v="0"/>
    <x v="0"/>
    <x v="28"/>
    <x v="1"/>
    <s v="HP"/>
    <s v="H"/>
    <n v="7"/>
    <x v="28"/>
    <x v="56"/>
  </r>
  <r>
    <s v="U.S. Secret Service"/>
    <x v="109"/>
    <s v="https://www.secretservice.gov/data/protection/ntac/Abdulhakim_Muhammad_Using_Local_Assets.pdf"/>
    <x v="0"/>
    <x v="0"/>
    <x v="3"/>
    <x v="1"/>
    <s v="HP"/>
    <s v="H"/>
    <n v="24"/>
    <x v="3"/>
    <x v="41"/>
  </r>
  <r>
    <s v="U.S. Secret Service"/>
    <x v="109"/>
    <s v="https://www.secretservice.gov/data/protection/ntac/Abdulhakim_Muhammad_Using_Local_Assets.pdf"/>
    <x v="1"/>
    <x v="0"/>
    <x v="5"/>
    <x v="1"/>
    <s v="HP"/>
    <s v="H"/>
    <n v="3"/>
    <x v="5"/>
    <x v="36"/>
  </r>
  <r>
    <s v="U.S. Secret Service"/>
    <x v="109"/>
    <s v="https://www.secretservice.gov/data/protection/ntac/Abdulhakim_Muhammad_Using_Local_Assets.pdf"/>
    <x v="1"/>
    <x v="0"/>
    <x v="22"/>
    <x v="1"/>
    <s v="HP"/>
    <s v="H"/>
    <n v="13"/>
    <x v="22"/>
    <x v="57"/>
  </r>
  <r>
    <s v="U.S. Secret Service"/>
    <x v="109"/>
    <s v="https://www.secretservice.gov/data/protection/ntac/Abdulhakim_Muhammad_Using_Local_Assets.pdf"/>
    <x v="1"/>
    <x v="0"/>
    <x v="14"/>
    <x v="1"/>
    <s v="HP"/>
    <s v="H"/>
    <n v="5"/>
    <x v="14"/>
    <x v="19"/>
  </r>
  <r>
    <s v="U.S. Secret Service"/>
    <x v="109"/>
    <s v="https://www.secretservice.gov/data/protection/ntac/Abdulhakim_Muhammad_Using_Local_Assets.pdf"/>
    <x v="1"/>
    <x v="0"/>
    <x v="15"/>
    <x v="1"/>
    <s v="HP"/>
    <s v="H"/>
    <n v="25"/>
    <x v="15"/>
    <x v="42"/>
  </r>
  <r>
    <s v="U.S. Secret Service"/>
    <x v="109"/>
    <s v="https://www.secretservice.gov/data/protection/ntac/Abdulhakim_Muhammad_Using_Local_Assets.pdf"/>
    <x v="0"/>
    <x v="1"/>
    <x v="16"/>
    <x v="1"/>
    <s v="HP"/>
    <s v="P"/>
    <n v="4"/>
    <x v="16"/>
    <x v="59"/>
  </r>
  <r>
    <s v="U.S. Secret Service"/>
    <x v="109"/>
    <s v="https://www.secretservice.gov/data/protection/ntac/Abdulhakim_Muhammad_Using_Local_Assets.pdf"/>
    <x v="0"/>
    <x v="1"/>
    <x v="27"/>
    <x v="1"/>
    <s v="HP"/>
    <s v="P"/>
    <n v="27"/>
    <x v="27"/>
    <x v="64"/>
  </r>
  <r>
    <s v="U.S. Secret Service"/>
    <x v="109"/>
    <s v="https://www.secretservice.gov/data/protection/ntac/Abdulhakim_Muhammad_Using_Local_Assets.pdf"/>
    <x v="1"/>
    <x v="1"/>
    <x v="19"/>
    <x v="1"/>
    <s v="HP"/>
    <s v="P"/>
    <n v="14"/>
    <x v="19"/>
    <x v="44"/>
  </r>
  <r>
    <s v="U.S. Secret Service"/>
    <x v="109"/>
    <s v="https://www.secretservice.gov/data/protection/ntac/Abdulhakim_Muhammad_Using_Local_Assets.pdf"/>
    <x v="1"/>
    <x v="1"/>
    <x v="26"/>
    <x v="1"/>
    <s v="HP"/>
    <s v="P"/>
    <n v="29"/>
    <x v="26"/>
    <x v="65"/>
  </r>
  <r>
    <s v="U.S. Secret Service"/>
    <x v="109"/>
    <s v="https://www.secretservice.gov/data/protection/ntac/Abdulhakim_Muhammad_Using_Local_Assets.pdf"/>
    <x v="1"/>
    <x v="1"/>
    <x v="6"/>
    <x v="1"/>
    <s v="HP"/>
    <s v="P"/>
    <n v="1"/>
    <x v="6"/>
    <x v="20"/>
  </r>
  <r>
    <s v="U.S. Navy"/>
    <x v="110"/>
    <s v="https://www.dhra.mil/PERSEREC/Espionage-Cases/1981-82/"/>
    <x v="0"/>
    <x v="0"/>
    <x v="0"/>
    <x v="1"/>
    <s v="HP"/>
    <s v="H"/>
    <n v="20"/>
    <x v="0"/>
    <x v="15"/>
  </r>
  <r>
    <s v="U.S. Navy"/>
    <x v="110"/>
    <s v="https://www.dhra.mil/PERSEREC/Espionage-Cases/1981-82/"/>
    <x v="0"/>
    <x v="0"/>
    <x v="2"/>
    <x v="1"/>
    <s v="HP"/>
    <s v="H"/>
    <n v="23"/>
    <x v="2"/>
    <x v="16"/>
  </r>
  <r>
    <s v="U.S. Navy"/>
    <x v="110"/>
    <s v="https://www.dhra.mil/PERSEREC/Espionage-Cases/1981-82/"/>
    <x v="0"/>
    <x v="0"/>
    <x v="10"/>
    <x v="1"/>
    <s v="HP"/>
    <s v="H"/>
    <n v="11"/>
    <x v="10"/>
    <x v="14"/>
  </r>
  <r>
    <s v="U.S. Navy"/>
    <x v="110"/>
    <s v="https://www.dhra.mil/PERSEREC/Espionage-Cases/1981-82/"/>
    <x v="1"/>
    <x v="0"/>
    <x v="5"/>
    <x v="1"/>
    <s v="HP"/>
    <s v="H"/>
    <n v="3"/>
    <x v="5"/>
    <x v="36"/>
  </r>
  <r>
    <s v="U.S. Navy"/>
    <x v="110"/>
    <s v="https://www.dhra.mil/PERSEREC/Espionage-Cases/1981-82/"/>
    <x v="1"/>
    <x v="1"/>
    <x v="6"/>
    <x v="1"/>
    <s v="HP"/>
    <s v="P"/>
    <n v="1"/>
    <x v="6"/>
    <x v="20"/>
  </r>
  <r>
    <s v="Department of State"/>
    <x v="111"/>
    <s v="http://i.cdn.turner.com/cnn/2009/images/06/05/myers.indictment.pdf"/>
    <x v="0"/>
    <x v="0"/>
    <x v="0"/>
    <x v="0"/>
    <s v="CHP"/>
    <s v="H"/>
    <n v="20"/>
    <x v="0"/>
    <x v="0"/>
  </r>
  <r>
    <s v="Department of State"/>
    <x v="111"/>
    <s v="http://i.cdn.turner.com/cnn/2009/images/06/05/myers.indictment.pdf"/>
    <x v="0"/>
    <x v="0"/>
    <x v="1"/>
    <x v="0"/>
    <s v="CHP"/>
    <s v="H"/>
    <n v="12"/>
    <x v="1"/>
    <x v="1"/>
  </r>
  <r>
    <s v="Department of State"/>
    <x v="111"/>
    <s v="http://i.cdn.turner.com/cnn/2009/images/06/05/myers.indictment.pdf"/>
    <x v="0"/>
    <x v="0"/>
    <x v="2"/>
    <x v="0"/>
    <s v="CHP"/>
    <s v="H"/>
    <n v="23"/>
    <x v="2"/>
    <x v="2"/>
  </r>
  <r>
    <s v="Department of State"/>
    <x v="111"/>
    <s v="http://i.cdn.turner.com/cnn/2009/images/06/05/myers.indictment.pdf"/>
    <x v="0"/>
    <x v="0"/>
    <x v="10"/>
    <x v="0"/>
    <s v="CHP"/>
    <s v="H"/>
    <n v="11"/>
    <x v="10"/>
    <x v="10"/>
  </r>
  <r>
    <s v="Department of State"/>
    <x v="111"/>
    <s v="http://i.cdn.turner.com/cnn/2009/images/06/05/myers.indictment.pdf"/>
    <x v="1"/>
    <x v="0"/>
    <x v="4"/>
    <x v="0"/>
    <s v="CHP"/>
    <s v="H"/>
    <n v="15"/>
    <x v="4"/>
    <x v="4"/>
  </r>
  <r>
    <s v="Department of State"/>
    <x v="111"/>
    <s v="http://i.cdn.turner.com/cnn/2009/images/06/05/myers.indictment.pdf"/>
    <x v="1"/>
    <x v="0"/>
    <x v="5"/>
    <x v="0"/>
    <s v="CHP"/>
    <s v="H"/>
    <n v="3"/>
    <x v="5"/>
    <x v="5"/>
  </r>
  <r>
    <s v="Department of State"/>
    <x v="111"/>
    <s v="http://i.cdn.turner.com/cnn/2009/images/06/05/myers.indictment.pdf"/>
    <x v="1"/>
    <x v="0"/>
    <x v="14"/>
    <x v="0"/>
    <s v="CHP"/>
    <s v="H"/>
    <n v="5"/>
    <x v="14"/>
    <x v="33"/>
  </r>
  <r>
    <s v="Department of State"/>
    <x v="111"/>
    <s v="http://i.cdn.turner.com/cnn/2009/images/06/05/myers.indictment.pdf"/>
    <x v="0"/>
    <x v="1"/>
    <x v="17"/>
    <x v="0"/>
    <s v="CHP"/>
    <s v="P"/>
    <n v="10"/>
    <x v="17"/>
    <x v="27"/>
  </r>
  <r>
    <s v="Department of State"/>
    <x v="111"/>
    <s v="http://i.cdn.turner.com/cnn/2009/images/06/05/myers.indictment.pdf"/>
    <x v="1"/>
    <x v="1"/>
    <x v="20"/>
    <x v="0"/>
    <s v="CHP"/>
    <s v="P"/>
    <n v="26"/>
    <x v="20"/>
    <x v="30"/>
  </r>
  <r>
    <s v="Department of State"/>
    <x v="111"/>
    <s v="http://i.cdn.turner.com/cnn/2009/images/06/05/myers.indictment.pdf"/>
    <x v="1"/>
    <x v="1"/>
    <x v="6"/>
    <x v="0"/>
    <s v="CHP"/>
    <s v="P"/>
    <n v="1"/>
    <x v="6"/>
    <x v="6"/>
  </r>
  <r>
    <s v="Department of State"/>
    <x v="111"/>
    <s v="http://i.cdn.turner.com/cnn/2009/images/06/05/myers.indictment.pdf"/>
    <x v="0"/>
    <x v="2"/>
    <x v="7"/>
    <x v="0"/>
    <s v="CHP"/>
    <s v="C"/>
    <n v="21"/>
    <x v="7"/>
    <x v="7"/>
  </r>
  <r>
    <s v="Defense Counterintelligence &amp; Security Agency"/>
    <x v="112"/>
    <s v="https://www.cdse.edu/documents/cdse/ci-case-study-attempted-acquisition-of-technology.pdf"/>
    <x v="0"/>
    <x v="0"/>
    <x v="2"/>
    <x v="1"/>
    <s v="HP"/>
    <s v="H"/>
    <n v="23"/>
    <x v="2"/>
    <x v="16"/>
  </r>
  <r>
    <s v="Defense Counterintelligence &amp; Security Agency"/>
    <x v="112"/>
    <s v="https://www.cdse.edu/documents/cdse/ci-case-study-attempted-acquisition-of-technology.pdf"/>
    <x v="1"/>
    <x v="0"/>
    <x v="4"/>
    <x v="1"/>
    <s v="HP"/>
    <s v="H"/>
    <n v="15"/>
    <x v="4"/>
    <x v="17"/>
  </r>
  <r>
    <s v="Defense Counterintelligence &amp; Security Agency"/>
    <x v="112"/>
    <s v="https://www.cdse.edu/documents/cdse/ci-case-study-attempted-acquisition-of-technology.pdf"/>
    <x v="1"/>
    <x v="0"/>
    <x v="5"/>
    <x v="1"/>
    <s v="HP"/>
    <s v="H"/>
    <n v="3"/>
    <x v="5"/>
    <x v="36"/>
  </r>
  <r>
    <s v="Defense Counterintelligence &amp; Security Agency"/>
    <x v="112"/>
    <s v="https://www.cdse.edu/documents/cdse/ci-case-study-attempted-acquisition-of-technology.pdf"/>
    <x v="1"/>
    <x v="0"/>
    <x v="14"/>
    <x v="1"/>
    <s v="HP"/>
    <s v="H"/>
    <n v="5"/>
    <x v="14"/>
    <x v="19"/>
  </r>
  <r>
    <s v="Defense Counterintelligence &amp; Security Agency"/>
    <x v="112"/>
    <s v="https://www.cdse.edu/documents/cdse/ci-case-study-attempted-acquisition-of-technology.pdf"/>
    <x v="1"/>
    <x v="1"/>
    <x v="6"/>
    <x v="1"/>
    <s v="HP"/>
    <s v="P"/>
    <n v="1"/>
    <x v="6"/>
    <x v="20"/>
  </r>
  <r>
    <s v="Federal Bureau of Investigation"/>
    <x v="113"/>
    <s v="https://www.cdse.edu/documents/cdse/Case-Study-Cyber-Insider-Threat.pdf"/>
    <x v="0"/>
    <x v="0"/>
    <x v="2"/>
    <x v="0"/>
    <s v="CHP"/>
    <s v="H"/>
    <n v="23"/>
    <x v="2"/>
    <x v="2"/>
  </r>
  <r>
    <s v="Federal Bureau of Investigation"/>
    <x v="113"/>
    <s v="https://www.cdse.edu/documents/cdse/Case-Study-Cyber-Insider-Threat.pdf"/>
    <x v="1"/>
    <x v="0"/>
    <x v="4"/>
    <x v="0"/>
    <s v="CHP"/>
    <s v="H"/>
    <n v="15"/>
    <x v="4"/>
    <x v="4"/>
  </r>
  <r>
    <s v="Federal Bureau of Investigation"/>
    <x v="113"/>
    <s v="https://www.cdse.edu/documents/cdse/Case-Study-Cyber-Insider-Threat.pdf"/>
    <x v="1"/>
    <x v="0"/>
    <x v="5"/>
    <x v="0"/>
    <s v="CHP"/>
    <s v="H"/>
    <n v="3"/>
    <x v="5"/>
    <x v="5"/>
  </r>
  <r>
    <s v="Federal Bureau of Investigation"/>
    <x v="113"/>
    <s v="https://www.cdse.edu/documents/cdse/Case-Study-Cyber-Insider-Threat.pdf"/>
    <x v="0"/>
    <x v="1"/>
    <x v="18"/>
    <x v="0"/>
    <s v="CHP"/>
    <s v="P"/>
    <n v="18"/>
    <x v="18"/>
    <x v="28"/>
  </r>
  <r>
    <s v="Federal Bureau of Investigation"/>
    <x v="113"/>
    <s v="https://www.cdse.edu/documents/cdse/Case-Study-Cyber-Insider-Threat.pdf"/>
    <x v="0"/>
    <x v="2"/>
    <x v="7"/>
    <x v="0"/>
    <s v="CHP"/>
    <s v="C"/>
    <n v="21"/>
    <x v="7"/>
    <x v="7"/>
  </r>
  <r>
    <s v="Federal Bureau of Investigation"/>
    <x v="113"/>
    <s v="https://www.cdse.edu/documents/cdse/Case-Study-Cyber-Insider-Threat.pdf"/>
    <x v="1"/>
    <x v="2"/>
    <x v="9"/>
    <x v="0"/>
    <s v="CHP"/>
    <s v="C"/>
    <n v="16"/>
    <x v="9"/>
    <x v="9"/>
  </r>
  <r>
    <s v="National Security Agency"/>
    <x v="114"/>
    <s v="https://www.dhra.mil/PERSEREC/Espionage-Cases/1989/"/>
    <x v="0"/>
    <x v="0"/>
    <x v="2"/>
    <x v="1"/>
    <s v="HP"/>
    <s v="H"/>
    <n v="23"/>
    <x v="2"/>
    <x v="16"/>
  </r>
  <r>
    <s v="National Security Agency"/>
    <x v="114"/>
    <s v="https://www.dhra.mil/PERSEREC/Espionage-Cases/1989/"/>
    <x v="0"/>
    <x v="0"/>
    <x v="24"/>
    <x v="1"/>
    <s v="HP"/>
    <s v="H"/>
    <n v="9"/>
    <x v="24"/>
    <x v="46"/>
  </r>
  <r>
    <s v="National Security Agency"/>
    <x v="114"/>
    <s v="https://www.dhra.mil/PERSEREC/Espionage-Cases/1989/"/>
    <x v="0"/>
    <x v="0"/>
    <x v="10"/>
    <x v="1"/>
    <s v="HP"/>
    <s v="H"/>
    <n v="11"/>
    <x v="10"/>
    <x v="14"/>
  </r>
  <r>
    <s v="National Security Agency"/>
    <x v="114"/>
    <s v="https://www.dhra.mil/PERSEREC/Espionage-Cases/1989/"/>
    <x v="0"/>
    <x v="0"/>
    <x v="3"/>
    <x v="1"/>
    <s v="HP"/>
    <s v="H"/>
    <n v="24"/>
    <x v="3"/>
    <x v="41"/>
  </r>
  <r>
    <s v="National Security Agency"/>
    <x v="114"/>
    <s v="https://www.dhra.mil/PERSEREC/Espionage-Cases/1989/"/>
    <x v="1"/>
    <x v="0"/>
    <x v="4"/>
    <x v="1"/>
    <s v="HP"/>
    <s v="H"/>
    <n v="15"/>
    <x v="4"/>
    <x v="17"/>
  </r>
  <r>
    <s v="National Security Agency"/>
    <x v="114"/>
    <s v="https://www.dhra.mil/PERSEREC/Espionage-Cases/1989/"/>
    <x v="1"/>
    <x v="0"/>
    <x v="5"/>
    <x v="1"/>
    <s v="HP"/>
    <s v="H"/>
    <n v="3"/>
    <x v="5"/>
    <x v="36"/>
  </r>
  <r>
    <s v="National Security Agency"/>
    <x v="114"/>
    <s v="https://www.dhra.mil/PERSEREC/Espionage-Cases/1989/"/>
    <x v="1"/>
    <x v="0"/>
    <x v="23"/>
    <x v="1"/>
    <s v="HP"/>
    <s v="H"/>
    <n v="8"/>
    <x v="23"/>
    <x v="37"/>
  </r>
  <r>
    <s v="National Security Agency"/>
    <x v="114"/>
    <s v="https://www.dhra.mil/PERSEREC/Espionage-Cases/1989/"/>
    <x v="1"/>
    <x v="0"/>
    <x v="15"/>
    <x v="1"/>
    <s v="HP"/>
    <s v="H"/>
    <n v="25"/>
    <x v="15"/>
    <x v="42"/>
  </r>
  <r>
    <s v="National Security Agency"/>
    <x v="114"/>
    <s v="https://www.dhra.mil/PERSEREC/Espionage-Cases/1989/"/>
    <x v="0"/>
    <x v="1"/>
    <x v="17"/>
    <x v="1"/>
    <s v="HP"/>
    <s v="P"/>
    <n v="10"/>
    <x v="17"/>
    <x v="47"/>
  </r>
  <r>
    <s v="National Security Agency"/>
    <x v="114"/>
    <s v="https://www.dhra.mil/PERSEREC/Espionage-Cases/1989/"/>
    <x v="0"/>
    <x v="1"/>
    <x v="18"/>
    <x v="1"/>
    <s v="HP"/>
    <s v="P"/>
    <n v="18"/>
    <x v="18"/>
    <x v="38"/>
  </r>
  <r>
    <s v="National Security Agency"/>
    <x v="114"/>
    <s v="https://www.dhra.mil/PERSEREC/Espionage-Cases/1989/"/>
    <x v="1"/>
    <x v="1"/>
    <x v="20"/>
    <x v="1"/>
    <s v="HP"/>
    <s v="P"/>
    <n v="26"/>
    <x v="20"/>
    <x v="45"/>
  </r>
  <r>
    <s v="National Security Agency"/>
    <x v="114"/>
    <s v="https://www.dhra.mil/PERSEREC/Espionage-Cases/1989/"/>
    <x v="1"/>
    <x v="1"/>
    <x v="6"/>
    <x v="1"/>
    <s v="HP"/>
    <s v="P"/>
    <n v="1"/>
    <x v="6"/>
    <x v="20"/>
  </r>
  <r>
    <s v="Defense Counterintelligence &amp; Security Agency"/>
    <x v="115"/>
    <s v="https://www.cdse.edu/documents/cdse/ci-case-study-night-vision-devices.pdf"/>
    <x v="0"/>
    <x v="0"/>
    <x v="2"/>
    <x v="0"/>
    <s v="CHP"/>
    <s v="H"/>
    <n v="23"/>
    <x v="2"/>
    <x v="2"/>
  </r>
  <r>
    <s v="Defense Counterintelligence &amp; Security Agency"/>
    <x v="115"/>
    <s v="https://www.cdse.edu/documents/cdse/ci-case-study-night-vision-devices.pdf"/>
    <x v="0"/>
    <x v="0"/>
    <x v="1"/>
    <x v="0"/>
    <s v="CHP"/>
    <s v="H"/>
    <n v="12"/>
    <x v="1"/>
    <x v="1"/>
  </r>
  <r>
    <s v="Defense Counterintelligence &amp; Security Agency"/>
    <x v="115"/>
    <s v="https://www.cdse.edu/documents/cdse/ci-case-study-night-vision-devices.pdf"/>
    <x v="0"/>
    <x v="0"/>
    <x v="10"/>
    <x v="0"/>
    <s v="CHP"/>
    <s v="H"/>
    <n v="11"/>
    <x v="10"/>
    <x v="10"/>
  </r>
  <r>
    <s v="Defense Counterintelligence &amp; Security Agency"/>
    <x v="115"/>
    <s v="https://www.cdse.edu/documents/cdse/ci-case-study-night-vision-devices.pdf"/>
    <x v="1"/>
    <x v="0"/>
    <x v="4"/>
    <x v="0"/>
    <s v="CHP"/>
    <s v="H"/>
    <n v="15"/>
    <x v="4"/>
    <x v="4"/>
  </r>
  <r>
    <s v="Defense Counterintelligence &amp; Security Agency"/>
    <x v="115"/>
    <s v="https://www.cdse.edu/documents/cdse/ci-case-study-night-vision-devices.pdf"/>
    <x v="1"/>
    <x v="0"/>
    <x v="5"/>
    <x v="0"/>
    <s v="CHP"/>
    <s v="H"/>
    <n v="3"/>
    <x v="5"/>
    <x v="5"/>
  </r>
  <r>
    <s v="Defense Counterintelligence &amp; Security Agency"/>
    <x v="115"/>
    <s v="https://www.cdse.edu/documents/cdse/ci-case-study-night-vision-devices.pdf"/>
    <x v="0"/>
    <x v="1"/>
    <x v="18"/>
    <x v="0"/>
    <s v="CHP"/>
    <s v="P"/>
    <n v="18"/>
    <x v="18"/>
    <x v="28"/>
  </r>
  <r>
    <s v="Defense Counterintelligence &amp; Security Agency"/>
    <x v="115"/>
    <s v="https://www.cdse.edu/documents/cdse/ci-case-study-night-vision-devices.pdf"/>
    <x v="0"/>
    <x v="2"/>
    <x v="7"/>
    <x v="0"/>
    <s v="CHP"/>
    <s v="C"/>
    <n v="21"/>
    <x v="7"/>
    <x v="7"/>
  </r>
  <r>
    <s v="Central Intelligence Agency"/>
    <x v="116"/>
    <s v="https://www.dhra.mil/PERSEREC/Espionage-Cases/1996/"/>
    <x v="0"/>
    <x v="0"/>
    <x v="0"/>
    <x v="0"/>
    <s v="CHP"/>
    <s v="H"/>
    <n v="20"/>
    <x v="0"/>
    <x v="0"/>
  </r>
  <r>
    <s v="Central Intelligence Agency"/>
    <x v="116"/>
    <s v="https://www.dhra.mil/PERSEREC/Espionage-Cases/1996/"/>
    <x v="0"/>
    <x v="0"/>
    <x v="24"/>
    <x v="0"/>
    <s v="CHP"/>
    <s v="H"/>
    <n v="9"/>
    <x v="24"/>
    <x v="55"/>
  </r>
  <r>
    <s v="Central Intelligence Agency"/>
    <x v="116"/>
    <s v="https://www.dhra.mil/PERSEREC/Espionage-Cases/1996/"/>
    <x v="0"/>
    <x v="0"/>
    <x v="2"/>
    <x v="0"/>
    <s v="CHP"/>
    <s v="H"/>
    <n v="23"/>
    <x v="2"/>
    <x v="2"/>
  </r>
  <r>
    <s v="Central Intelligence Agency"/>
    <x v="116"/>
    <s v="https://www.dhra.mil/PERSEREC/Espionage-Cases/1996/"/>
    <x v="0"/>
    <x v="0"/>
    <x v="10"/>
    <x v="0"/>
    <s v="CHP"/>
    <s v="H"/>
    <n v="11"/>
    <x v="10"/>
    <x v="10"/>
  </r>
  <r>
    <s v="Central Intelligence Agency"/>
    <x v="116"/>
    <s v="https://www.dhra.mil/PERSEREC/Espionage-Cases/1996/"/>
    <x v="1"/>
    <x v="0"/>
    <x v="4"/>
    <x v="0"/>
    <s v="CHP"/>
    <s v="H"/>
    <n v="15"/>
    <x v="4"/>
    <x v="4"/>
  </r>
  <r>
    <s v="Central Intelligence Agency"/>
    <x v="116"/>
    <s v="https://www.dhra.mil/PERSEREC/Espionage-Cases/1996/"/>
    <x v="1"/>
    <x v="0"/>
    <x v="5"/>
    <x v="0"/>
    <s v="CHP"/>
    <s v="H"/>
    <n v="3"/>
    <x v="5"/>
    <x v="5"/>
  </r>
  <r>
    <s v="Central Intelligence Agency"/>
    <x v="116"/>
    <s v="https://www.dhra.mil/PERSEREC/Espionage-Cases/1996/"/>
    <x v="1"/>
    <x v="0"/>
    <x v="23"/>
    <x v="0"/>
    <s v="CHP"/>
    <s v="H"/>
    <n v="8"/>
    <x v="23"/>
    <x v="51"/>
  </r>
  <r>
    <s v="Central Intelligence Agency"/>
    <x v="116"/>
    <s v="https://www.dhra.mil/PERSEREC/Espionage-Cases/1996/"/>
    <x v="1"/>
    <x v="0"/>
    <x v="13"/>
    <x v="0"/>
    <s v="CHP"/>
    <s v="H"/>
    <n v="28"/>
    <x v="13"/>
    <x v="43"/>
  </r>
  <r>
    <s v="Central Intelligence Agency"/>
    <x v="116"/>
    <s v="https://www.dhra.mil/PERSEREC/Espionage-Cases/1996/"/>
    <x v="1"/>
    <x v="0"/>
    <x v="15"/>
    <x v="0"/>
    <s v="CHP"/>
    <s v="H"/>
    <n v="25"/>
    <x v="15"/>
    <x v="25"/>
  </r>
  <r>
    <s v="Central Intelligence Agency"/>
    <x v="116"/>
    <s v="https://www.dhra.mil/PERSEREC/Espionage-Cases/1996/"/>
    <x v="0"/>
    <x v="1"/>
    <x v="17"/>
    <x v="0"/>
    <s v="CHP"/>
    <s v="P"/>
    <n v="10"/>
    <x v="17"/>
    <x v="27"/>
  </r>
  <r>
    <s v="Central Intelligence Agency"/>
    <x v="116"/>
    <s v="https://www.dhra.mil/PERSEREC/Espionage-Cases/1996/"/>
    <x v="1"/>
    <x v="1"/>
    <x v="6"/>
    <x v="0"/>
    <s v="CHP"/>
    <s v="P"/>
    <n v="1"/>
    <x v="6"/>
    <x v="6"/>
  </r>
  <r>
    <s v="Central Intelligence Agency"/>
    <x v="116"/>
    <s v="https://www.dhra.mil/PERSEREC/Espionage-Cases/1996/"/>
    <x v="1"/>
    <x v="2"/>
    <x v="9"/>
    <x v="0"/>
    <s v="CHP"/>
    <s v="C"/>
    <n v="16"/>
    <x v="9"/>
    <x v="9"/>
  </r>
  <r>
    <s v="Federal Bureau of Investigation"/>
    <x v="117"/>
    <s v="https://www.dhra.mil/PERSEREC/Espionage-Cases/2005-08/"/>
    <x v="0"/>
    <x v="0"/>
    <x v="0"/>
    <x v="1"/>
    <s v="HP"/>
    <s v="H"/>
    <n v="20"/>
    <x v="0"/>
    <x v="15"/>
  </r>
  <r>
    <s v="Federal Bureau of Investigation"/>
    <x v="117"/>
    <s v="https://www.dhra.mil/PERSEREC/Espionage-Cases/2005-08/"/>
    <x v="0"/>
    <x v="0"/>
    <x v="1"/>
    <x v="1"/>
    <s v="HP"/>
    <s v="H"/>
    <n v="12"/>
    <x v="1"/>
    <x v="11"/>
  </r>
  <r>
    <s v="Federal Bureau of Investigation"/>
    <x v="117"/>
    <s v="https://www.dhra.mil/PERSEREC/Espionage-Cases/2005-08/"/>
    <x v="0"/>
    <x v="0"/>
    <x v="2"/>
    <x v="1"/>
    <s v="HP"/>
    <s v="H"/>
    <n v="23"/>
    <x v="2"/>
    <x v="16"/>
  </r>
  <r>
    <s v="Federal Bureau of Investigation"/>
    <x v="117"/>
    <s v="https://www.dhra.mil/PERSEREC/Espionage-Cases/2005-08/"/>
    <x v="1"/>
    <x v="0"/>
    <x v="4"/>
    <x v="1"/>
    <s v="HP"/>
    <s v="H"/>
    <n v="15"/>
    <x v="4"/>
    <x v="17"/>
  </r>
  <r>
    <s v="Federal Bureau of Investigation"/>
    <x v="117"/>
    <s v="https://www.dhra.mil/PERSEREC/Espionage-Cases/2005-08/"/>
    <x v="1"/>
    <x v="0"/>
    <x v="5"/>
    <x v="1"/>
    <s v="HP"/>
    <s v="H"/>
    <n v="3"/>
    <x v="5"/>
    <x v="36"/>
  </r>
  <r>
    <s v="Federal Bureau of Investigation"/>
    <x v="117"/>
    <s v="https://www.dhra.mil/PERSEREC/Espionage-Cases/2005-08/"/>
    <x v="1"/>
    <x v="0"/>
    <x v="14"/>
    <x v="1"/>
    <s v="HP"/>
    <s v="H"/>
    <n v="5"/>
    <x v="14"/>
    <x v="19"/>
  </r>
  <r>
    <s v="Federal Bureau of Investigation"/>
    <x v="117"/>
    <s v="https://www.dhra.mil/PERSEREC/Espionage-Cases/2005-08/"/>
    <x v="1"/>
    <x v="1"/>
    <x v="6"/>
    <x v="1"/>
    <s v="HP"/>
    <s v="P"/>
    <n v="1"/>
    <x v="6"/>
    <x v="20"/>
  </r>
  <r>
    <s v="Defense Counterintelligence &amp; Security Agency"/>
    <x v="118"/>
    <s v="https://www.cdse.edu/documents/toolkits-insider/nozette-case-study.pdf"/>
    <x v="0"/>
    <x v="0"/>
    <x v="0"/>
    <x v="0"/>
    <s v="CHP"/>
    <s v="H"/>
    <n v="20"/>
    <x v="0"/>
    <x v="0"/>
  </r>
  <r>
    <s v="Defense Counterintelligence &amp; Security Agency"/>
    <x v="118"/>
    <s v="https://www.cdse.edu/documents/toolkits-insider/nozette-case-study.pdf"/>
    <x v="0"/>
    <x v="0"/>
    <x v="2"/>
    <x v="0"/>
    <s v="CHP"/>
    <s v="H"/>
    <n v="23"/>
    <x v="2"/>
    <x v="2"/>
  </r>
  <r>
    <s v="Defense Counterintelligence &amp; Security Agency"/>
    <x v="118"/>
    <s v="https://www.cdse.edu/documents/toolkits-insider/nozette-case-study.pdf"/>
    <x v="0"/>
    <x v="0"/>
    <x v="10"/>
    <x v="0"/>
    <s v="CHP"/>
    <s v="H"/>
    <n v="11"/>
    <x v="10"/>
    <x v="10"/>
  </r>
  <r>
    <s v="Defense Counterintelligence &amp; Security Agency"/>
    <x v="118"/>
    <s v="https://www.cdse.edu/documents/toolkits-insider/nozette-case-study.pdf"/>
    <x v="1"/>
    <x v="0"/>
    <x v="4"/>
    <x v="0"/>
    <s v="CHP"/>
    <s v="H"/>
    <n v="15"/>
    <x v="4"/>
    <x v="4"/>
  </r>
  <r>
    <s v="Defense Counterintelligence &amp; Security Agency"/>
    <x v="118"/>
    <s v="https://www.cdse.edu/documents/toolkits-insider/nozette-case-study.pdf"/>
    <x v="1"/>
    <x v="0"/>
    <x v="5"/>
    <x v="0"/>
    <s v="CHP"/>
    <s v="H"/>
    <n v="3"/>
    <x v="5"/>
    <x v="5"/>
  </r>
  <r>
    <s v="Defense Counterintelligence &amp; Security Agency"/>
    <x v="118"/>
    <s v="https://www.cdse.edu/documents/toolkits-insider/nozette-case-study.pdf"/>
    <x v="1"/>
    <x v="0"/>
    <x v="14"/>
    <x v="0"/>
    <s v="CHP"/>
    <s v="H"/>
    <n v="5"/>
    <x v="14"/>
    <x v="33"/>
  </r>
  <r>
    <s v="Defense Counterintelligence &amp; Security Agency"/>
    <x v="118"/>
    <s v="https://www.cdse.edu/documents/toolkits-insider/nozette-case-study.pdf"/>
    <x v="1"/>
    <x v="0"/>
    <x v="23"/>
    <x v="0"/>
    <s v="CHP"/>
    <s v="H"/>
    <n v="8"/>
    <x v="23"/>
    <x v="51"/>
  </r>
  <r>
    <s v="Defense Counterintelligence &amp; Security Agency"/>
    <x v="118"/>
    <s v="https://www.cdse.edu/documents/toolkits-insider/nozette-case-study.pdf"/>
    <x v="1"/>
    <x v="0"/>
    <x v="13"/>
    <x v="0"/>
    <s v="CHP"/>
    <s v="H"/>
    <n v="28"/>
    <x v="13"/>
    <x v="43"/>
  </r>
  <r>
    <s v="Defense Counterintelligence &amp; Security Agency"/>
    <x v="118"/>
    <s v="https://www.cdse.edu/documents/toolkits-insider/nozette-case-study.pdf"/>
    <x v="1"/>
    <x v="1"/>
    <x v="6"/>
    <x v="0"/>
    <s v="CHP"/>
    <s v="P"/>
    <n v="1"/>
    <x v="6"/>
    <x v="6"/>
  </r>
  <r>
    <s v="Defense Counterintelligence &amp; Security Agency"/>
    <x v="118"/>
    <s v="https://www.cdse.edu/documents/toolkits-insider/nozette-case-study.pdf"/>
    <x v="0"/>
    <x v="2"/>
    <x v="7"/>
    <x v="0"/>
    <s v="CHP"/>
    <s v="C"/>
    <n v="21"/>
    <x v="7"/>
    <x v="7"/>
  </r>
  <r>
    <s v="Defense Counterintelligence &amp; Security Agency"/>
    <x v="118"/>
    <s v="https://www.cdse.edu/documents/toolkits-insider/nozette-case-study.pdf"/>
    <x v="1"/>
    <x v="2"/>
    <x v="9"/>
    <x v="0"/>
    <s v="CHP"/>
    <s v="C"/>
    <n v="16"/>
    <x v="9"/>
    <x v="9"/>
  </r>
  <r>
    <s v="Federal Bureau of Investigation"/>
    <x v="119"/>
    <s v="https://www.dhra.mil/PERSEREC/Espionage-Cases/2005-08/"/>
    <x v="0"/>
    <x v="0"/>
    <x v="0"/>
    <x v="1"/>
    <s v="HP"/>
    <s v="H"/>
    <n v="20"/>
    <x v="0"/>
    <x v="15"/>
  </r>
  <r>
    <s v="Federal Bureau of Investigation"/>
    <x v="119"/>
    <s v="https://www.dhra.mil/PERSEREC/Espionage-Cases/2005-08/"/>
    <x v="0"/>
    <x v="0"/>
    <x v="2"/>
    <x v="1"/>
    <s v="HP"/>
    <s v="H"/>
    <n v="23"/>
    <x v="2"/>
    <x v="16"/>
  </r>
  <r>
    <s v="Federal Bureau of Investigation"/>
    <x v="119"/>
    <s v="https://www.dhra.mil/PERSEREC/Espionage-Cases/2005-08/"/>
    <x v="0"/>
    <x v="0"/>
    <x v="10"/>
    <x v="1"/>
    <s v="HP"/>
    <s v="H"/>
    <n v="11"/>
    <x v="10"/>
    <x v="14"/>
  </r>
  <r>
    <s v="Federal Bureau of Investigation"/>
    <x v="119"/>
    <s v="https://www.dhra.mil/PERSEREC/Espionage-Cases/2005-08/"/>
    <x v="1"/>
    <x v="0"/>
    <x v="4"/>
    <x v="1"/>
    <s v="HP"/>
    <s v="H"/>
    <n v="15"/>
    <x v="4"/>
    <x v="17"/>
  </r>
  <r>
    <s v="Federal Bureau of Investigation"/>
    <x v="119"/>
    <s v="https://www.dhra.mil/PERSEREC/Espionage-Cases/2005-08/"/>
    <x v="1"/>
    <x v="0"/>
    <x v="5"/>
    <x v="1"/>
    <s v="HP"/>
    <s v="H"/>
    <n v="3"/>
    <x v="5"/>
    <x v="36"/>
  </r>
  <r>
    <s v="Federal Bureau of Investigation"/>
    <x v="119"/>
    <s v="https://www.dhra.mil/PERSEREC/Espionage-Cases/2005-08/"/>
    <x v="1"/>
    <x v="0"/>
    <x v="14"/>
    <x v="1"/>
    <s v="HP"/>
    <s v="H"/>
    <n v="5"/>
    <x v="14"/>
    <x v="19"/>
  </r>
  <r>
    <s v="Federal Bureau of Investigation"/>
    <x v="119"/>
    <s v="https://www.dhra.mil/PERSEREC/Espionage-Cases/2005-08/"/>
    <x v="0"/>
    <x v="1"/>
    <x v="18"/>
    <x v="1"/>
    <s v="HP"/>
    <s v="P"/>
    <n v="18"/>
    <x v="18"/>
    <x v="38"/>
  </r>
  <r>
    <s v="Federal Bureau of Investigation"/>
    <x v="119"/>
    <s v="https://www.dhra.mil/PERSEREC/Espionage-Cases/2005-08/"/>
    <x v="1"/>
    <x v="1"/>
    <x v="6"/>
    <x v="1"/>
    <s v="HP"/>
    <s v="P"/>
    <n v="1"/>
    <x v="6"/>
    <x v="20"/>
  </r>
  <r>
    <s v="U.S. Air Force"/>
    <x v="120"/>
    <s v="https://www.dhra.mil/PERSEREC/Espionage-Cases/1986-87/"/>
    <x v="0"/>
    <x v="0"/>
    <x v="0"/>
    <x v="1"/>
    <s v="HP"/>
    <s v="H"/>
    <n v="20"/>
    <x v="0"/>
    <x v="15"/>
  </r>
  <r>
    <s v="U.S. Air Force"/>
    <x v="120"/>
    <s v="https://www.dhra.mil/PERSEREC/Espionage-Cases/1986-87/"/>
    <x v="0"/>
    <x v="0"/>
    <x v="2"/>
    <x v="1"/>
    <s v="HP"/>
    <s v="H"/>
    <n v="23"/>
    <x v="2"/>
    <x v="16"/>
  </r>
  <r>
    <s v="U.S. Air Force"/>
    <x v="120"/>
    <s v="https://www.dhra.mil/PERSEREC/Espionage-Cases/1986-87/"/>
    <x v="0"/>
    <x v="0"/>
    <x v="10"/>
    <x v="1"/>
    <s v="HP"/>
    <s v="H"/>
    <n v="11"/>
    <x v="10"/>
    <x v="14"/>
  </r>
  <r>
    <s v="U.S. Air Force"/>
    <x v="120"/>
    <s v="https://www.dhra.mil/PERSEREC/Espionage-Cases/1986-87/"/>
    <x v="1"/>
    <x v="0"/>
    <x v="4"/>
    <x v="1"/>
    <s v="HP"/>
    <s v="H"/>
    <n v="15"/>
    <x v="4"/>
    <x v="17"/>
  </r>
  <r>
    <s v="U.S. Air Force"/>
    <x v="120"/>
    <s v="https://www.dhra.mil/PERSEREC/Espionage-Cases/1986-87/"/>
    <x v="1"/>
    <x v="0"/>
    <x v="5"/>
    <x v="1"/>
    <s v="HP"/>
    <s v="H"/>
    <n v="3"/>
    <x v="5"/>
    <x v="36"/>
  </r>
  <r>
    <s v="U.S. Air Force"/>
    <x v="120"/>
    <s v="https://www.dhra.mil/PERSEREC/Espionage-Cases/1986-87/"/>
    <x v="0"/>
    <x v="1"/>
    <x v="18"/>
    <x v="1"/>
    <s v="HP"/>
    <s v="P"/>
    <n v="18"/>
    <x v="18"/>
    <x v="38"/>
  </r>
  <r>
    <s v="U.S. Air Force"/>
    <x v="120"/>
    <s v="https://www.dhra.mil/PERSEREC/Espionage-Cases/1986-87/"/>
    <x v="1"/>
    <x v="1"/>
    <x v="6"/>
    <x v="1"/>
    <s v="HP"/>
    <s v="P"/>
    <n v="1"/>
    <x v="6"/>
    <x v="20"/>
  </r>
  <r>
    <s v="National Security Agency"/>
    <x v="121"/>
    <s v="https://www.dhra.mil/PERSEREC/Espionage-Cases/1985/"/>
    <x v="0"/>
    <x v="0"/>
    <x v="2"/>
    <x v="1"/>
    <s v="HP"/>
    <s v="H"/>
    <n v="23"/>
    <x v="2"/>
    <x v="16"/>
  </r>
  <r>
    <s v="National Security Agency"/>
    <x v="121"/>
    <s v="https://www.dhra.mil/PERSEREC/Espionage-Cases/1985/"/>
    <x v="0"/>
    <x v="0"/>
    <x v="24"/>
    <x v="1"/>
    <s v="HP"/>
    <s v="H"/>
    <n v="9"/>
    <x v="24"/>
    <x v="46"/>
  </r>
  <r>
    <s v="National Security Agency"/>
    <x v="121"/>
    <s v="https://www.dhra.mil/PERSEREC/Espionage-Cases/1985/"/>
    <x v="0"/>
    <x v="0"/>
    <x v="10"/>
    <x v="1"/>
    <s v="HP"/>
    <s v="H"/>
    <n v="11"/>
    <x v="10"/>
    <x v="14"/>
  </r>
  <r>
    <s v="National Security Agency"/>
    <x v="121"/>
    <s v="https://www.dhra.mil/PERSEREC/Espionage-Cases/1985/"/>
    <x v="0"/>
    <x v="0"/>
    <x v="3"/>
    <x v="1"/>
    <s v="HP"/>
    <s v="H"/>
    <n v="24"/>
    <x v="3"/>
    <x v="41"/>
  </r>
  <r>
    <s v="National Security Agency"/>
    <x v="121"/>
    <s v="https://www.dhra.mil/PERSEREC/Espionage-Cases/1985/"/>
    <x v="1"/>
    <x v="0"/>
    <x v="4"/>
    <x v="1"/>
    <s v="HP"/>
    <s v="H"/>
    <n v="15"/>
    <x v="4"/>
    <x v="17"/>
  </r>
  <r>
    <s v="National Security Agency"/>
    <x v="121"/>
    <s v="https://www.dhra.mil/PERSEREC/Espionage-Cases/1985/"/>
    <x v="1"/>
    <x v="0"/>
    <x v="5"/>
    <x v="1"/>
    <s v="HP"/>
    <s v="H"/>
    <n v="3"/>
    <x v="5"/>
    <x v="36"/>
  </r>
  <r>
    <s v="National Security Agency"/>
    <x v="121"/>
    <s v="https://www.dhra.mil/PERSEREC/Espionage-Cases/1985/"/>
    <x v="1"/>
    <x v="0"/>
    <x v="23"/>
    <x v="1"/>
    <s v="HP"/>
    <s v="H"/>
    <n v="8"/>
    <x v="23"/>
    <x v="37"/>
  </r>
  <r>
    <s v="National Security Agency"/>
    <x v="121"/>
    <s v="https://www.dhra.mil/PERSEREC/Espionage-Cases/1985/"/>
    <x v="1"/>
    <x v="0"/>
    <x v="13"/>
    <x v="1"/>
    <s v="HP"/>
    <s v="H"/>
    <n v="28"/>
    <x v="13"/>
    <x v="18"/>
  </r>
  <r>
    <s v="National Security Agency"/>
    <x v="121"/>
    <s v="https://www.dhra.mil/PERSEREC/Espionage-Cases/1985/"/>
    <x v="0"/>
    <x v="1"/>
    <x v="17"/>
    <x v="1"/>
    <s v="HP"/>
    <s v="P"/>
    <n v="10"/>
    <x v="17"/>
    <x v="47"/>
  </r>
  <r>
    <s v="National Security Agency"/>
    <x v="121"/>
    <s v="https://www.dhra.mil/PERSEREC/Espionage-Cases/1985/"/>
    <x v="1"/>
    <x v="1"/>
    <x v="20"/>
    <x v="1"/>
    <s v="HP"/>
    <s v="P"/>
    <n v="26"/>
    <x v="20"/>
    <x v="45"/>
  </r>
  <r>
    <s v="National Security Agency"/>
    <x v="121"/>
    <s v="https://www.dhra.mil/PERSEREC/Espionage-Cases/1985/"/>
    <x v="1"/>
    <x v="1"/>
    <x v="6"/>
    <x v="1"/>
    <s v="HP"/>
    <s v="P"/>
    <n v="1"/>
    <x v="6"/>
    <x v="20"/>
  </r>
  <r>
    <s v="U.S. Army"/>
    <x v="122"/>
    <s v="https://www.dhra.mil/PERSEREC/Espionage-Cases/1989/"/>
    <x v="0"/>
    <x v="0"/>
    <x v="2"/>
    <x v="0"/>
    <s v="CHP"/>
    <s v="H"/>
    <n v="23"/>
    <x v="2"/>
    <x v="2"/>
  </r>
  <r>
    <s v="U.S. Army"/>
    <x v="122"/>
    <s v="https://www.dhra.mil/PERSEREC/Espionage-Cases/1989/"/>
    <x v="0"/>
    <x v="0"/>
    <x v="24"/>
    <x v="0"/>
    <s v="CHP"/>
    <s v="H"/>
    <n v="9"/>
    <x v="24"/>
    <x v="55"/>
  </r>
  <r>
    <s v="U.S. Army"/>
    <x v="122"/>
    <s v="https://www.dhra.mil/PERSEREC/Espionage-Cases/1989/"/>
    <x v="0"/>
    <x v="0"/>
    <x v="10"/>
    <x v="0"/>
    <s v="CHP"/>
    <s v="H"/>
    <n v="11"/>
    <x v="10"/>
    <x v="10"/>
  </r>
  <r>
    <s v="U.S. Army"/>
    <x v="122"/>
    <s v="https://www.dhra.mil/PERSEREC/Espionage-Cases/1989/"/>
    <x v="0"/>
    <x v="0"/>
    <x v="3"/>
    <x v="0"/>
    <s v="CHP"/>
    <s v="H"/>
    <n v="24"/>
    <x v="3"/>
    <x v="3"/>
  </r>
  <r>
    <s v="U.S. Army"/>
    <x v="122"/>
    <s v="https://www.dhra.mil/PERSEREC/Espionage-Cases/1989/"/>
    <x v="1"/>
    <x v="0"/>
    <x v="4"/>
    <x v="0"/>
    <s v="CHP"/>
    <s v="H"/>
    <n v="15"/>
    <x v="4"/>
    <x v="4"/>
  </r>
  <r>
    <s v="U.S. Army"/>
    <x v="122"/>
    <s v="https://www.dhra.mil/PERSEREC/Espionage-Cases/1989/"/>
    <x v="1"/>
    <x v="0"/>
    <x v="5"/>
    <x v="0"/>
    <s v="CHP"/>
    <s v="H"/>
    <n v="3"/>
    <x v="5"/>
    <x v="5"/>
  </r>
  <r>
    <s v="U.S. Army"/>
    <x v="122"/>
    <s v="https://www.dhra.mil/PERSEREC/Espionage-Cases/1989/"/>
    <x v="1"/>
    <x v="0"/>
    <x v="23"/>
    <x v="0"/>
    <s v="CHP"/>
    <s v="H"/>
    <n v="8"/>
    <x v="23"/>
    <x v="51"/>
  </r>
  <r>
    <s v="U.S. Army"/>
    <x v="122"/>
    <s v="https://www.dhra.mil/PERSEREC/Espionage-Cases/1989/"/>
    <x v="1"/>
    <x v="0"/>
    <x v="15"/>
    <x v="0"/>
    <s v="CHP"/>
    <s v="H"/>
    <n v="25"/>
    <x v="15"/>
    <x v="25"/>
  </r>
  <r>
    <s v="U.S. Army"/>
    <x v="122"/>
    <s v="https://www.dhra.mil/PERSEREC/Espionage-Cases/1989/"/>
    <x v="0"/>
    <x v="1"/>
    <x v="17"/>
    <x v="0"/>
    <s v="CHP"/>
    <s v="P"/>
    <n v="10"/>
    <x v="17"/>
    <x v="27"/>
  </r>
  <r>
    <s v="U.S. Army"/>
    <x v="122"/>
    <s v="https://www.dhra.mil/PERSEREC/Espionage-Cases/1989/"/>
    <x v="1"/>
    <x v="1"/>
    <x v="19"/>
    <x v="0"/>
    <s v="CHP"/>
    <s v="P"/>
    <n v="14"/>
    <x v="19"/>
    <x v="29"/>
  </r>
  <r>
    <s v="U.S. Army"/>
    <x v="122"/>
    <s v="https://www.dhra.mil/PERSEREC/Espionage-Cases/1989/"/>
    <x v="1"/>
    <x v="1"/>
    <x v="20"/>
    <x v="0"/>
    <s v="CHP"/>
    <s v="P"/>
    <n v="26"/>
    <x v="20"/>
    <x v="30"/>
  </r>
  <r>
    <s v="U.S. Army"/>
    <x v="122"/>
    <s v="https://www.dhra.mil/PERSEREC/Espionage-Cases/1989/"/>
    <x v="1"/>
    <x v="1"/>
    <x v="6"/>
    <x v="0"/>
    <s v="CHP"/>
    <s v="P"/>
    <n v="1"/>
    <x v="6"/>
    <x v="6"/>
  </r>
  <r>
    <s v="U.S. Army"/>
    <x v="122"/>
    <s v="https://www.dhra.mil/PERSEREC/Espionage-Cases/1989/"/>
    <x v="0"/>
    <x v="2"/>
    <x v="7"/>
    <x v="0"/>
    <s v="CHP"/>
    <s v="C"/>
    <n v="21"/>
    <x v="7"/>
    <x v="7"/>
  </r>
  <r>
    <s v="U.S. Army"/>
    <x v="122"/>
    <s v="https://www.dhra.mil/PERSEREC/Espionage-Cases/1989/"/>
    <x v="1"/>
    <x v="2"/>
    <x v="9"/>
    <x v="0"/>
    <s v="CHP"/>
    <s v="C"/>
    <n v="16"/>
    <x v="9"/>
    <x v="9"/>
  </r>
  <r>
    <s v="U.S. Marine Corps"/>
    <x v="123"/>
    <s v="https://www.dhra.mil/PERSEREC/Espionage-Cases/1983/"/>
    <x v="0"/>
    <x v="0"/>
    <x v="0"/>
    <x v="2"/>
    <s v="H"/>
    <s v="H"/>
    <n v="20"/>
    <x v="0"/>
    <x v="22"/>
  </r>
  <r>
    <s v="U.S. Marine Corps"/>
    <x v="123"/>
    <s v="https://www.dhra.mil/PERSEREC/Espionage-Cases/1983/"/>
    <x v="0"/>
    <x v="0"/>
    <x v="2"/>
    <x v="2"/>
    <s v="H"/>
    <s v="H"/>
    <n v="23"/>
    <x v="2"/>
    <x v="48"/>
  </r>
  <r>
    <s v="U.S. Marine Corps"/>
    <x v="123"/>
    <s v="https://www.dhra.mil/PERSEREC/Espionage-Cases/1983/"/>
    <x v="0"/>
    <x v="0"/>
    <x v="3"/>
    <x v="2"/>
    <s v="H"/>
    <s v="H"/>
    <n v="24"/>
    <x v="3"/>
    <x v="62"/>
  </r>
  <r>
    <s v="U.S. Marine Corps"/>
    <x v="123"/>
    <s v="https://www.dhra.mil/PERSEREC/Espionage-Cases/1983/"/>
    <x v="1"/>
    <x v="0"/>
    <x v="4"/>
    <x v="2"/>
    <s v="H"/>
    <s v="H"/>
    <n v="15"/>
    <x v="4"/>
    <x v="39"/>
  </r>
  <r>
    <s v="U.S. Marine Corps"/>
    <x v="123"/>
    <s v="https://www.dhra.mil/PERSEREC/Espionage-Cases/1983/"/>
    <x v="1"/>
    <x v="0"/>
    <x v="5"/>
    <x v="2"/>
    <s v="H"/>
    <s v="H"/>
    <n v="3"/>
    <x v="5"/>
    <x v="40"/>
  </r>
  <r>
    <s v="U.S. Marine Corps"/>
    <x v="123"/>
    <s v="https://www.dhra.mil/PERSEREC/Espionage-Cases/1983/"/>
    <x v="1"/>
    <x v="0"/>
    <x v="15"/>
    <x v="2"/>
    <s v="H"/>
    <s v="H"/>
    <n v="25"/>
    <x v="15"/>
    <x v="63"/>
  </r>
  <r>
    <s v="U.S. Marine Corps"/>
    <x v="123"/>
    <s v="https://www.dhra.mil/PERSEREC/Espionage-Cases/1983/"/>
    <x v="1"/>
    <x v="0"/>
    <x v="14"/>
    <x v="2"/>
    <s v="H"/>
    <s v="H"/>
    <n v="5"/>
    <x v="14"/>
    <x v="24"/>
  </r>
  <r>
    <s v="Federal Bureau of Investigation"/>
    <x v="124"/>
    <s v="https://www.dhra.mil/PERSEREC/Espionage-Cases/1996/"/>
    <x v="0"/>
    <x v="0"/>
    <x v="2"/>
    <x v="0"/>
    <s v="CHP"/>
    <s v="H"/>
    <n v="23"/>
    <x v="2"/>
    <x v="2"/>
  </r>
  <r>
    <s v="Federal Bureau of Investigation"/>
    <x v="124"/>
    <s v="https://www.dhra.mil/PERSEREC/Espionage-Cases/1996/"/>
    <x v="0"/>
    <x v="0"/>
    <x v="10"/>
    <x v="0"/>
    <s v="CHP"/>
    <s v="H"/>
    <n v="11"/>
    <x v="10"/>
    <x v="10"/>
  </r>
  <r>
    <s v="Federal Bureau of Investigation"/>
    <x v="124"/>
    <s v="https://www.dhra.mil/PERSEREC/Espionage-Cases/1996/"/>
    <x v="1"/>
    <x v="0"/>
    <x v="4"/>
    <x v="0"/>
    <s v="CHP"/>
    <s v="H"/>
    <n v="15"/>
    <x v="4"/>
    <x v="4"/>
  </r>
  <r>
    <s v="Federal Bureau of Investigation"/>
    <x v="124"/>
    <s v="https://www.dhra.mil/PERSEREC/Espionage-Cases/1996/"/>
    <x v="1"/>
    <x v="0"/>
    <x v="5"/>
    <x v="0"/>
    <s v="CHP"/>
    <s v="H"/>
    <n v="3"/>
    <x v="5"/>
    <x v="5"/>
  </r>
  <r>
    <s v="Federal Bureau of Investigation"/>
    <x v="124"/>
    <s v="https://www.dhra.mil/PERSEREC/Espionage-Cases/1996/"/>
    <x v="1"/>
    <x v="0"/>
    <x v="13"/>
    <x v="0"/>
    <s v="CHP"/>
    <s v="H"/>
    <n v="28"/>
    <x v="13"/>
    <x v="43"/>
  </r>
  <r>
    <s v="Federal Bureau of Investigation"/>
    <x v="124"/>
    <s v="https://www.dhra.mil/PERSEREC/Espionage-Cases/1996/"/>
    <x v="0"/>
    <x v="1"/>
    <x v="17"/>
    <x v="0"/>
    <s v="CHP"/>
    <s v="P"/>
    <n v="10"/>
    <x v="17"/>
    <x v="27"/>
  </r>
  <r>
    <s v="Federal Bureau of Investigation"/>
    <x v="124"/>
    <s v="https://www.dhra.mil/PERSEREC/Espionage-Cases/1996/"/>
    <x v="1"/>
    <x v="1"/>
    <x v="20"/>
    <x v="0"/>
    <s v="CHP"/>
    <s v="P"/>
    <n v="26"/>
    <x v="20"/>
    <x v="30"/>
  </r>
  <r>
    <s v="Federal Bureau of Investigation"/>
    <x v="124"/>
    <s v="https://www.dhra.mil/PERSEREC/Espionage-Cases/1996/"/>
    <x v="1"/>
    <x v="1"/>
    <x v="6"/>
    <x v="0"/>
    <s v="CHP"/>
    <s v="P"/>
    <n v="1"/>
    <x v="6"/>
    <x v="6"/>
  </r>
  <r>
    <s v="Federal Bureau of Investigation"/>
    <x v="124"/>
    <s v="https://www.dhra.mil/PERSEREC/Espionage-Cases/1996/"/>
    <x v="0"/>
    <x v="2"/>
    <x v="7"/>
    <x v="0"/>
    <s v="CHP"/>
    <s v="C"/>
    <n v="21"/>
    <x v="7"/>
    <x v="7"/>
  </r>
  <r>
    <s v="Federal Bureau of Investigation"/>
    <x v="124"/>
    <s v="https://www.dhra.mil/PERSEREC/Espionage-Cases/1996/"/>
    <x v="1"/>
    <x v="2"/>
    <x v="9"/>
    <x v="0"/>
    <s v="CHP"/>
    <s v="C"/>
    <n v="16"/>
    <x v="9"/>
    <x v="9"/>
  </r>
  <r>
    <s v="U.S. Navy"/>
    <x v="125"/>
    <s v="https://www.dhra.mil/PERSEREC/Espionage-Cases/1985/"/>
    <x v="0"/>
    <x v="0"/>
    <x v="2"/>
    <x v="1"/>
    <s v="HP"/>
    <s v="H"/>
    <n v="23"/>
    <x v="2"/>
    <x v="16"/>
  </r>
  <r>
    <s v="U.S. Navy"/>
    <x v="125"/>
    <s v="https://www.dhra.mil/PERSEREC/Espionage-Cases/1985/"/>
    <x v="0"/>
    <x v="0"/>
    <x v="1"/>
    <x v="1"/>
    <s v="HP"/>
    <s v="H"/>
    <n v="12"/>
    <x v="1"/>
    <x v="11"/>
  </r>
  <r>
    <s v="U.S. Navy"/>
    <x v="125"/>
    <s v="https://www.dhra.mil/PERSEREC/Espionage-Cases/1985/"/>
    <x v="0"/>
    <x v="0"/>
    <x v="10"/>
    <x v="1"/>
    <s v="HP"/>
    <s v="H"/>
    <n v="11"/>
    <x v="10"/>
    <x v="14"/>
  </r>
  <r>
    <s v="U.S. Navy"/>
    <x v="125"/>
    <s v="https://www.dhra.mil/PERSEREC/Espionage-Cases/1985/"/>
    <x v="1"/>
    <x v="0"/>
    <x v="4"/>
    <x v="1"/>
    <s v="HP"/>
    <s v="H"/>
    <n v="15"/>
    <x v="4"/>
    <x v="17"/>
  </r>
  <r>
    <s v="U.S. Navy"/>
    <x v="125"/>
    <s v="https://www.dhra.mil/PERSEREC/Espionage-Cases/1985/"/>
    <x v="1"/>
    <x v="0"/>
    <x v="5"/>
    <x v="1"/>
    <s v="HP"/>
    <s v="H"/>
    <n v="3"/>
    <x v="5"/>
    <x v="36"/>
  </r>
  <r>
    <s v="U.S. Navy"/>
    <x v="125"/>
    <s v="https://www.dhra.mil/PERSEREC/Espionage-Cases/1985/"/>
    <x v="1"/>
    <x v="0"/>
    <x v="13"/>
    <x v="1"/>
    <s v="HP"/>
    <s v="H"/>
    <n v="28"/>
    <x v="13"/>
    <x v="18"/>
  </r>
  <r>
    <s v="U.S. Navy"/>
    <x v="125"/>
    <s v="https://www.dhra.mil/PERSEREC/Espionage-Cases/1985/"/>
    <x v="0"/>
    <x v="1"/>
    <x v="18"/>
    <x v="1"/>
    <s v="HP"/>
    <s v="P"/>
    <n v="18"/>
    <x v="18"/>
    <x v="38"/>
  </r>
  <r>
    <s v="U.S. Navy"/>
    <x v="125"/>
    <s v="https://www.dhra.mil/PERSEREC/Espionage-Cases/1985/"/>
    <x v="1"/>
    <x v="1"/>
    <x v="6"/>
    <x v="1"/>
    <s v="HP"/>
    <s v="P"/>
    <n v="1"/>
    <x v="6"/>
    <x v="20"/>
  </r>
  <r>
    <s v="U.S. Navy"/>
    <x v="126"/>
    <s v="https://www.dhra.mil/PERSEREC/Espionage-Cases/1985/"/>
    <x v="0"/>
    <x v="0"/>
    <x v="2"/>
    <x v="1"/>
    <s v="HP"/>
    <s v="H"/>
    <n v="23"/>
    <x v="2"/>
    <x v="16"/>
  </r>
  <r>
    <s v="U.S. Navy"/>
    <x v="126"/>
    <s v="https://www.dhra.mil/PERSEREC/Espionage-Cases/1985/"/>
    <x v="0"/>
    <x v="0"/>
    <x v="1"/>
    <x v="1"/>
    <s v="HP"/>
    <s v="H"/>
    <n v="12"/>
    <x v="1"/>
    <x v="11"/>
  </r>
  <r>
    <s v="U.S. Navy"/>
    <x v="126"/>
    <s v="https://www.dhra.mil/PERSEREC/Espionage-Cases/1985/"/>
    <x v="0"/>
    <x v="0"/>
    <x v="10"/>
    <x v="1"/>
    <s v="HP"/>
    <s v="H"/>
    <n v="11"/>
    <x v="10"/>
    <x v="14"/>
  </r>
  <r>
    <s v="U.S. Navy"/>
    <x v="126"/>
    <s v="https://www.dhra.mil/PERSEREC/Espionage-Cases/1985/"/>
    <x v="1"/>
    <x v="0"/>
    <x v="4"/>
    <x v="1"/>
    <s v="HP"/>
    <s v="H"/>
    <n v="15"/>
    <x v="4"/>
    <x v="17"/>
  </r>
  <r>
    <s v="U.S. Navy"/>
    <x v="126"/>
    <s v="https://www.dhra.mil/PERSEREC/Espionage-Cases/1985/"/>
    <x v="1"/>
    <x v="0"/>
    <x v="5"/>
    <x v="1"/>
    <s v="HP"/>
    <s v="H"/>
    <n v="3"/>
    <x v="5"/>
    <x v="36"/>
  </r>
  <r>
    <s v="U.S. Navy"/>
    <x v="126"/>
    <s v="https://www.dhra.mil/PERSEREC/Espionage-Cases/1985/"/>
    <x v="1"/>
    <x v="0"/>
    <x v="13"/>
    <x v="1"/>
    <s v="HP"/>
    <s v="H"/>
    <n v="28"/>
    <x v="13"/>
    <x v="18"/>
  </r>
  <r>
    <s v="U.S. Navy"/>
    <x v="126"/>
    <s v="https://www.dhra.mil/PERSEREC/Espionage-Cases/1985/"/>
    <x v="0"/>
    <x v="1"/>
    <x v="18"/>
    <x v="1"/>
    <s v="HP"/>
    <s v="P"/>
    <n v="18"/>
    <x v="18"/>
    <x v="38"/>
  </r>
  <r>
    <s v="U.S. Navy"/>
    <x v="126"/>
    <s v="https://www.dhra.mil/PERSEREC/Espionage-Cases/1985/"/>
    <x v="1"/>
    <x v="1"/>
    <x v="6"/>
    <x v="1"/>
    <s v="HP"/>
    <s v="P"/>
    <n v="1"/>
    <x v="6"/>
    <x v="20"/>
  </r>
  <r>
    <s v="U.S. Army"/>
    <x v="127"/>
    <s v="https://www.dhra.mil/PERSEREC/Espionage-Cases/1990-92/"/>
    <x v="0"/>
    <x v="0"/>
    <x v="2"/>
    <x v="1"/>
    <s v="HP"/>
    <s v="H"/>
    <n v="23"/>
    <x v="2"/>
    <x v="16"/>
  </r>
  <r>
    <s v="U.S. Army"/>
    <x v="127"/>
    <s v="https://www.dhra.mil/PERSEREC/Espionage-Cases/1990-92/"/>
    <x v="0"/>
    <x v="0"/>
    <x v="10"/>
    <x v="1"/>
    <s v="HP"/>
    <s v="H"/>
    <n v="11"/>
    <x v="10"/>
    <x v="14"/>
  </r>
  <r>
    <s v="U.S. Army"/>
    <x v="127"/>
    <s v="https://www.dhra.mil/PERSEREC/Espionage-Cases/1990-92/"/>
    <x v="1"/>
    <x v="0"/>
    <x v="4"/>
    <x v="1"/>
    <s v="HP"/>
    <s v="H"/>
    <n v="15"/>
    <x v="4"/>
    <x v="17"/>
  </r>
  <r>
    <s v="U.S. Army"/>
    <x v="127"/>
    <s v="https://www.dhra.mil/PERSEREC/Espionage-Cases/1990-92/"/>
    <x v="1"/>
    <x v="0"/>
    <x v="5"/>
    <x v="1"/>
    <s v="HP"/>
    <s v="H"/>
    <n v="3"/>
    <x v="5"/>
    <x v="36"/>
  </r>
  <r>
    <s v="U.S. Army"/>
    <x v="127"/>
    <s v="https://www.dhra.mil/PERSEREC/Espionage-Cases/1990-92/"/>
    <x v="1"/>
    <x v="0"/>
    <x v="13"/>
    <x v="1"/>
    <s v="HP"/>
    <s v="H"/>
    <n v="28"/>
    <x v="13"/>
    <x v="18"/>
  </r>
  <r>
    <s v="U.S. Army"/>
    <x v="127"/>
    <s v="https://www.dhra.mil/PERSEREC/Espionage-Cases/1990-92/"/>
    <x v="1"/>
    <x v="1"/>
    <x v="6"/>
    <x v="1"/>
    <s v="HP"/>
    <s v="P"/>
    <n v="1"/>
    <x v="6"/>
    <x v="20"/>
  </r>
  <r>
    <s v="National Reconnaissance Office"/>
    <x v="128"/>
    <s v="https://www.dhra.mil/PERSEREC/Espionage-Cases/2000-04/"/>
    <x v="0"/>
    <x v="0"/>
    <x v="2"/>
    <x v="0"/>
    <s v="CHP"/>
    <s v="H"/>
    <n v="23"/>
    <x v="2"/>
    <x v="2"/>
  </r>
  <r>
    <s v="National Reconnaissance Office"/>
    <x v="128"/>
    <s v="https://www.dhra.mil/PERSEREC/Espionage-Cases/2000-04/"/>
    <x v="0"/>
    <x v="0"/>
    <x v="10"/>
    <x v="0"/>
    <s v="CHP"/>
    <s v="H"/>
    <n v="11"/>
    <x v="10"/>
    <x v="10"/>
  </r>
  <r>
    <s v="National Reconnaissance Office"/>
    <x v="128"/>
    <s v="https://www.dhra.mil/PERSEREC/Espionage-Cases/2000-04/"/>
    <x v="1"/>
    <x v="0"/>
    <x v="4"/>
    <x v="0"/>
    <s v="CHP"/>
    <s v="H"/>
    <n v="15"/>
    <x v="4"/>
    <x v="4"/>
  </r>
  <r>
    <s v="National Reconnaissance Office"/>
    <x v="128"/>
    <s v="https://www.dhra.mil/PERSEREC/Espionage-Cases/2000-04/"/>
    <x v="1"/>
    <x v="0"/>
    <x v="5"/>
    <x v="0"/>
    <s v="CHP"/>
    <s v="H"/>
    <n v="3"/>
    <x v="5"/>
    <x v="5"/>
  </r>
  <r>
    <s v="National Reconnaissance Office"/>
    <x v="128"/>
    <s v="https://www.dhra.mil/PERSEREC/Espionage-Cases/2000-04/"/>
    <x v="1"/>
    <x v="0"/>
    <x v="23"/>
    <x v="0"/>
    <s v="CHP"/>
    <s v="H"/>
    <n v="8"/>
    <x v="23"/>
    <x v="51"/>
  </r>
  <r>
    <s v="National Reconnaissance Office"/>
    <x v="128"/>
    <s v="https://www.dhra.mil/PERSEREC/Espionage-Cases/2000-04/"/>
    <x v="0"/>
    <x v="1"/>
    <x v="17"/>
    <x v="0"/>
    <s v="CHP"/>
    <s v="P"/>
    <n v="10"/>
    <x v="17"/>
    <x v="27"/>
  </r>
  <r>
    <s v="National Reconnaissance Office"/>
    <x v="128"/>
    <s v="https://www.dhra.mil/PERSEREC/Espionage-Cases/2000-04/"/>
    <x v="1"/>
    <x v="1"/>
    <x v="20"/>
    <x v="0"/>
    <s v="CHP"/>
    <s v="P"/>
    <n v="26"/>
    <x v="20"/>
    <x v="30"/>
  </r>
  <r>
    <s v="National Reconnaissance Office"/>
    <x v="128"/>
    <s v="https://www.dhra.mil/PERSEREC/Espionage-Cases/2000-04/"/>
    <x v="1"/>
    <x v="1"/>
    <x v="6"/>
    <x v="0"/>
    <s v="CHP"/>
    <s v="P"/>
    <n v="1"/>
    <x v="6"/>
    <x v="6"/>
  </r>
  <r>
    <s v="National Reconnaissance Office"/>
    <x v="128"/>
    <s v="https://www.dhra.mil/PERSEREC/Espionage-Cases/2000-04/"/>
    <x v="0"/>
    <x v="2"/>
    <x v="7"/>
    <x v="0"/>
    <s v="CHP"/>
    <s v="C"/>
    <n v="21"/>
    <x v="7"/>
    <x v="7"/>
  </r>
  <r>
    <s v="National Reconnaissance Office"/>
    <x v="128"/>
    <s v="https://www.dhra.mil/PERSEREC/Espionage-Cases/2000-04/"/>
    <x v="1"/>
    <x v="2"/>
    <x v="9"/>
    <x v="0"/>
    <s v="CHP"/>
    <s v="C"/>
    <n v="16"/>
    <x v="9"/>
    <x v="9"/>
  </r>
  <r>
    <s v="Central Intelligence Agency"/>
    <x v="129"/>
    <s v="https://www.cdse.edu/documents/toolkits-insider/insider-case-study-regis.pdf"/>
    <x v="0"/>
    <x v="0"/>
    <x v="0"/>
    <x v="1"/>
    <s v="CH"/>
    <s v="H"/>
    <n v="20"/>
    <x v="0"/>
    <x v="15"/>
  </r>
  <r>
    <s v="Central Intelligence Agency"/>
    <x v="129"/>
    <s v="https://www.cdse.edu/documents/toolkits-insider/insider-case-study-regis.pdf"/>
    <x v="0"/>
    <x v="0"/>
    <x v="2"/>
    <x v="1"/>
    <s v="CH"/>
    <s v="H"/>
    <n v="23"/>
    <x v="2"/>
    <x v="16"/>
  </r>
  <r>
    <s v="Central Intelligence Agency"/>
    <x v="129"/>
    <s v="https://www.cdse.edu/documents/toolkits-insider/insider-case-study-regis.pdf"/>
    <x v="1"/>
    <x v="0"/>
    <x v="4"/>
    <x v="1"/>
    <s v="CH"/>
    <s v="H"/>
    <n v="15"/>
    <x v="4"/>
    <x v="17"/>
  </r>
  <r>
    <s v="Central Intelligence Agency"/>
    <x v="129"/>
    <s v="https://www.cdse.edu/documents/toolkits-insider/insider-case-study-regis.pdf"/>
    <x v="1"/>
    <x v="0"/>
    <x v="5"/>
    <x v="1"/>
    <s v="CH"/>
    <s v="H"/>
    <n v="3"/>
    <x v="5"/>
    <x v="36"/>
  </r>
  <r>
    <s v="Central Intelligence Agency"/>
    <x v="129"/>
    <s v="https://www.cdse.edu/documents/toolkits-insider/insider-case-study-regis.pdf"/>
    <x v="1"/>
    <x v="0"/>
    <x v="14"/>
    <x v="1"/>
    <s v="CH"/>
    <s v="H"/>
    <n v="5"/>
    <x v="14"/>
    <x v="19"/>
  </r>
  <r>
    <s v="Central Intelligence Agency"/>
    <x v="129"/>
    <s v="https://www.cdse.edu/documents/toolkits-insider/insider-case-study-regis.pdf"/>
    <x v="0"/>
    <x v="2"/>
    <x v="7"/>
    <x v="1"/>
    <s v="CH"/>
    <s v="C"/>
    <n v="21"/>
    <x v="7"/>
    <x v="34"/>
  </r>
  <r>
    <s v="Central Intelligence Agency"/>
    <x v="129"/>
    <s v="https://www.cdse.edu/documents/toolkits-insider/insider-case-study-regis.pdf"/>
    <x v="1"/>
    <x v="2"/>
    <x v="9"/>
    <x v="1"/>
    <s v="CH"/>
    <s v="C"/>
    <n v="16"/>
    <x v="9"/>
    <x v="35"/>
  </r>
  <r>
    <s v="U.S. Army"/>
    <x v="130"/>
    <s v="https://www.dhra.mil/PERSEREC/Espionage-Cases/1988/"/>
    <x v="0"/>
    <x v="0"/>
    <x v="2"/>
    <x v="0"/>
    <s v="CHP"/>
    <s v="H"/>
    <n v="23"/>
    <x v="2"/>
    <x v="2"/>
  </r>
  <r>
    <s v="U.S. Army"/>
    <x v="130"/>
    <s v="https://www.dhra.mil/PERSEREC/Espionage-Cases/1988/"/>
    <x v="0"/>
    <x v="0"/>
    <x v="1"/>
    <x v="0"/>
    <s v="CHP"/>
    <s v="H"/>
    <n v="12"/>
    <x v="1"/>
    <x v="1"/>
  </r>
  <r>
    <s v="U.S. Army"/>
    <x v="130"/>
    <s v="https://www.dhra.mil/PERSEREC/Espionage-Cases/1988/"/>
    <x v="0"/>
    <x v="0"/>
    <x v="10"/>
    <x v="0"/>
    <s v="CHP"/>
    <s v="H"/>
    <n v="11"/>
    <x v="10"/>
    <x v="10"/>
  </r>
  <r>
    <s v="U.S. Army"/>
    <x v="130"/>
    <s v="https://www.dhra.mil/PERSEREC/Espionage-Cases/1988/"/>
    <x v="1"/>
    <x v="0"/>
    <x v="4"/>
    <x v="0"/>
    <s v="CHP"/>
    <s v="H"/>
    <n v="15"/>
    <x v="4"/>
    <x v="4"/>
  </r>
  <r>
    <s v="U.S. Army"/>
    <x v="130"/>
    <s v="https://www.dhra.mil/PERSEREC/Espionage-Cases/1988/"/>
    <x v="1"/>
    <x v="0"/>
    <x v="5"/>
    <x v="0"/>
    <s v="CHP"/>
    <s v="H"/>
    <n v="3"/>
    <x v="5"/>
    <x v="5"/>
  </r>
  <r>
    <s v="U.S. Army"/>
    <x v="130"/>
    <s v="https://www.dhra.mil/PERSEREC/Espionage-Cases/1988/"/>
    <x v="1"/>
    <x v="0"/>
    <x v="23"/>
    <x v="0"/>
    <s v="CHP"/>
    <s v="H"/>
    <n v="8"/>
    <x v="23"/>
    <x v="51"/>
  </r>
  <r>
    <s v="U.S. Army"/>
    <x v="130"/>
    <s v="https://www.dhra.mil/PERSEREC/Espionage-Cases/1988/"/>
    <x v="0"/>
    <x v="1"/>
    <x v="17"/>
    <x v="0"/>
    <s v="CHP"/>
    <s v="P"/>
    <n v="10"/>
    <x v="17"/>
    <x v="27"/>
  </r>
  <r>
    <s v="U.S. Army"/>
    <x v="130"/>
    <s v="https://www.dhra.mil/PERSEREC/Espionage-Cases/1988/"/>
    <x v="0"/>
    <x v="1"/>
    <x v="18"/>
    <x v="0"/>
    <s v="CHP"/>
    <s v="P"/>
    <n v="18"/>
    <x v="18"/>
    <x v="28"/>
  </r>
  <r>
    <s v="U.S. Army"/>
    <x v="130"/>
    <s v="https://www.dhra.mil/PERSEREC/Espionage-Cases/1988/"/>
    <x v="1"/>
    <x v="1"/>
    <x v="20"/>
    <x v="0"/>
    <s v="CHP"/>
    <s v="P"/>
    <n v="26"/>
    <x v="20"/>
    <x v="30"/>
  </r>
  <r>
    <s v="U.S. Army"/>
    <x v="130"/>
    <s v="https://www.dhra.mil/PERSEREC/Espionage-Cases/1988/"/>
    <x v="1"/>
    <x v="1"/>
    <x v="6"/>
    <x v="0"/>
    <s v="CHP"/>
    <s v="P"/>
    <n v="1"/>
    <x v="6"/>
    <x v="6"/>
  </r>
  <r>
    <s v="U.S. Army"/>
    <x v="130"/>
    <s v="https://www.dhra.mil/PERSEREC/Espionage-Cases/1988/"/>
    <x v="0"/>
    <x v="2"/>
    <x v="7"/>
    <x v="0"/>
    <s v="CHP"/>
    <s v="C"/>
    <n v="21"/>
    <x v="7"/>
    <x v="7"/>
  </r>
  <r>
    <s v="U.S. Army"/>
    <x v="131"/>
    <s v="https://www.dhra.mil/PERSEREC/Espionage-Cases/1990-92/"/>
    <x v="0"/>
    <x v="0"/>
    <x v="2"/>
    <x v="1"/>
    <s v="HP"/>
    <s v="H"/>
    <n v="23"/>
    <x v="2"/>
    <x v="16"/>
  </r>
  <r>
    <s v="U.S. Army"/>
    <x v="131"/>
    <s v="https://www.dhra.mil/PERSEREC/Espionage-Cases/1990-92/"/>
    <x v="0"/>
    <x v="0"/>
    <x v="10"/>
    <x v="1"/>
    <s v="HP"/>
    <s v="H"/>
    <n v="11"/>
    <x v="10"/>
    <x v="14"/>
  </r>
  <r>
    <s v="U.S. Army"/>
    <x v="131"/>
    <s v="https://www.dhra.mil/PERSEREC/Espionage-Cases/1990-92/"/>
    <x v="1"/>
    <x v="0"/>
    <x v="4"/>
    <x v="1"/>
    <s v="HP"/>
    <s v="H"/>
    <n v="15"/>
    <x v="4"/>
    <x v="17"/>
  </r>
  <r>
    <s v="U.S. Army"/>
    <x v="131"/>
    <s v="https://www.dhra.mil/PERSEREC/Espionage-Cases/1990-92/"/>
    <x v="1"/>
    <x v="0"/>
    <x v="5"/>
    <x v="1"/>
    <s v="HP"/>
    <s v="H"/>
    <n v="3"/>
    <x v="5"/>
    <x v="36"/>
  </r>
  <r>
    <s v="U.S. Army"/>
    <x v="131"/>
    <s v="https://www.dhra.mil/PERSEREC/Espionage-Cases/1990-92/"/>
    <x v="0"/>
    <x v="1"/>
    <x v="18"/>
    <x v="1"/>
    <s v="HP"/>
    <s v="P"/>
    <n v="18"/>
    <x v="18"/>
    <x v="38"/>
  </r>
  <r>
    <s v="U.S. Army"/>
    <x v="131"/>
    <s v="https://www.dhra.mil/PERSEREC/Espionage-Cases/1990-92/"/>
    <x v="1"/>
    <x v="1"/>
    <x v="6"/>
    <x v="1"/>
    <s v="HP"/>
    <s v="P"/>
    <n v="1"/>
    <x v="6"/>
    <x v="20"/>
  </r>
  <r>
    <s v="U.S. Secret Service"/>
    <x v="132"/>
    <s v="https://www.secretservice.gov/data/protection/ntac/Bart_Ross_Investigating_Stressors.pdf"/>
    <x v="0"/>
    <x v="0"/>
    <x v="0"/>
    <x v="1"/>
    <s v="HP"/>
    <s v="H"/>
    <n v="20"/>
    <x v="0"/>
    <x v="15"/>
  </r>
  <r>
    <s v="U.S. Secret Service"/>
    <x v="132"/>
    <s v="https://www.secretservice.gov/data/protection/ntac/Bart_Ross_Investigating_Stressors.pdf"/>
    <x v="0"/>
    <x v="0"/>
    <x v="10"/>
    <x v="1"/>
    <s v="HP"/>
    <s v="H"/>
    <n v="11"/>
    <x v="10"/>
    <x v="14"/>
  </r>
  <r>
    <s v="U.S. Secret Service"/>
    <x v="132"/>
    <s v="https://www.secretservice.gov/data/protection/ntac/Bart_Ross_Investigating_Stressors.pdf"/>
    <x v="0"/>
    <x v="0"/>
    <x v="3"/>
    <x v="1"/>
    <s v="HP"/>
    <s v="H"/>
    <n v="24"/>
    <x v="3"/>
    <x v="41"/>
  </r>
  <r>
    <s v="U.S. Secret Service"/>
    <x v="132"/>
    <s v="https://www.secretservice.gov/data/protection/ntac/Bart_Ross_Investigating_Stressors.pdf"/>
    <x v="1"/>
    <x v="0"/>
    <x v="14"/>
    <x v="1"/>
    <s v="HP"/>
    <s v="H"/>
    <n v="5"/>
    <x v="14"/>
    <x v="19"/>
  </r>
  <r>
    <s v="U.S. Secret Service"/>
    <x v="132"/>
    <s v="https://www.secretservice.gov/data/protection/ntac/Bart_Ross_Investigating_Stressors.pdf"/>
    <x v="1"/>
    <x v="0"/>
    <x v="23"/>
    <x v="1"/>
    <s v="HP"/>
    <s v="H"/>
    <n v="8"/>
    <x v="23"/>
    <x v="37"/>
  </r>
  <r>
    <s v="U.S. Secret Service"/>
    <x v="132"/>
    <s v="https://www.secretservice.gov/data/protection/ntac/Bart_Ross_Investigating_Stressors.pdf"/>
    <x v="1"/>
    <x v="0"/>
    <x v="15"/>
    <x v="1"/>
    <s v="HP"/>
    <s v="H"/>
    <n v="25"/>
    <x v="15"/>
    <x v="42"/>
  </r>
  <r>
    <s v="U.S. Secret Service"/>
    <x v="132"/>
    <s v="https://www.secretservice.gov/data/protection/ntac/Bart_Ross_Investigating_Stressors.pdf"/>
    <x v="0"/>
    <x v="1"/>
    <x v="16"/>
    <x v="1"/>
    <s v="HP"/>
    <s v="P"/>
    <n v="4"/>
    <x v="16"/>
    <x v="59"/>
  </r>
  <r>
    <s v="U.S. Secret Service"/>
    <x v="132"/>
    <s v="https://www.secretservice.gov/data/protection/ntac/Bart_Ross_Investigating_Stressors.pdf"/>
    <x v="0"/>
    <x v="1"/>
    <x v="17"/>
    <x v="1"/>
    <s v="HP"/>
    <s v="P"/>
    <n v="10"/>
    <x v="17"/>
    <x v="47"/>
  </r>
  <r>
    <s v="U.S. Secret Service"/>
    <x v="132"/>
    <s v="https://www.secretservice.gov/data/protection/ntac/Bart_Ross_Investigating_Stressors.pdf"/>
    <x v="0"/>
    <x v="1"/>
    <x v="27"/>
    <x v="1"/>
    <s v="HP"/>
    <s v="P"/>
    <n v="27"/>
    <x v="27"/>
    <x v="64"/>
  </r>
  <r>
    <s v="U.S. Secret Service"/>
    <x v="132"/>
    <s v="https://www.secretservice.gov/data/protection/ntac/Bart_Ross_Investigating_Stressors.pdf"/>
    <x v="1"/>
    <x v="1"/>
    <x v="19"/>
    <x v="1"/>
    <s v="HP"/>
    <s v="P"/>
    <n v="14"/>
    <x v="19"/>
    <x v="44"/>
  </r>
  <r>
    <s v="U.S. Secret Service"/>
    <x v="132"/>
    <s v="https://www.secretservice.gov/data/protection/ntac/Bart_Ross_Investigating_Stressors.pdf"/>
    <x v="1"/>
    <x v="1"/>
    <x v="20"/>
    <x v="1"/>
    <s v="HP"/>
    <s v="P"/>
    <n v="26"/>
    <x v="20"/>
    <x v="45"/>
  </r>
  <r>
    <s v="U.S. Secret Service"/>
    <x v="132"/>
    <s v="https://www.secretservice.gov/data/protection/ntac/Bart_Ross_Investigating_Stressors.pdf"/>
    <x v="1"/>
    <x v="1"/>
    <x v="26"/>
    <x v="1"/>
    <s v="HP"/>
    <s v="P"/>
    <n v="29"/>
    <x v="26"/>
    <x v="65"/>
  </r>
  <r>
    <s v="U.S. Secret Service"/>
    <x v="132"/>
    <s v="https://www.secretservice.gov/data/protection/ntac/Bart_Ross_Investigating_Stressors.pdf"/>
    <x v="1"/>
    <x v="1"/>
    <x v="25"/>
    <x v="1"/>
    <s v="HP"/>
    <s v="P"/>
    <n v="17"/>
    <x v="25"/>
    <x v="66"/>
  </r>
  <r>
    <s v="Homeland Security Investigations"/>
    <x v="133"/>
    <s v="https://www.dhra.mil/PERSEREC/Espionage-Cases/2005-08/"/>
    <x v="0"/>
    <x v="0"/>
    <x v="2"/>
    <x v="1"/>
    <s v="HP"/>
    <s v="H"/>
    <n v="23"/>
    <x v="2"/>
    <x v="16"/>
  </r>
  <r>
    <s v="Homeland Security Investigations"/>
    <x v="133"/>
    <s v="https://www.dhra.mil/PERSEREC/Espionage-Cases/2005-08/"/>
    <x v="0"/>
    <x v="0"/>
    <x v="1"/>
    <x v="1"/>
    <s v="HP"/>
    <s v="H"/>
    <n v="12"/>
    <x v="1"/>
    <x v="11"/>
  </r>
  <r>
    <s v="Homeland Security Investigations"/>
    <x v="133"/>
    <s v="https://www.dhra.mil/PERSEREC/Espionage-Cases/2005-08/"/>
    <x v="0"/>
    <x v="0"/>
    <x v="10"/>
    <x v="1"/>
    <s v="HP"/>
    <s v="H"/>
    <n v="11"/>
    <x v="10"/>
    <x v="14"/>
  </r>
  <r>
    <s v="Homeland Security Investigations"/>
    <x v="133"/>
    <s v="https://www.dhra.mil/PERSEREC/Espionage-Cases/2005-08/"/>
    <x v="1"/>
    <x v="0"/>
    <x v="4"/>
    <x v="1"/>
    <s v="HP"/>
    <s v="H"/>
    <n v="15"/>
    <x v="4"/>
    <x v="17"/>
  </r>
  <r>
    <s v="Homeland Security Investigations"/>
    <x v="133"/>
    <s v="https://www.dhra.mil/PERSEREC/Espionage-Cases/2005-08/"/>
    <x v="1"/>
    <x v="0"/>
    <x v="5"/>
    <x v="1"/>
    <s v="HP"/>
    <s v="H"/>
    <n v="3"/>
    <x v="5"/>
    <x v="36"/>
  </r>
  <r>
    <s v="Homeland Security Investigations"/>
    <x v="133"/>
    <s v="https://www.dhra.mil/PERSEREC/Espionage-Cases/2005-08/"/>
    <x v="1"/>
    <x v="0"/>
    <x v="14"/>
    <x v="1"/>
    <s v="HP"/>
    <s v="H"/>
    <n v="5"/>
    <x v="14"/>
    <x v="19"/>
  </r>
  <r>
    <s v="Homeland Security Investigations"/>
    <x v="133"/>
    <s v="https://www.dhra.mil/PERSEREC/Espionage-Cases/2005-08/"/>
    <x v="0"/>
    <x v="1"/>
    <x v="18"/>
    <x v="1"/>
    <s v="HP"/>
    <s v="P"/>
    <n v="18"/>
    <x v="18"/>
    <x v="38"/>
  </r>
  <r>
    <s v="U.S. Navy"/>
    <x v="134"/>
    <s v="https://www.dhra.mil/PERSEREC/Espionage-Cases/1989/"/>
    <x v="0"/>
    <x v="0"/>
    <x v="0"/>
    <x v="1"/>
    <s v="HP"/>
    <s v="H"/>
    <n v="20"/>
    <x v="0"/>
    <x v="15"/>
  </r>
  <r>
    <s v="U.S. Navy"/>
    <x v="134"/>
    <s v="https://www.dhra.mil/PERSEREC/Espionage-Cases/1989/"/>
    <x v="0"/>
    <x v="0"/>
    <x v="10"/>
    <x v="1"/>
    <s v="HP"/>
    <s v="H"/>
    <n v="11"/>
    <x v="10"/>
    <x v="14"/>
  </r>
  <r>
    <s v="U.S. Navy"/>
    <x v="134"/>
    <s v="https://www.dhra.mil/PERSEREC/Espionage-Cases/1989/"/>
    <x v="1"/>
    <x v="0"/>
    <x v="4"/>
    <x v="1"/>
    <s v="HP"/>
    <s v="H"/>
    <n v="15"/>
    <x v="4"/>
    <x v="17"/>
  </r>
  <r>
    <s v="U.S. Navy"/>
    <x v="134"/>
    <s v="https://www.dhra.mil/PERSEREC/Espionage-Cases/1989/"/>
    <x v="1"/>
    <x v="0"/>
    <x v="5"/>
    <x v="1"/>
    <s v="HP"/>
    <s v="H"/>
    <n v="3"/>
    <x v="5"/>
    <x v="36"/>
  </r>
  <r>
    <s v="U.S. Navy"/>
    <x v="134"/>
    <s v="https://www.dhra.mil/PERSEREC/Espionage-Cases/1989/"/>
    <x v="0"/>
    <x v="1"/>
    <x v="18"/>
    <x v="1"/>
    <s v="HP"/>
    <s v="P"/>
    <n v="18"/>
    <x v="18"/>
    <x v="38"/>
  </r>
  <r>
    <s v="Central Intelligence Agency"/>
    <x v="135"/>
    <s v="https://www.dhra.mil/PERSEREC/Espionage-Cases/1983/"/>
    <x v="0"/>
    <x v="0"/>
    <x v="2"/>
    <x v="1"/>
    <s v="HP"/>
    <s v="H"/>
    <n v="23"/>
    <x v="2"/>
    <x v="16"/>
  </r>
  <r>
    <s v="Central Intelligence Agency"/>
    <x v="135"/>
    <s v="https://www.dhra.mil/PERSEREC/Espionage-Cases/1983/"/>
    <x v="0"/>
    <x v="0"/>
    <x v="10"/>
    <x v="1"/>
    <s v="HP"/>
    <s v="H"/>
    <n v="11"/>
    <x v="10"/>
    <x v="14"/>
  </r>
  <r>
    <s v="Central Intelligence Agency"/>
    <x v="135"/>
    <s v="https://www.dhra.mil/PERSEREC/Espionage-Cases/1983/"/>
    <x v="0"/>
    <x v="0"/>
    <x v="24"/>
    <x v="1"/>
    <s v="HP"/>
    <s v="H"/>
    <n v="9"/>
    <x v="24"/>
    <x v="46"/>
  </r>
  <r>
    <s v="Central Intelligence Agency"/>
    <x v="135"/>
    <s v="https://www.dhra.mil/PERSEREC/Espionage-Cases/1983/"/>
    <x v="0"/>
    <x v="0"/>
    <x v="28"/>
    <x v="1"/>
    <s v="HP"/>
    <s v="H"/>
    <n v="7"/>
    <x v="28"/>
    <x v="56"/>
  </r>
  <r>
    <s v="Central Intelligence Agency"/>
    <x v="135"/>
    <s v="https://www.dhra.mil/PERSEREC/Espionage-Cases/1983/"/>
    <x v="1"/>
    <x v="0"/>
    <x v="4"/>
    <x v="1"/>
    <s v="HP"/>
    <s v="H"/>
    <n v="15"/>
    <x v="4"/>
    <x v="17"/>
  </r>
  <r>
    <s v="Central Intelligence Agency"/>
    <x v="135"/>
    <s v="https://www.dhra.mil/PERSEREC/Espionage-Cases/1983/"/>
    <x v="1"/>
    <x v="0"/>
    <x v="5"/>
    <x v="1"/>
    <s v="HP"/>
    <s v="H"/>
    <n v="3"/>
    <x v="5"/>
    <x v="36"/>
  </r>
  <r>
    <s v="Central Intelligence Agency"/>
    <x v="135"/>
    <s v="https://www.dhra.mil/PERSEREC/Espionage-Cases/1983/"/>
    <x v="1"/>
    <x v="0"/>
    <x v="23"/>
    <x v="1"/>
    <s v="HP"/>
    <s v="H"/>
    <n v="8"/>
    <x v="23"/>
    <x v="37"/>
  </r>
  <r>
    <s v="Central Intelligence Agency"/>
    <x v="135"/>
    <s v="https://www.dhra.mil/PERSEREC/Espionage-Cases/1983/"/>
    <x v="1"/>
    <x v="1"/>
    <x v="6"/>
    <x v="1"/>
    <s v="HP"/>
    <s v="P"/>
    <n v="1"/>
    <x v="6"/>
    <x v="20"/>
  </r>
  <r>
    <s v="U.S. Navy"/>
    <x v="136"/>
    <s v="https://www.dhra.mil/PERSEREC/Espionage-Cases/1993-95/"/>
    <x v="0"/>
    <x v="0"/>
    <x v="2"/>
    <x v="0"/>
    <s v="CHP"/>
    <s v="H"/>
    <n v="23"/>
    <x v="2"/>
    <x v="2"/>
  </r>
  <r>
    <s v="U.S. Navy"/>
    <x v="136"/>
    <s v="https://www.dhra.mil/PERSEREC/Espionage-Cases/1993-95/"/>
    <x v="0"/>
    <x v="0"/>
    <x v="1"/>
    <x v="0"/>
    <s v="CHP"/>
    <s v="H"/>
    <n v="12"/>
    <x v="1"/>
    <x v="1"/>
  </r>
  <r>
    <s v="U.S. Navy"/>
    <x v="136"/>
    <s v="https://www.dhra.mil/PERSEREC/Espionage-Cases/1993-95/"/>
    <x v="1"/>
    <x v="0"/>
    <x v="4"/>
    <x v="0"/>
    <s v="CHP"/>
    <s v="H"/>
    <n v="15"/>
    <x v="4"/>
    <x v="4"/>
  </r>
  <r>
    <s v="U.S. Navy"/>
    <x v="136"/>
    <s v="https://www.dhra.mil/PERSEREC/Espionage-Cases/1993-95/"/>
    <x v="1"/>
    <x v="0"/>
    <x v="5"/>
    <x v="0"/>
    <s v="CHP"/>
    <s v="H"/>
    <n v="3"/>
    <x v="5"/>
    <x v="5"/>
  </r>
  <r>
    <s v="U.S. Navy"/>
    <x v="136"/>
    <s v="https://www.dhra.mil/PERSEREC/Espionage-Cases/1993-95/"/>
    <x v="1"/>
    <x v="1"/>
    <x v="6"/>
    <x v="0"/>
    <s v="CHP"/>
    <s v="P"/>
    <n v="1"/>
    <x v="6"/>
    <x v="6"/>
  </r>
  <r>
    <s v="U.S. Navy"/>
    <x v="136"/>
    <s v="https://www.dhra.mil/PERSEREC/Espionage-Cases/1993-95/"/>
    <x v="0"/>
    <x v="2"/>
    <x v="7"/>
    <x v="0"/>
    <s v="CHP"/>
    <s v="C"/>
    <n v="21"/>
    <x v="7"/>
    <x v="7"/>
  </r>
  <r>
    <s v="U.S. Navy"/>
    <x v="136"/>
    <s v="https://www.dhra.mil/PERSEREC/Espionage-Cases/1993-95/"/>
    <x v="1"/>
    <x v="2"/>
    <x v="9"/>
    <x v="0"/>
    <s v="CHP"/>
    <s v="C"/>
    <n v="16"/>
    <x v="9"/>
    <x v="9"/>
  </r>
  <r>
    <s v="Central Intelligence Agency"/>
    <x v="137"/>
    <s v="https://www.dhra.mil/PERSEREC/Espionage-Cases/1985/"/>
    <x v="0"/>
    <x v="0"/>
    <x v="0"/>
    <x v="1"/>
    <s v="HP"/>
    <s v="H"/>
    <n v="20"/>
    <x v="0"/>
    <x v="15"/>
  </r>
  <r>
    <s v="Central Intelligence Agency"/>
    <x v="137"/>
    <s v="https://www.dhra.mil/PERSEREC/Espionage-Cases/1985/"/>
    <x v="0"/>
    <x v="0"/>
    <x v="1"/>
    <x v="1"/>
    <s v="HP"/>
    <s v="H"/>
    <n v="12"/>
    <x v="1"/>
    <x v="11"/>
  </r>
  <r>
    <s v="Central Intelligence Agency"/>
    <x v="137"/>
    <s v="https://www.dhra.mil/PERSEREC/Espionage-Cases/1985/"/>
    <x v="0"/>
    <x v="0"/>
    <x v="2"/>
    <x v="1"/>
    <s v="HP"/>
    <s v="H"/>
    <n v="23"/>
    <x v="2"/>
    <x v="16"/>
  </r>
  <r>
    <s v="Central Intelligence Agency"/>
    <x v="137"/>
    <s v="https://www.dhra.mil/PERSEREC/Espionage-Cases/1985/"/>
    <x v="0"/>
    <x v="0"/>
    <x v="3"/>
    <x v="1"/>
    <s v="HP"/>
    <s v="H"/>
    <n v="24"/>
    <x v="3"/>
    <x v="41"/>
  </r>
  <r>
    <s v="Central Intelligence Agency"/>
    <x v="137"/>
    <s v="https://www.dhra.mil/PERSEREC/Espionage-Cases/1985/"/>
    <x v="1"/>
    <x v="0"/>
    <x v="4"/>
    <x v="1"/>
    <s v="HP"/>
    <s v="H"/>
    <n v="15"/>
    <x v="4"/>
    <x v="17"/>
  </r>
  <r>
    <s v="Central Intelligence Agency"/>
    <x v="137"/>
    <s v="https://www.dhra.mil/PERSEREC/Espionage-Cases/1985/"/>
    <x v="1"/>
    <x v="0"/>
    <x v="5"/>
    <x v="1"/>
    <s v="HP"/>
    <s v="H"/>
    <n v="3"/>
    <x v="5"/>
    <x v="36"/>
  </r>
  <r>
    <s v="Central Intelligence Agency"/>
    <x v="137"/>
    <s v="https://www.dhra.mil/PERSEREC/Espionage-Cases/1985/"/>
    <x v="1"/>
    <x v="0"/>
    <x v="15"/>
    <x v="1"/>
    <s v="HP"/>
    <s v="H"/>
    <n v="25"/>
    <x v="15"/>
    <x v="42"/>
  </r>
  <r>
    <s v="Central Intelligence Agency"/>
    <x v="137"/>
    <s v="https://www.dhra.mil/PERSEREC/Espionage-Cases/1985/"/>
    <x v="0"/>
    <x v="1"/>
    <x v="18"/>
    <x v="1"/>
    <s v="HP"/>
    <s v="P"/>
    <n v="18"/>
    <x v="18"/>
    <x v="38"/>
  </r>
  <r>
    <s v="Central Intelligence Agency"/>
    <x v="137"/>
    <s v="https://www.dhra.mil/PERSEREC/Espionage-Cases/1985/"/>
    <x v="1"/>
    <x v="1"/>
    <x v="6"/>
    <x v="1"/>
    <s v="HP"/>
    <s v="P"/>
    <n v="1"/>
    <x v="6"/>
    <x v="20"/>
  </r>
  <r>
    <s v="Defense Counterintelligence &amp; Security Agency"/>
    <x v="138"/>
    <s v="https://www.dhra.mil/PERSEREC/Espionage-Cases/1996/"/>
    <x v="0"/>
    <x v="0"/>
    <x v="0"/>
    <x v="1"/>
    <s v="HP"/>
    <s v="H"/>
    <n v="20"/>
    <x v="0"/>
    <x v="15"/>
  </r>
  <r>
    <s v="Defense Counterintelligence &amp; Security Agency"/>
    <x v="138"/>
    <s v="https://www.dhra.mil/PERSEREC/Espionage-Cases/1996/"/>
    <x v="0"/>
    <x v="0"/>
    <x v="2"/>
    <x v="1"/>
    <s v="HP"/>
    <s v="H"/>
    <n v="23"/>
    <x v="2"/>
    <x v="16"/>
  </r>
  <r>
    <s v="Defense Counterintelligence &amp; Security Agency"/>
    <x v="138"/>
    <s v="https://www.dhra.mil/PERSEREC/Espionage-Cases/1996/"/>
    <x v="1"/>
    <x v="0"/>
    <x v="4"/>
    <x v="1"/>
    <s v="HP"/>
    <s v="H"/>
    <n v="15"/>
    <x v="4"/>
    <x v="17"/>
  </r>
  <r>
    <s v="Defense Counterintelligence &amp; Security Agency"/>
    <x v="138"/>
    <s v="https://www.dhra.mil/PERSEREC/Espionage-Cases/1996/"/>
    <x v="1"/>
    <x v="1"/>
    <x v="6"/>
    <x v="1"/>
    <s v="HP"/>
    <s v="P"/>
    <n v="1"/>
    <x v="6"/>
    <x v="20"/>
  </r>
  <r>
    <s v="Federal Bureau of Investigation"/>
    <x v="139"/>
    <s v="https://www.dhra.mil/PERSEREC/Espionage-Cases/2005-08/"/>
    <x v="0"/>
    <x v="0"/>
    <x v="0"/>
    <x v="1"/>
    <s v="HP"/>
    <s v="H"/>
    <n v="20"/>
    <x v="0"/>
    <x v="15"/>
  </r>
  <r>
    <s v="Federal Bureau of Investigation"/>
    <x v="139"/>
    <s v="https://www.dhra.mil/PERSEREC/Espionage-Cases/2005-08/"/>
    <x v="0"/>
    <x v="0"/>
    <x v="1"/>
    <x v="1"/>
    <s v="HP"/>
    <s v="H"/>
    <n v="12"/>
    <x v="1"/>
    <x v="11"/>
  </r>
  <r>
    <s v="Federal Bureau of Investigation"/>
    <x v="139"/>
    <s v="https://www.dhra.mil/PERSEREC/Espionage-Cases/2005-08/"/>
    <x v="0"/>
    <x v="0"/>
    <x v="2"/>
    <x v="1"/>
    <s v="HP"/>
    <s v="H"/>
    <n v="23"/>
    <x v="2"/>
    <x v="16"/>
  </r>
  <r>
    <s v="Federal Bureau of Investigation"/>
    <x v="139"/>
    <s v="https://www.dhra.mil/PERSEREC/Espionage-Cases/2005-08/"/>
    <x v="0"/>
    <x v="0"/>
    <x v="24"/>
    <x v="1"/>
    <s v="HP"/>
    <s v="H"/>
    <n v="9"/>
    <x v="24"/>
    <x v="46"/>
  </r>
  <r>
    <s v="Federal Bureau of Investigation"/>
    <x v="139"/>
    <s v="https://www.dhra.mil/PERSEREC/Espionage-Cases/2005-08/"/>
    <x v="1"/>
    <x v="0"/>
    <x v="4"/>
    <x v="1"/>
    <s v="HP"/>
    <s v="H"/>
    <n v="15"/>
    <x v="4"/>
    <x v="17"/>
  </r>
  <r>
    <s v="Federal Bureau of Investigation"/>
    <x v="139"/>
    <s v="https://www.dhra.mil/PERSEREC/Espionage-Cases/2005-08/"/>
    <x v="1"/>
    <x v="0"/>
    <x v="5"/>
    <x v="1"/>
    <s v="HP"/>
    <s v="H"/>
    <n v="3"/>
    <x v="5"/>
    <x v="36"/>
  </r>
  <r>
    <s v="Federal Bureau of Investigation"/>
    <x v="139"/>
    <s v="https://www.dhra.mil/PERSEREC/Espionage-Cases/2005-08/"/>
    <x v="0"/>
    <x v="1"/>
    <x v="18"/>
    <x v="1"/>
    <s v="HP"/>
    <s v="P"/>
    <n v="18"/>
    <x v="18"/>
    <x v="38"/>
  </r>
  <r>
    <s v="Federal Bureau of Investigation"/>
    <x v="139"/>
    <s v="https://www.dhra.mil/PERSEREC/Espionage-Cases/2005-08/"/>
    <x v="1"/>
    <x v="1"/>
    <x v="6"/>
    <x v="1"/>
    <s v="HP"/>
    <s v="P"/>
    <n v="1"/>
    <x v="6"/>
    <x v="20"/>
  </r>
  <r>
    <s v="U.S. Army"/>
    <x v="140"/>
    <s v="https://www.dhra.mil/PERSEREC/Espionage-Cases/1984/"/>
    <x v="0"/>
    <x v="0"/>
    <x v="0"/>
    <x v="0"/>
    <s v="CHP"/>
    <s v="H"/>
    <n v="20"/>
    <x v="0"/>
    <x v="0"/>
  </r>
  <r>
    <s v="U.S. Army"/>
    <x v="140"/>
    <s v="https://www.dhra.mil/PERSEREC/Espionage-Cases/1984/"/>
    <x v="0"/>
    <x v="0"/>
    <x v="10"/>
    <x v="0"/>
    <s v="CHP"/>
    <s v="H"/>
    <n v="11"/>
    <x v="10"/>
    <x v="10"/>
  </r>
  <r>
    <s v="U.S. Army"/>
    <x v="140"/>
    <s v="https://www.dhra.mil/PERSEREC/Espionage-Cases/1984/"/>
    <x v="0"/>
    <x v="0"/>
    <x v="28"/>
    <x v="0"/>
    <s v="CHP"/>
    <s v="H"/>
    <n v="7"/>
    <x v="28"/>
    <x v="60"/>
  </r>
  <r>
    <s v="U.S. Army"/>
    <x v="140"/>
    <s v="https://www.dhra.mil/PERSEREC/Espionage-Cases/1984/"/>
    <x v="0"/>
    <x v="0"/>
    <x v="3"/>
    <x v="0"/>
    <s v="CHP"/>
    <s v="H"/>
    <n v="24"/>
    <x v="3"/>
    <x v="3"/>
  </r>
  <r>
    <s v="U.S. Army"/>
    <x v="140"/>
    <s v="https://www.dhra.mil/PERSEREC/Espionage-Cases/1984/"/>
    <x v="1"/>
    <x v="0"/>
    <x v="5"/>
    <x v="0"/>
    <s v="CHP"/>
    <s v="H"/>
    <n v="3"/>
    <x v="5"/>
    <x v="5"/>
  </r>
  <r>
    <s v="U.S. Army"/>
    <x v="140"/>
    <s v="https://www.dhra.mil/PERSEREC/Espionage-Cases/1984/"/>
    <x v="1"/>
    <x v="0"/>
    <x v="23"/>
    <x v="0"/>
    <s v="CHP"/>
    <s v="H"/>
    <n v="8"/>
    <x v="23"/>
    <x v="51"/>
  </r>
  <r>
    <s v="U.S. Army"/>
    <x v="140"/>
    <s v="https://www.dhra.mil/PERSEREC/Espionage-Cases/1984/"/>
    <x v="1"/>
    <x v="0"/>
    <x v="14"/>
    <x v="0"/>
    <s v="CHP"/>
    <s v="H"/>
    <n v="5"/>
    <x v="14"/>
    <x v="33"/>
  </r>
  <r>
    <s v="U.S. Army"/>
    <x v="140"/>
    <s v="https://www.dhra.mil/PERSEREC/Espionage-Cases/1984/"/>
    <x v="1"/>
    <x v="0"/>
    <x v="15"/>
    <x v="0"/>
    <s v="CHP"/>
    <s v="H"/>
    <n v="25"/>
    <x v="15"/>
    <x v="25"/>
  </r>
  <r>
    <s v="U.S. Army"/>
    <x v="140"/>
    <s v="https://www.dhra.mil/PERSEREC/Espionage-Cases/1984/"/>
    <x v="0"/>
    <x v="1"/>
    <x v="18"/>
    <x v="0"/>
    <s v="CHP"/>
    <s v="P"/>
    <n v="18"/>
    <x v="18"/>
    <x v="28"/>
  </r>
  <r>
    <s v="U.S. Army"/>
    <x v="140"/>
    <s v="https://www.dhra.mil/PERSEREC/Espionage-Cases/1984/"/>
    <x v="1"/>
    <x v="1"/>
    <x v="26"/>
    <x v="0"/>
    <s v="CHP"/>
    <s v="P"/>
    <n v="29"/>
    <x v="26"/>
    <x v="53"/>
  </r>
  <r>
    <s v="U.S. Army"/>
    <x v="140"/>
    <s v="https://www.dhra.mil/PERSEREC/Espionage-Cases/1984/"/>
    <x v="0"/>
    <x v="2"/>
    <x v="7"/>
    <x v="0"/>
    <s v="CHP"/>
    <s v="C"/>
    <n v="21"/>
    <x v="7"/>
    <x v="7"/>
  </r>
  <r>
    <s v="U.S. Army"/>
    <x v="140"/>
    <s v="https://www.dhra.mil/PERSEREC/Espionage-Cases/1984/"/>
    <x v="1"/>
    <x v="2"/>
    <x v="9"/>
    <x v="0"/>
    <s v="CHP"/>
    <s v="C"/>
    <n v="16"/>
    <x v="9"/>
    <x v="9"/>
  </r>
  <r>
    <s v="U.S. Marine Corps"/>
    <x v="141"/>
    <s v="https://www.dhra.mil/PERSEREC/Espionage-Cases/1981-82/"/>
    <x v="0"/>
    <x v="0"/>
    <x v="0"/>
    <x v="2"/>
    <s v="H"/>
    <s v="H"/>
    <n v="20"/>
    <x v="0"/>
    <x v="22"/>
  </r>
  <r>
    <s v="U.S. Marine Corps"/>
    <x v="141"/>
    <s v="https://www.dhra.mil/PERSEREC/Espionage-Cases/1981-82/"/>
    <x v="0"/>
    <x v="0"/>
    <x v="10"/>
    <x v="2"/>
    <s v="H"/>
    <s v="H"/>
    <n v="11"/>
    <x v="10"/>
    <x v="49"/>
  </r>
  <r>
    <s v="U.S. Marine Corps"/>
    <x v="141"/>
    <s v="https://www.dhra.mil/PERSEREC/Espionage-Cases/1981-82/"/>
    <x v="1"/>
    <x v="0"/>
    <x v="5"/>
    <x v="2"/>
    <s v="H"/>
    <s v="H"/>
    <n v="3"/>
    <x v="5"/>
    <x v="40"/>
  </r>
  <r>
    <s v="U.S. Marine Corps"/>
    <x v="141"/>
    <s v="https://www.dhra.mil/PERSEREC/Espionage-Cases/1981-82/"/>
    <x v="1"/>
    <x v="0"/>
    <x v="23"/>
    <x v="2"/>
    <s v="H"/>
    <s v="H"/>
    <n v="8"/>
    <x v="23"/>
    <x v="50"/>
  </r>
  <r>
    <s v="Federal Bureau of Investigation"/>
    <x v="142"/>
    <s v="https://www.dhra.mil/PERSEREC/Espionage-Cases/2000-04/"/>
    <x v="0"/>
    <x v="0"/>
    <x v="0"/>
    <x v="2"/>
    <s v="H"/>
    <s v="H"/>
    <n v="20"/>
    <x v="0"/>
    <x v="22"/>
  </r>
  <r>
    <s v="Federal Bureau of Investigation"/>
    <x v="142"/>
    <s v="https://www.dhra.mil/PERSEREC/Espionage-Cases/2000-04/"/>
    <x v="0"/>
    <x v="0"/>
    <x v="1"/>
    <x v="2"/>
    <s v="H"/>
    <s v="H"/>
    <n v="12"/>
    <x v="1"/>
    <x v="21"/>
  </r>
  <r>
    <s v="Federal Bureau of Investigation"/>
    <x v="142"/>
    <s v="https://www.dhra.mil/PERSEREC/Espionage-Cases/2000-04/"/>
    <x v="0"/>
    <x v="0"/>
    <x v="2"/>
    <x v="2"/>
    <s v="H"/>
    <s v="H"/>
    <n v="23"/>
    <x v="2"/>
    <x v="48"/>
  </r>
  <r>
    <s v="Federal Bureau of Investigation"/>
    <x v="142"/>
    <s v="https://www.dhra.mil/PERSEREC/Espionage-Cases/2000-04/"/>
    <x v="1"/>
    <x v="0"/>
    <x v="4"/>
    <x v="2"/>
    <s v="H"/>
    <s v="H"/>
    <n v="15"/>
    <x v="4"/>
    <x v="39"/>
  </r>
  <r>
    <s v="Federal Bureau of Investigation"/>
    <x v="142"/>
    <s v="https://www.dhra.mil/PERSEREC/Espionage-Cases/2000-04/"/>
    <x v="1"/>
    <x v="0"/>
    <x v="5"/>
    <x v="2"/>
    <s v="H"/>
    <s v="H"/>
    <n v="3"/>
    <x v="5"/>
    <x v="40"/>
  </r>
  <r>
    <s v="Federal Bureau of Investigation"/>
    <x v="142"/>
    <s v="https://www.dhra.mil/PERSEREC/Espionage-Cases/2000-04/"/>
    <x v="1"/>
    <x v="0"/>
    <x v="15"/>
    <x v="2"/>
    <s v="H"/>
    <s v="H"/>
    <n v="25"/>
    <x v="15"/>
    <x v="63"/>
  </r>
  <r>
    <s v="U.S. Navy"/>
    <x v="143"/>
    <s v="https://www.dhra.mil/PERSEREC/Espionage-Cases/2000-04/"/>
    <x v="0"/>
    <x v="0"/>
    <x v="2"/>
    <x v="1"/>
    <s v="HP"/>
    <s v="H"/>
    <n v="23"/>
    <x v="2"/>
    <x v="16"/>
  </r>
  <r>
    <s v="U.S. Navy"/>
    <x v="143"/>
    <s v="https://www.dhra.mil/PERSEREC/Espionage-Cases/2000-04/"/>
    <x v="0"/>
    <x v="0"/>
    <x v="3"/>
    <x v="1"/>
    <s v="HP"/>
    <s v="H"/>
    <n v="24"/>
    <x v="3"/>
    <x v="41"/>
  </r>
  <r>
    <s v="U.S. Navy"/>
    <x v="143"/>
    <s v="https://www.dhra.mil/PERSEREC/Espionage-Cases/2000-04/"/>
    <x v="1"/>
    <x v="0"/>
    <x v="4"/>
    <x v="1"/>
    <s v="HP"/>
    <s v="H"/>
    <n v="15"/>
    <x v="4"/>
    <x v="17"/>
  </r>
  <r>
    <s v="U.S. Navy"/>
    <x v="143"/>
    <s v="https://www.dhra.mil/PERSEREC/Espionage-Cases/2000-04/"/>
    <x v="1"/>
    <x v="0"/>
    <x v="5"/>
    <x v="1"/>
    <s v="HP"/>
    <s v="H"/>
    <n v="3"/>
    <x v="5"/>
    <x v="36"/>
  </r>
  <r>
    <s v="U.S. Navy"/>
    <x v="143"/>
    <s v="https://www.dhra.mil/PERSEREC/Espionage-Cases/2000-04/"/>
    <x v="1"/>
    <x v="0"/>
    <x v="15"/>
    <x v="1"/>
    <s v="HP"/>
    <s v="H"/>
    <n v="25"/>
    <x v="15"/>
    <x v="42"/>
  </r>
  <r>
    <s v="U.S. Navy"/>
    <x v="143"/>
    <s v="https://www.dhra.mil/PERSEREC/Espionage-Cases/2000-04/"/>
    <x v="0"/>
    <x v="1"/>
    <x v="17"/>
    <x v="1"/>
    <s v="HP"/>
    <s v="P"/>
    <n v="10"/>
    <x v="17"/>
    <x v="47"/>
  </r>
  <r>
    <s v="U.S. Navy"/>
    <x v="143"/>
    <s v="https://www.dhra.mil/PERSEREC/Espionage-Cases/2000-04/"/>
    <x v="1"/>
    <x v="1"/>
    <x v="20"/>
    <x v="1"/>
    <s v="HP"/>
    <s v="P"/>
    <n v="26"/>
    <x v="20"/>
    <x v="45"/>
  </r>
  <r>
    <s v="National Security Agency"/>
    <x v="144"/>
    <s v="https://www.britannica.com/biography/Edward-Snowden"/>
    <x v="0"/>
    <x v="0"/>
    <x v="2"/>
    <x v="0"/>
    <s v="CHP"/>
    <s v="H"/>
    <n v="23"/>
    <x v="2"/>
    <x v="2"/>
  </r>
  <r>
    <s v="National Security Agency"/>
    <x v="144"/>
    <s v="https://www.britannica.com/biography/Edward-Snowden"/>
    <x v="1"/>
    <x v="0"/>
    <x v="4"/>
    <x v="0"/>
    <s v="CHP"/>
    <s v="H"/>
    <n v="15"/>
    <x v="4"/>
    <x v="4"/>
  </r>
  <r>
    <s v="National Security Agency"/>
    <x v="144"/>
    <s v="https://www.britannica.com/biography/Edward-Snowden"/>
    <x v="1"/>
    <x v="0"/>
    <x v="5"/>
    <x v="0"/>
    <s v="CHP"/>
    <s v="H"/>
    <n v="3"/>
    <x v="5"/>
    <x v="5"/>
  </r>
  <r>
    <s v="National Security Agency"/>
    <x v="144"/>
    <s v="https://www.britannica.com/biography/Edward-Snowden"/>
    <x v="1"/>
    <x v="1"/>
    <x v="20"/>
    <x v="0"/>
    <s v="CHP"/>
    <s v="P"/>
    <n v="26"/>
    <x v="20"/>
    <x v="30"/>
  </r>
  <r>
    <s v="National Security Agency"/>
    <x v="144"/>
    <s v="https://www.britannica.com/biography/Edward-Snowden"/>
    <x v="1"/>
    <x v="2"/>
    <x v="9"/>
    <x v="0"/>
    <s v="CHP"/>
    <s v="C"/>
    <n v="16"/>
    <x v="9"/>
    <x v="9"/>
  </r>
  <r>
    <s v="U.S. Army"/>
    <x v="145"/>
    <s v="https://www.dhra.mil/PERSEREC/Espionage-Cases/1990-92/"/>
    <x v="0"/>
    <x v="0"/>
    <x v="0"/>
    <x v="2"/>
    <s v="H"/>
    <s v="H"/>
    <n v="20"/>
    <x v="0"/>
    <x v="22"/>
  </r>
  <r>
    <s v="U.S. Army"/>
    <x v="145"/>
    <s v="https://www.dhra.mil/PERSEREC/Espionage-Cases/1990-92/"/>
    <x v="0"/>
    <x v="0"/>
    <x v="10"/>
    <x v="2"/>
    <s v="H"/>
    <s v="H"/>
    <n v="11"/>
    <x v="10"/>
    <x v="49"/>
  </r>
  <r>
    <s v="U.S. Army"/>
    <x v="145"/>
    <s v="https://www.dhra.mil/PERSEREC/Espionage-Cases/1990-92/"/>
    <x v="0"/>
    <x v="0"/>
    <x v="1"/>
    <x v="2"/>
    <s v="H"/>
    <s v="H"/>
    <n v="12"/>
    <x v="1"/>
    <x v="21"/>
  </r>
  <r>
    <s v="U.S. Army"/>
    <x v="145"/>
    <s v="https://www.dhra.mil/PERSEREC/Espionage-Cases/1990-92/"/>
    <x v="0"/>
    <x v="0"/>
    <x v="2"/>
    <x v="2"/>
    <s v="H"/>
    <s v="H"/>
    <n v="23"/>
    <x v="2"/>
    <x v="48"/>
  </r>
  <r>
    <s v="U.S. Army"/>
    <x v="145"/>
    <s v="https://www.dhra.mil/PERSEREC/Espionage-Cases/1990-92/"/>
    <x v="1"/>
    <x v="0"/>
    <x v="4"/>
    <x v="2"/>
    <s v="H"/>
    <s v="H"/>
    <n v="15"/>
    <x v="4"/>
    <x v="39"/>
  </r>
  <r>
    <s v="U.S. Army"/>
    <x v="145"/>
    <s v="https://www.dhra.mil/PERSEREC/Espionage-Cases/1990-92/"/>
    <x v="1"/>
    <x v="0"/>
    <x v="5"/>
    <x v="2"/>
    <s v="H"/>
    <s v="H"/>
    <n v="3"/>
    <x v="5"/>
    <x v="40"/>
  </r>
  <r>
    <s v="U.S. Army"/>
    <x v="145"/>
    <s v="https://www.dhra.mil/PERSEREC/Espionage-Cases/1990-92/"/>
    <x v="1"/>
    <x v="0"/>
    <x v="23"/>
    <x v="2"/>
    <s v="H"/>
    <s v="H"/>
    <n v="8"/>
    <x v="23"/>
    <x v="50"/>
  </r>
  <r>
    <s v="U.S. Navy"/>
    <x v="146"/>
    <s v="https://www.dhra.mil/PERSEREC/Espionage-Cases/1985/"/>
    <x v="0"/>
    <x v="0"/>
    <x v="2"/>
    <x v="1"/>
    <s v="HP"/>
    <s v="H"/>
    <n v="23"/>
    <x v="2"/>
    <x v="16"/>
  </r>
  <r>
    <s v="U.S. Navy"/>
    <x v="146"/>
    <s v="https://www.dhra.mil/PERSEREC/Espionage-Cases/1985/"/>
    <x v="0"/>
    <x v="0"/>
    <x v="10"/>
    <x v="1"/>
    <s v="HP"/>
    <s v="H"/>
    <n v="11"/>
    <x v="10"/>
    <x v="14"/>
  </r>
  <r>
    <s v="U.S. Navy"/>
    <x v="146"/>
    <s v="https://www.dhra.mil/PERSEREC/Espionage-Cases/1985/"/>
    <x v="1"/>
    <x v="0"/>
    <x v="4"/>
    <x v="1"/>
    <s v="HP"/>
    <s v="H"/>
    <n v="15"/>
    <x v="4"/>
    <x v="17"/>
  </r>
  <r>
    <s v="U.S. Navy"/>
    <x v="146"/>
    <s v="https://www.dhra.mil/PERSEREC/Espionage-Cases/1985/"/>
    <x v="1"/>
    <x v="0"/>
    <x v="5"/>
    <x v="1"/>
    <s v="HP"/>
    <s v="H"/>
    <n v="3"/>
    <x v="5"/>
    <x v="36"/>
  </r>
  <r>
    <s v="U.S. Navy"/>
    <x v="146"/>
    <s v="https://www.dhra.mil/PERSEREC/Espionage-Cases/1985/"/>
    <x v="1"/>
    <x v="0"/>
    <x v="23"/>
    <x v="1"/>
    <s v="HP"/>
    <s v="H"/>
    <n v="8"/>
    <x v="23"/>
    <x v="37"/>
  </r>
  <r>
    <s v="U.S. Navy"/>
    <x v="146"/>
    <s v="https://www.dhra.mil/PERSEREC/Espionage-Cases/1985/"/>
    <x v="1"/>
    <x v="1"/>
    <x v="6"/>
    <x v="1"/>
    <s v="HP"/>
    <s v="P"/>
    <n v="1"/>
    <x v="6"/>
    <x v="20"/>
  </r>
  <r>
    <s v="U.S. Army"/>
    <x v="147"/>
    <s v="https://www.dhra.mil/PERSEREC/Espionage-Cases/2000-04/"/>
    <x v="0"/>
    <x v="0"/>
    <x v="10"/>
    <x v="2"/>
    <s v="H"/>
    <s v="H"/>
    <n v="11"/>
    <x v="10"/>
    <x v="49"/>
  </r>
  <r>
    <s v="U.S. Army"/>
    <x v="147"/>
    <s v="https://www.dhra.mil/PERSEREC/Espionage-Cases/2000-04/"/>
    <x v="0"/>
    <x v="0"/>
    <x v="2"/>
    <x v="2"/>
    <s v="H"/>
    <s v="H"/>
    <n v="23"/>
    <x v="2"/>
    <x v="48"/>
  </r>
  <r>
    <s v="U.S. Army"/>
    <x v="147"/>
    <s v="https://www.dhra.mil/PERSEREC/Espionage-Cases/2000-04/"/>
    <x v="1"/>
    <x v="0"/>
    <x v="4"/>
    <x v="2"/>
    <s v="H"/>
    <s v="H"/>
    <n v="15"/>
    <x v="4"/>
    <x v="39"/>
  </r>
  <r>
    <s v="U.S. Army"/>
    <x v="147"/>
    <s v="https://www.dhra.mil/PERSEREC/Espionage-Cases/2000-04/"/>
    <x v="1"/>
    <x v="0"/>
    <x v="5"/>
    <x v="2"/>
    <s v="H"/>
    <s v="H"/>
    <n v="3"/>
    <x v="5"/>
    <x v="40"/>
  </r>
  <r>
    <s v="U.S. Army"/>
    <x v="147"/>
    <s v="https://www.dhra.mil/PERSEREC/Espionage-Cases/2000-04/"/>
    <x v="1"/>
    <x v="0"/>
    <x v="23"/>
    <x v="2"/>
    <s v="H"/>
    <s v="H"/>
    <n v="8"/>
    <x v="23"/>
    <x v="50"/>
  </r>
  <r>
    <s v="Federal Bureau of Investigation"/>
    <x v="148"/>
    <s v="https://www.dhra.mil/PERSEREC/Espionage-Cases/1988/"/>
    <x v="0"/>
    <x v="0"/>
    <x v="0"/>
    <x v="1"/>
    <s v="HP"/>
    <s v="H"/>
    <n v="20"/>
    <x v="0"/>
    <x v="15"/>
  </r>
  <r>
    <s v="Federal Bureau of Investigation"/>
    <x v="148"/>
    <s v="https://www.dhra.mil/PERSEREC/Espionage-Cases/1988/"/>
    <x v="0"/>
    <x v="0"/>
    <x v="1"/>
    <x v="1"/>
    <s v="HP"/>
    <s v="H"/>
    <n v="12"/>
    <x v="1"/>
    <x v="11"/>
  </r>
  <r>
    <s v="Federal Bureau of Investigation"/>
    <x v="148"/>
    <s v="https://www.dhra.mil/PERSEREC/Espionage-Cases/1988/"/>
    <x v="0"/>
    <x v="0"/>
    <x v="2"/>
    <x v="1"/>
    <s v="HP"/>
    <s v="H"/>
    <n v="23"/>
    <x v="2"/>
    <x v="16"/>
  </r>
  <r>
    <s v="Federal Bureau of Investigation"/>
    <x v="148"/>
    <s v="https://www.dhra.mil/PERSEREC/Espionage-Cases/1988/"/>
    <x v="1"/>
    <x v="0"/>
    <x v="4"/>
    <x v="1"/>
    <s v="HP"/>
    <s v="H"/>
    <n v="15"/>
    <x v="4"/>
    <x v="17"/>
  </r>
  <r>
    <s v="Federal Bureau of Investigation"/>
    <x v="148"/>
    <s v="https://www.dhra.mil/PERSEREC/Espionage-Cases/1988/"/>
    <x v="1"/>
    <x v="0"/>
    <x v="5"/>
    <x v="1"/>
    <s v="HP"/>
    <s v="H"/>
    <n v="3"/>
    <x v="5"/>
    <x v="36"/>
  </r>
  <r>
    <s v="Federal Bureau of Investigation"/>
    <x v="148"/>
    <s v="https://www.dhra.mil/PERSEREC/Espionage-Cases/1988/"/>
    <x v="1"/>
    <x v="1"/>
    <x v="6"/>
    <x v="1"/>
    <s v="HP"/>
    <s v="P"/>
    <n v="1"/>
    <x v="6"/>
    <x v="20"/>
  </r>
  <r>
    <s v="U.S. Army"/>
    <x v="149"/>
    <s v="https://www.dhra.mil/PERSEREC/Espionage-Cases/1986-87/"/>
    <x v="0"/>
    <x v="0"/>
    <x v="1"/>
    <x v="1"/>
    <s v="HP"/>
    <s v="H"/>
    <n v="12"/>
    <x v="1"/>
    <x v="11"/>
  </r>
  <r>
    <s v="U.S. Army"/>
    <x v="149"/>
    <s v="https://www.dhra.mil/PERSEREC/Espionage-Cases/1986-87/"/>
    <x v="1"/>
    <x v="0"/>
    <x v="4"/>
    <x v="1"/>
    <s v="HP"/>
    <s v="H"/>
    <n v="15"/>
    <x v="4"/>
    <x v="17"/>
  </r>
  <r>
    <s v="U.S. Army"/>
    <x v="149"/>
    <s v="https://www.dhra.mil/PERSEREC/Espionage-Cases/1986-87/"/>
    <x v="1"/>
    <x v="0"/>
    <x v="5"/>
    <x v="1"/>
    <s v="HP"/>
    <s v="H"/>
    <n v="3"/>
    <x v="5"/>
    <x v="36"/>
  </r>
  <r>
    <s v="U.S. Army"/>
    <x v="149"/>
    <s v="https://www.dhra.mil/PERSEREC/Espionage-Cases/1986-87/"/>
    <x v="1"/>
    <x v="0"/>
    <x v="15"/>
    <x v="1"/>
    <s v="HP"/>
    <s v="H"/>
    <n v="25"/>
    <x v="15"/>
    <x v="42"/>
  </r>
  <r>
    <s v="U.S. Army"/>
    <x v="149"/>
    <s v="https://www.dhra.mil/PERSEREC/Espionage-Cases/1986-87/"/>
    <x v="0"/>
    <x v="1"/>
    <x v="11"/>
    <x v="1"/>
    <s v="HP"/>
    <s v="P"/>
    <n v="19"/>
    <x v="11"/>
    <x v="12"/>
  </r>
  <r>
    <s v="Defense Counterintelligence &amp; Security Agency"/>
    <x v="150"/>
    <s v="https://www.cdse.edu/documents/cdse/CDSE-Insider-Threat-Case-Study-Bryan-Underwood.pdf"/>
    <x v="0"/>
    <x v="0"/>
    <x v="10"/>
    <x v="1"/>
    <s v="HP"/>
    <s v="H"/>
    <n v="11"/>
    <x v="10"/>
    <x v="14"/>
  </r>
  <r>
    <s v="Defense Counterintelligence &amp; Security Agency"/>
    <x v="150"/>
    <s v="https://www.cdse.edu/documents/cdse/CDSE-Insider-Threat-Case-Study-Bryan-Underwood.pdf"/>
    <x v="0"/>
    <x v="0"/>
    <x v="2"/>
    <x v="1"/>
    <s v="HP"/>
    <s v="H"/>
    <n v="23"/>
    <x v="2"/>
    <x v="16"/>
  </r>
  <r>
    <s v="Defense Counterintelligence &amp; Security Agency"/>
    <x v="150"/>
    <s v="https://www.cdse.edu/documents/cdse/CDSE-Insider-Threat-Case-Study-Bryan-Underwood.pdf"/>
    <x v="1"/>
    <x v="0"/>
    <x v="5"/>
    <x v="1"/>
    <s v="HP"/>
    <s v="H"/>
    <n v="3"/>
    <x v="5"/>
    <x v="36"/>
  </r>
  <r>
    <s v="Defense Counterintelligence &amp; Security Agency"/>
    <x v="150"/>
    <s v="https://www.cdse.edu/documents/cdse/CDSE-Insider-Threat-Case-Study-Bryan-Underwood.pdf"/>
    <x v="1"/>
    <x v="0"/>
    <x v="23"/>
    <x v="1"/>
    <s v="HP"/>
    <s v="H"/>
    <n v="8"/>
    <x v="23"/>
    <x v="37"/>
  </r>
  <r>
    <s v="Defense Counterintelligence &amp; Security Agency"/>
    <x v="150"/>
    <s v="https://www.cdse.edu/documents/cdse/CDSE-Insider-Threat-Case-Study-Bryan-Underwood.pdf"/>
    <x v="0"/>
    <x v="1"/>
    <x v="11"/>
    <x v="1"/>
    <s v="HP"/>
    <s v="P"/>
    <n v="19"/>
    <x v="11"/>
    <x v="12"/>
  </r>
  <r>
    <s v="Defense Counterintelligence &amp; Security Agency"/>
    <x v="150"/>
    <s v="https://www.cdse.edu/documents/cdse/CDSE-Insider-Threat-Case-Study-Bryan-Underwood.pdf"/>
    <x v="0"/>
    <x v="1"/>
    <x v="18"/>
    <x v="1"/>
    <s v="HP"/>
    <s v="P"/>
    <n v="18"/>
    <x v="18"/>
    <x v="38"/>
  </r>
  <r>
    <s v="Defense Counterintelligence &amp; Security Agency"/>
    <x v="150"/>
    <s v="https://www.cdse.edu/documents/cdse/CDSE-Insider-Threat-Case-Study-Bryan-Underwood.pdf"/>
    <x v="1"/>
    <x v="1"/>
    <x v="12"/>
    <x v="1"/>
    <s v="HP"/>
    <s v="P"/>
    <n v="2"/>
    <x v="12"/>
    <x v="13"/>
  </r>
  <r>
    <s v="U.S. Navy"/>
    <x v="151"/>
    <s v="https://www.dhra.mil/PERSEREC/Espionage-Cases/1985/"/>
    <x v="0"/>
    <x v="0"/>
    <x v="0"/>
    <x v="0"/>
    <s v="CHP"/>
    <s v="H"/>
    <n v="20"/>
    <x v="0"/>
    <x v="0"/>
  </r>
  <r>
    <s v="U.S. Navy"/>
    <x v="151"/>
    <s v="https://www.dhra.mil/PERSEREC/Espionage-Cases/1985/"/>
    <x v="0"/>
    <x v="0"/>
    <x v="10"/>
    <x v="0"/>
    <s v="CHP"/>
    <s v="H"/>
    <n v="11"/>
    <x v="10"/>
    <x v="10"/>
  </r>
  <r>
    <s v="U.S. Navy"/>
    <x v="151"/>
    <s v="https://www.dhra.mil/PERSEREC/Espionage-Cases/1985/"/>
    <x v="0"/>
    <x v="0"/>
    <x v="2"/>
    <x v="0"/>
    <s v="CHP"/>
    <s v="H"/>
    <n v="23"/>
    <x v="2"/>
    <x v="2"/>
  </r>
  <r>
    <s v="U.S. Navy"/>
    <x v="151"/>
    <s v="https://www.dhra.mil/PERSEREC/Espionage-Cases/1985/"/>
    <x v="0"/>
    <x v="0"/>
    <x v="3"/>
    <x v="0"/>
    <s v="CHP"/>
    <s v="H"/>
    <n v="24"/>
    <x v="3"/>
    <x v="3"/>
  </r>
  <r>
    <s v="U.S. Navy"/>
    <x v="151"/>
    <s v="https://www.dhra.mil/PERSEREC/Espionage-Cases/1985/"/>
    <x v="1"/>
    <x v="0"/>
    <x v="4"/>
    <x v="0"/>
    <s v="CHP"/>
    <s v="H"/>
    <n v="15"/>
    <x v="4"/>
    <x v="4"/>
  </r>
  <r>
    <s v="U.S. Navy"/>
    <x v="151"/>
    <s v="https://www.dhra.mil/PERSEREC/Espionage-Cases/1985/"/>
    <x v="1"/>
    <x v="0"/>
    <x v="5"/>
    <x v="0"/>
    <s v="CHP"/>
    <s v="H"/>
    <n v="3"/>
    <x v="5"/>
    <x v="5"/>
  </r>
  <r>
    <s v="U.S. Navy"/>
    <x v="151"/>
    <s v="https://www.dhra.mil/PERSEREC/Espionage-Cases/1985/"/>
    <x v="1"/>
    <x v="0"/>
    <x v="13"/>
    <x v="0"/>
    <s v="CHP"/>
    <s v="H"/>
    <n v="28"/>
    <x v="13"/>
    <x v="43"/>
  </r>
  <r>
    <s v="U.S. Navy"/>
    <x v="151"/>
    <s v="https://www.dhra.mil/PERSEREC/Espionage-Cases/1985/"/>
    <x v="1"/>
    <x v="1"/>
    <x v="6"/>
    <x v="0"/>
    <s v="CHP"/>
    <s v="P"/>
    <n v="1"/>
    <x v="6"/>
    <x v="6"/>
  </r>
  <r>
    <s v="U.S. Navy"/>
    <x v="151"/>
    <s v="https://www.dhra.mil/PERSEREC/Espionage-Cases/1985/"/>
    <x v="0"/>
    <x v="2"/>
    <x v="7"/>
    <x v="0"/>
    <s v="CHP"/>
    <s v="C"/>
    <n v="21"/>
    <x v="7"/>
    <x v="7"/>
  </r>
  <r>
    <s v="U.S. Navy"/>
    <x v="151"/>
    <s v="https://www.dhra.mil/PERSEREC/Espionage-Cases/1985/"/>
    <x v="1"/>
    <x v="2"/>
    <x v="9"/>
    <x v="0"/>
    <s v="CHP"/>
    <s v="C"/>
    <n v="16"/>
    <x v="9"/>
    <x v="9"/>
  </r>
  <r>
    <s v="U.S. Navy"/>
    <x v="152"/>
    <s v="https://www.dhra.mil/PERSEREC/Espionage-Cases/1985/"/>
    <x v="0"/>
    <x v="0"/>
    <x v="0"/>
    <x v="0"/>
    <s v="CHP"/>
    <s v="H"/>
    <n v="20"/>
    <x v="0"/>
    <x v="0"/>
  </r>
  <r>
    <s v="U.S. Navy"/>
    <x v="152"/>
    <s v="https://www.dhra.mil/PERSEREC/Espionage-Cases/1985/"/>
    <x v="0"/>
    <x v="0"/>
    <x v="10"/>
    <x v="0"/>
    <s v="CHP"/>
    <s v="H"/>
    <n v="11"/>
    <x v="10"/>
    <x v="10"/>
  </r>
  <r>
    <s v="U.S. Navy"/>
    <x v="152"/>
    <s v="https://www.dhra.mil/PERSEREC/Espionage-Cases/1985/"/>
    <x v="0"/>
    <x v="0"/>
    <x v="2"/>
    <x v="0"/>
    <s v="CHP"/>
    <s v="H"/>
    <n v="23"/>
    <x v="2"/>
    <x v="2"/>
  </r>
  <r>
    <s v="U.S. Navy"/>
    <x v="152"/>
    <s v="https://www.dhra.mil/PERSEREC/Espionage-Cases/1985/"/>
    <x v="0"/>
    <x v="0"/>
    <x v="3"/>
    <x v="0"/>
    <s v="CHP"/>
    <s v="H"/>
    <n v="24"/>
    <x v="3"/>
    <x v="3"/>
  </r>
  <r>
    <s v="U.S. Navy"/>
    <x v="152"/>
    <s v="https://www.dhra.mil/PERSEREC/Espionage-Cases/1985/"/>
    <x v="1"/>
    <x v="0"/>
    <x v="4"/>
    <x v="0"/>
    <s v="CHP"/>
    <s v="H"/>
    <n v="15"/>
    <x v="4"/>
    <x v="4"/>
  </r>
  <r>
    <s v="U.S. Navy"/>
    <x v="152"/>
    <s v="https://www.dhra.mil/PERSEREC/Espionage-Cases/1985/"/>
    <x v="1"/>
    <x v="0"/>
    <x v="5"/>
    <x v="0"/>
    <s v="CHP"/>
    <s v="H"/>
    <n v="3"/>
    <x v="5"/>
    <x v="5"/>
  </r>
  <r>
    <s v="U.S. Navy"/>
    <x v="152"/>
    <s v="https://www.dhra.mil/PERSEREC/Espionage-Cases/1985/"/>
    <x v="1"/>
    <x v="0"/>
    <x v="13"/>
    <x v="0"/>
    <s v="CHP"/>
    <s v="H"/>
    <n v="28"/>
    <x v="13"/>
    <x v="43"/>
  </r>
  <r>
    <s v="U.S. Navy"/>
    <x v="152"/>
    <s v="https://www.dhra.mil/PERSEREC/Espionage-Cases/1985/"/>
    <x v="1"/>
    <x v="1"/>
    <x v="6"/>
    <x v="0"/>
    <s v="CHP"/>
    <s v="P"/>
    <n v="1"/>
    <x v="6"/>
    <x v="6"/>
  </r>
  <r>
    <s v="U.S. Navy"/>
    <x v="152"/>
    <s v="https://www.dhra.mil/PERSEREC/Espionage-Cases/1985/"/>
    <x v="0"/>
    <x v="2"/>
    <x v="7"/>
    <x v="0"/>
    <s v="CHP"/>
    <s v="C"/>
    <n v="21"/>
    <x v="7"/>
    <x v="7"/>
  </r>
  <r>
    <s v="U.S. Navy"/>
    <x v="152"/>
    <s v="https://www.dhra.mil/PERSEREC/Espionage-Cases/1985/"/>
    <x v="1"/>
    <x v="2"/>
    <x v="9"/>
    <x v="0"/>
    <s v="CHP"/>
    <s v="C"/>
    <n v="16"/>
    <x v="9"/>
    <x v="9"/>
  </r>
  <r>
    <s v="U.S. Navy"/>
    <x v="152"/>
    <s v="https://www.dhra.mil/PERSEREC/Espionage-Cases/1985/"/>
    <x v="0"/>
    <x v="0"/>
    <x v="0"/>
    <x v="0"/>
    <s v="CHP"/>
    <s v="H"/>
    <n v="20"/>
    <x v="0"/>
    <x v="0"/>
  </r>
  <r>
    <s v="U.S. Navy"/>
    <x v="152"/>
    <s v="https://www.dhra.mil/PERSEREC/Espionage-Cases/1985/"/>
    <x v="0"/>
    <x v="0"/>
    <x v="10"/>
    <x v="0"/>
    <s v="CHP"/>
    <s v="H"/>
    <n v="11"/>
    <x v="10"/>
    <x v="10"/>
  </r>
  <r>
    <s v="U.S. Navy"/>
    <x v="152"/>
    <s v="https://www.dhra.mil/PERSEREC/Espionage-Cases/1985/"/>
    <x v="0"/>
    <x v="0"/>
    <x v="2"/>
    <x v="0"/>
    <s v="CHP"/>
    <s v="H"/>
    <n v="23"/>
    <x v="2"/>
    <x v="2"/>
  </r>
  <r>
    <s v="U.S. Navy"/>
    <x v="152"/>
    <s v="https://www.dhra.mil/PERSEREC/Espionage-Cases/1985/"/>
    <x v="0"/>
    <x v="0"/>
    <x v="3"/>
    <x v="0"/>
    <s v="CHP"/>
    <s v="H"/>
    <n v="24"/>
    <x v="3"/>
    <x v="3"/>
  </r>
  <r>
    <s v="U.S. Navy"/>
    <x v="152"/>
    <s v="https://www.dhra.mil/PERSEREC/Espionage-Cases/1985/"/>
    <x v="1"/>
    <x v="0"/>
    <x v="4"/>
    <x v="0"/>
    <s v="CHP"/>
    <s v="H"/>
    <n v="15"/>
    <x v="4"/>
    <x v="4"/>
  </r>
  <r>
    <s v="U.S. Navy"/>
    <x v="152"/>
    <s v="https://www.dhra.mil/PERSEREC/Espionage-Cases/1985/"/>
    <x v="1"/>
    <x v="0"/>
    <x v="5"/>
    <x v="0"/>
    <s v="CHP"/>
    <s v="H"/>
    <n v="3"/>
    <x v="5"/>
    <x v="5"/>
  </r>
  <r>
    <s v="U.S. Navy"/>
    <x v="152"/>
    <s v="https://www.dhra.mil/PERSEREC/Espionage-Cases/1985/"/>
    <x v="1"/>
    <x v="0"/>
    <x v="13"/>
    <x v="0"/>
    <s v="CHP"/>
    <s v="H"/>
    <n v="28"/>
    <x v="13"/>
    <x v="43"/>
  </r>
  <r>
    <s v="U.S. Navy"/>
    <x v="152"/>
    <s v="https://www.dhra.mil/PERSEREC/Espionage-Cases/1985/"/>
    <x v="1"/>
    <x v="1"/>
    <x v="6"/>
    <x v="0"/>
    <s v="CHP"/>
    <s v="P"/>
    <n v="1"/>
    <x v="6"/>
    <x v="6"/>
  </r>
  <r>
    <s v="U.S. Navy"/>
    <x v="152"/>
    <s v="https://www.dhra.mil/PERSEREC/Espionage-Cases/1985/"/>
    <x v="0"/>
    <x v="2"/>
    <x v="7"/>
    <x v="0"/>
    <s v="CHP"/>
    <s v="C"/>
    <n v="21"/>
    <x v="7"/>
    <x v="7"/>
  </r>
  <r>
    <s v="U.S. Navy"/>
    <x v="152"/>
    <s v="https://www.dhra.mil/PERSEREC/Espionage-Cases/1985/"/>
    <x v="1"/>
    <x v="2"/>
    <x v="9"/>
    <x v="0"/>
    <s v="CHP"/>
    <s v="C"/>
    <n v="16"/>
    <x v="9"/>
    <x v="9"/>
  </r>
  <r>
    <s v="U.S. Navy"/>
    <x v="153"/>
    <s v="https://www.dhra.mil/PERSEREC/Espionage-Cases/1985/"/>
    <x v="0"/>
    <x v="0"/>
    <x v="0"/>
    <x v="0"/>
    <s v="CHP"/>
    <s v="H"/>
    <n v="20"/>
    <x v="0"/>
    <x v="0"/>
  </r>
  <r>
    <s v="U.S. Navy"/>
    <x v="153"/>
    <s v="https://www.dhra.mil/PERSEREC/Espionage-Cases/1985/"/>
    <x v="0"/>
    <x v="0"/>
    <x v="10"/>
    <x v="0"/>
    <s v="CHP"/>
    <s v="H"/>
    <n v="11"/>
    <x v="10"/>
    <x v="10"/>
  </r>
  <r>
    <s v="U.S. Navy"/>
    <x v="153"/>
    <s v="https://www.dhra.mil/PERSEREC/Espionage-Cases/1985/"/>
    <x v="0"/>
    <x v="0"/>
    <x v="2"/>
    <x v="0"/>
    <s v="CHP"/>
    <s v="H"/>
    <n v="23"/>
    <x v="2"/>
    <x v="2"/>
  </r>
  <r>
    <s v="U.S. Navy"/>
    <x v="153"/>
    <s v="https://www.dhra.mil/PERSEREC/Espionage-Cases/1985/"/>
    <x v="0"/>
    <x v="0"/>
    <x v="3"/>
    <x v="0"/>
    <s v="CHP"/>
    <s v="H"/>
    <n v="24"/>
    <x v="3"/>
    <x v="3"/>
  </r>
  <r>
    <s v="U.S. Navy"/>
    <x v="153"/>
    <s v="https://www.dhra.mil/PERSEREC/Espionage-Cases/1985/"/>
    <x v="1"/>
    <x v="0"/>
    <x v="4"/>
    <x v="0"/>
    <s v="CHP"/>
    <s v="H"/>
    <n v="15"/>
    <x v="4"/>
    <x v="4"/>
  </r>
  <r>
    <s v="U.S. Navy"/>
    <x v="153"/>
    <s v="https://www.dhra.mil/PERSEREC/Espionage-Cases/1985/"/>
    <x v="1"/>
    <x v="0"/>
    <x v="5"/>
    <x v="0"/>
    <s v="CHP"/>
    <s v="H"/>
    <n v="3"/>
    <x v="5"/>
    <x v="5"/>
  </r>
  <r>
    <s v="U.S. Navy"/>
    <x v="153"/>
    <s v="https://www.dhra.mil/PERSEREC/Espionage-Cases/1985/"/>
    <x v="1"/>
    <x v="0"/>
    <x v="13"/>
    <x v="0"/>
    <s v="CHP"/>
    <s v="H"/>
    <n v="28"/>
    <x v="13"/>
    <x v="43"/>
  </r>
  <r>
    <s v="U.S. Navy"/>
    <x v="153"/>
    <s v="https://www.dhra.mil/PERSEREC/Espionage-Cases/1985/"/>
    <x v="1"/>
    <x v="1"/>
    <x v="6"/>
    <x v="0"/>
    <s v="CHP"/>
    <s v="P"/>
    <n v="1"/>
    <x v="6"/>
    <x v="6"/>
  </r>
  <r>
    <s v="U.S. Navy"/>
    <x v="153"/>
    <s v="https://www.dhra.mil/PERSEREC/Espionage-Cases/1985/"/>
    <x v="0"/>
    <x v="2"/>
    <x v="7"/>
    <x v="0"/>
    <s v="CHP"/>
    <s v="C"/>
    <n v="21"/>
    <x v="7"/>
    <x v="7"/>
  </r>
  <r>
    <s v="U.S. Navy"/>
    <x v="153"/>
    <s v="https://www.dhra.mil/PERSEREC/Espionage-Cases/1985/"/>
    <x v="1"/>
    <x v="2"/>
    <x v="9"/>
    <x v="0"/>
    <s v="CHP"/>
    <s v="C"/>
    <n v="16"/>
    <x v="9"/>
    <x v="9"/>
  </r>
  <r>
    <s v="U.S. Army"/>
    <x v="154"/>
    <s v="https://www.dhra.mil/PERSEREC/Espionage-Cases/1997-99/"/>
    <x v="0"/>
    <x v="0"/>
    <x v="10"/>
    <x v="1"/>
    <s v="HP"/>
    <s v="H"/>
    <n v="11"/>
    <x v="10"/>
    <x v="14"/>
  </r>
  <r>
    <s v="U.S. Army"/>
    <x v="154"/>
    <s v="https://www.dhra.mil/PERSEREC/Espionage-Cases/1997-99/"/>
    <x v="0"/>
    <x v="0"/>
    <x v="2"/>
    <x v="1"/>
    <s v="HP"/>
    <s v="H"/>
    <n v="23"/>
    <x v="2"/>
    <x v="16"/>
  </r>
  <r>
    <s v="U.S. Army"/>
    <x v="154"/>
    <s v="https://www.dhra.mil/PERSEREC/Espionage-Cases/1997-99/"/>
    <x v="1"/>
    <x v="0"/>
    <x v="4"/>
    <x v="1"/>
    <s v="HP"/>
    <s v="H"/>
    <n v="15"/>
    <x v="4"/>
    <x v="17"/>
  </r>
  <r>
    <s v="U.S. Army"/>
    <x v="154"/>
    <s v="https://www.dhra.mil/PERSEREC/Espionage-Cases/1997-99/"/>
    <x v="1"/>
    <x v="0"/>
    <x v="5"/>
    <x v="1"/>
    <s v="HP"/>
    <s v="H"/>
    <n v="3"/>
    <x v="5"/>
    <x v="36"/>
  </r>
  <r>
    <s v="U.S. Army"/>
    <x v="154"/>
    <s v="https://www.dhra.mil/PERSEREC/Espionage-Cases/1997-99/"/>
    <x v="0"/>
    <x v="1"/>
    <x v="18"/>
    <x v="1"/>
    <s v="HP"/>
    <s v="P"/>
    <n v="18"/>
    <x v="18"/>
    <x v="38"/>
  </r>
  <r>
    <s v="U.S. Navy"/>
    <x v="155"/>
    <s v="https://www.dhra.mil/PERSEREC/Espionage-Cases/2005-08/"/>
    <x v="0"/>
    <x v="0"/>
    <x v="0"/>
    <x v="1"/>
    <s v="HP"/>
    <s v="H"/>
    <n v="20"/>
    <x v="0"/>
    <x v="15"/>
  </r>
  <r>
    <s v="U.S. Navy"/>
    <x v="155"/>
    <s v="https://www.dhra.mil/PERSEREC/Espionage-Cases/2005-08/"/>
    <x v="0"/>
    <x v="0"/>
    <x v="10"/>
    <x v="1"/>
    <s v="HP"/>
    <s v="H"/>
    <n v="11"/>
    <x v="10"/>
    <x v="14"/>
  </r>
  <r>
    <s v="U.S. Navy"/>
    <x v="155"/>
    <s v="https://www.dhra.mil/PERSEREC/Espionage-Cases/2005-08/"/>
    <x v="0"/>
    <x v="0"/>
    <x v="2"/>
    <x v="1"/>
    <s v="HP"/>
    <s v="H"/>
    <n v="23"/>
    <x v="2"/>
    <x v="16"/>
  </r>
  <r>
    <s v="U.S. Navy"/>
    <x v="155"/>
    <s v="https://www.dhra.mil/PERSEREC/Espionage-Cases/2005-08/"/>
    <x v="0"/>
    <x v="0"/>
    <x v="3"/>
    <x v="1"/>
    <s v="HP"/>
    <s v="H"/>
    <n v="24"/>
    <x v="3"/>
    <x v="41"/>
  </r>
  <r>
    <s v="U.S. Navy"/>
    <x v="155"/>
    <s v="https://www.dhra.mil/PERSEREC/Espionage-Cases/2005-08/"/>
    <x v="1"/>
    <x v="0"/>
    <x v="4"/>
    <x v="1"/>
    <s v="HP"/>
    <s v="H"/>
    <n v="15"/>
    <x v="4"/>
    <x v="17"/>
  </r>
  <r>
    <s v="U.S. Navy"/>
    <x v="155"/>
    <s v="https://www.dhra.mil/PERSEREC/Espionage-Cases/2005-08/"/>
    <x v="1"/>
    <x v="0"/>
    <x v="5"/>
    <x v="1"/>
    <s v="HP"/>
    <s v="H"/>
    <n v="3"/>
    <x v="5"/>
    <x v="36"/>
  </r>
  <r>
    <s v="U.S. Navy"/>
    <x v="155"/>
    <s v="https://www.dhra.mil/PERSEREC/Espionage-Cases/2005-08/"/>
    <x v="1"/>
    <x v="0"/>
    <x v="15"/>
    <x v="1"/>
    <s v="HP"/>
    <s v="H"/>
    <n v="25"/>
    <x v="15"/>
    <x v="42"/>
  </r>
  <r>
    <s v="U.S. Navy"/>
    <x v="155"/>
    <s v="https://www.dhra.mil/PERSEREC/Espionage-Cases/2005-08/"/>
    <x v="0"/>
    <x v="1"/>
    <x v="17"/>
    <x v="1"/>
    <s v="HP"/>
    <s v="P"/>
    <n v="10"/>
    <x v="17"/>
    <x v="47"/>
  </r>
  <r>
    <s v="U.S. Navy"/>
    <x v="155"/>
    <s v="https://www.dhra.mil/PERSEREC/Espionage-Cases/2005-08/"/>
    <x v="1"/>
    <x v="1"/>
    <x v="19"/>
    <x v="1"/>
    <s v="HP"/>
    <s v="P"/>
    <n v="14"/>
    <x v="19"/>
    <x v="44"/>
  </r>
  <r>
    <s v="U.S. Navy"/>
    <x v="155"/>
    <s v="https://www.dhra.mil/PERSEREC/Espionage-Cases/2005-08/"/>
    <x v="1"/>
    <x v="1"/>
    <x v="20"/>
    <x v="1"/>
    <s v="HP"/>
    <s v="P"/>
    <n v="26"/>
    <x v="20"/>
    <x v="45"/>
  </r>
  <r>
    <s v="U.S. Navy"/>
    <x v="155"/>
    <s v="https://www.dhra.mil/PERSEREC/Espionage-Cases/2005-08/"/>
    <x v="1"/>
    <x v="1"/>
    <x v="6"/>
    <x v="1"/>
    <s v="HP"/>
    <s v="P"/>
    <n v="1"/>
    <x v="6"/>
    <x v="20"/>
  </r>
  <r>
    <s v="U.S. Navy"/>
    <x v="156"/>
    <s v="https://www.dhra.mil/PERSEREC/Espionage-Cases/1985/"/>
    <x v="0"/>
    <x v="0"/>
    <x v="0"/>
    <x v="0"/>
    <s v="CHP"/>
    <s v="H"/>
    <n v="20"/>
    <x v="0"/>
    <x v="0"/>
  </r>
  <r>
    <s v="U.S. Navy"/>
    <x v="156"/>
    <s v="https://www.dhra.mil/PERSEREC/Espionage-Cases/1985/"/>
    <x v="0"/>
    <x v="0"/>
    <x v="10"/>
    <x v="0"/>
    <s v="CHP"/>
    <s v="H"/>
    <n v="11"/>
    <x v="10"/>
    <x v="10"/>
  </r>
  <r>
    <s v="U.S. Navy"/>
    <x v="156"/>
    <s v="https://www.dhra.mil/PERSEREC/Espionage-Cases/1985/"/>
    <x v="0"/>
    <x v="0"/>
    <x v="2"/>
    <x v="0"/>
    <s v="CHP"/>
    <s v="H"/>
    <n v="23"/>
    <x v="2"/>
    <x v="2"/>
  </r>
  <r>
    <s v="U.S. Navy"/>
    <x v="156"/>
    <s v="https://www.dhra.mil/PERSEREC/Espionage-Cases/1985/"/>
    <x v="1"/>
    <x v="0"/>
    <x v="4"/>
    <x v="0"/>
    <s v="CHP"/>
    <s v="H"/>
    <n v="15"/>
    <x v="4"/>
    <x v="4"/>
  </r>
  <r>
    <s v="U.S. Navy"/>
    <x v="156"/>
    <s v="https://www.dhra.mil/PERSEREC/Espionage-Cases/1985/"/>
    <x v="1"/>
    <x v="0"/>
    <x v="5"/>
    <x v="0"/>
    <s v="CHP"/>
    <s v="H"/>
    <n v="3"/>
    <x v="5"/>
    <x v="5"/>
  </r>
  <r>
    <s v="U.S. Navy"/>
    <x v="156"/>
    <s v="https://www.dhra.mil/PERSEREC/Espionage-Cases/1985/"/>
    <x v="1"/>
    <x v="0"/>
    <x v="13"/>
    <x v="0"/>
    <s v="CHP"/>
    <s v="H"/>
    <n v="28"/>
    <x v="13"/>
    <x v="43"/>
  </r>
  <r>
    <s v="U.S. Navy"/>
    <x v="156"/>
    <s v="https://www.dhra.mil/PERSEREC/Espionage-Cases/1985/"/>
    <x v="1"/>
    <x v="1"/>
    <x v="6"/>
    <x v="0"/>
    <s v="CHP"/>
    <s v="P"/>
    <n v="1"/>
    <x v="6"/>
    <x v="6"/>
  </r>
  <r>
    <s v="U.S. Navy"/>
    <x v="156"/>
    <s v="https://www.dhra.mil/PERSEREC/Espionage-Cases/1985/"/>
    <x v="0"/>
    <x v="2"/>
    <x v="7"/>
    <x v="0"/>
    <s v="CHP"/>
    <s v="C"/>
    <n v="21"/>
    <x v="7"/>
    <x v="7"/>
  </r>
  <r>
    <s v="U.S. Navy"/>
    <x v="156"/>
    <s v="https://www.dhra.mil/PERSEREC/Espionage-Cases/1985/"/>
    <x v="1"/>
    <x v="2"/>
    <x v="9"/>
    <x v="0"/>
    <s v="CHP"/>
    <s v="C"/>
    <n v="16"/>
    <x v="9"/>
    <x v="9"/>
  </r>
  <r>
    <s v="U.S. Navy"/>
    <x v="157"/>
    <s v="https://www.dhra.mil/PERSEREC/Espionage-Cases/1989/"/>
    <x v="0"/>
    <x v="0"/>
    <x v="10"/>
    <x v="1"/>
    <s v="HP"/>
    <s v="H"/>
    <n v="11"/>
    <x v="10"/>
    <x v="14"/>
  </r>
  <r>
    <s v="U.S. Navy"/>
    <x v="157"/>
    <s v="https://www.dhra.mil/PERSEREC/Espionage-Cases/1989/"/>
    <x v="0"/>
    <x v="0"/>
    <x v="0"/>
    <x v="1"/>
    <s v="HP"/>
    <s v="H"/>
    <n v="20"/>
    <x v="0"/>
    <x v="15"/>
  </r>
  <r>
    <s v="U.S. Navy"/>
    <x v="157"/>
    <s v="https://www.dhra.mil/PERSEREC/Espionage-Cases/1989/"/>
    <x v="0"/>
    <x v="0"/>
    <x v="2"/>
    <x v="1"/>
    <s v="HP"/>
    <s v="H"/>
    <n v="23"/>
    <x v="2"/>
    <x v="16"/>
  </r>
  <r>
    <s v="U.S. Navy"/>
    <x v="157"/>
    <s v="https://www.dhra.mil/PERSEREC/Espionage-Cases/1989/"/>
    <x v="1"/>
    <x v="0"/>
    <x v="4"/>
    <x v="1"/>
    <s v="HP"/>
    <s v="H"/>
    <n v="15"/>
    <x v="4"/>
    <x v="17"/>
  </r>
  <r>
    <s v="U.S. Navy"/>
    <x v="157"/>
    <s v="https://www.dhra.mil/PERSEREC/Espionage-Cases/1989/"/>
    <x v="1"/>
    <x v="0"/>
    <x v="5"/>
    <x v="1"/>
    <s v="HP"/>
    <s v="H"/>
    <n v="3"/>
    <x v="5"/>
    <x v="36"/>
  </r>
  <r>
    <s v="U.S. Navy"/>
    <x v="157"/>
    <s v="https://www.dhra.mil/PERSEREC/Espionage-Cases/1989/"/>
    <x v="1"/>
    <x v="0"/>
    <x v="14"/>
    <x v="1"/>
    <s v="HP"/>
    <s v="H"/>
    <n v="5"/>
    <x v="14"/>
    <x v="19"/>
  </r>
  <r>
    <s v="U.S. Navy"/>
    <x v="157"/>
    <s v="https://www.dhra.mil/PERSEREC/Espionage-Cases/1989/"/>
    <x v="1"/>
    <x v="1"/>
    <x v="6"/>
    <x v="1"/>
    <s v="HP"/>
    <s v="P"/>
    <n v="1"/>
    <x v="6"/>
    <x v="20"/>
  </r>
  <r>
    <s v="Federal Bureau of Investigation"/>
    <x v="158"/>
    <s v="https://www.dhra.mil/PERSEREC/Espionage-Cases/1997-99/"/>
    <x v="0"/>
    <x v="0"/>
    <x v="0"/>
    <x v="0"/>
    <s v="CHP"/>
    <s v="H"/>
    <n v="20"/>
    <x v="0"/>
    <x v="0"/>
  </r>
  <r>
    <s v="Federal Bureau of Investigation"/>
    <x v="158"/>
    <s v="https://www.dhra.mil/PERSEREC/Espionage-Cases/1997-99/"/>
    <x v="0"/>
    <x v="0"/>
    <x v="10"/>
    <x v="0"/>
    <s v="CHP"/>
    <s v="H"/>
    <n v="11"/>
    <x v="10"/>
    <x v="10"/>
  </r>
  <r>
    <s v="Federal Bureau of Investigation"/>
    <x v="158"/>
    <s v="https://www.dhra.mil/PERSEREC/Espionage-Cases/1997-99/"/>
    <x v="0"/>
    <x v="0"/>
    <x v="2"/>
    <x v="0"/>
    <s v="CHP"/>
    <s v="H"/>
    <n v="23"/>
    <x v="2"/>
    <x v="2"/>
  </r>
  <r>
    <s v="Federal Bureau of Investigation"/>
    <x v="158"/>
    <s v="https://www.dhra.mil/PERSEREC/Espionage-Cases/1997-99/"/>
    <x v="0"/>
    <x v="0"/>
    <x v="3"/>
    <x v="0"/>
    <s v="CHP"/>
    <s v="H"/>
    <n v="24"/>
    <x v="3"/>
    <x v="3"/>
  </r>
  <r>
    <s v="Federal Bureau of Investigation"/>
    <x v="158"/>
    <s v="https://www.dhra.mil/PERSEREC/Espionage-Cases/1997-99/"/>
    <x v="1"/>
    <x v="0"/>
    <x v="4"/>
    <x v="0"/>
    <s v="CHP"/>
    <s v="H"/>
    <n v="15"/>
    <x v="4"/>
    <x v="4"/>
  </r>
  <r>
    <s v="Federal Bureau of Investigation"/>
    <x v="158"/>
    <s v="https://www.dhra.mil/PERSEREC/Espionage-Cases/1997-99/"/>
    <x v="1"/>
    <x v="0"/>
    <x v="5"/>
    <x v="0"/>
    <s v="CHP"/>
    <s v="H"/>
    <n v="3"/>
    <x v="5"/>
    <x v="5"/>
  </r>
  <r>
    <s v="Federal Bureau of Investigation"/>
    <x v="158"/>
    <s v="https://www.dhra.mil/PERSEREC/Espionage-Cases/1997-99/"/>
    <x v="1"/>
    <x v="0"/>
    <x v="15"/>
    <x v="0"/>
    <s v="CHP"/>
    <s v="H"/>
    <n v="25"/>
    <x v="15"/>
    <x v="25"/>
  </r>
  <r>
    <s v="Federal Bureau of Investigation"/>
    <x v="158"/>
    <s v="https://www.dhra.mil/PERSEREC/Espionage-Cases/1997-99/"/>
    <x v="1"/>
    <x v="0"/>
    <x v="13"/>
    <x v="0"/>
    <s v="CHP"/>
    <s v="H"/>
    <n v="28"/>
    <x v="13"/>
    <x v="43"/>
  </r>
  <r>
    <s v="Federal Bureau of Investigation"/>
    <x v="158"/>
    <s v="https://www.dhra.mil/PERSEREC/Espionage-Cases/1997-99/"/>
    <x v="0"/>
    <x v="1"/>
    <x v="18"/>
    <x v="0"/>
    <s v="CHP"/>
    <s v="P"/>
    <n v="18"/>
    <x v="18"/>
    <x v="28"/>
  </r>
  <r>
    <s v="Federal Bureau of Investigation"/>
    <x v="158"/>
    <s v="https://www.dhra.mil/PERSEREC/Espionage-Cases/1997-99/"/>
    <x v="1"/>
    <x v="1"/>
    <x v="6"/>
    <x v="0"/>
    <s v="CHP"/>
    <s v="P"/>
    <n v="1"/>
    <x v="6"/>
    <x v="6"/>
  </r>
  <r>
    <s v="Federal Bureau of Investigation"/>
    <x v="158"/>
    <s v="https://www.dhra.mil/PERSEREC/Espionage-Cases/1997-99/"/>
    <x v="0"/>
    <x v="2"/>
    <x v="7"/>
    <x v="0"/>
    <s v="CHP"/>
    <s v="C"/>
    <n v="21"/>
    <x v="7"/>
    <x v="7"/>
  </r>
  <r>
    <s v="Federal Bureau of Investigation"/>
    <x v="158"/>
    <s v="https://www.dhra.mil/PERSEREC/Espionage-Cases/1997-99/"/>
    <x v="1"/>
    <x v="2"/>
    <x v="9"/>
    <x v="0"/>
    <s v="CHP"/>
    <s v="C"/>
    <n v="16"/>
    <x v="9"/>
    <x v="9"/>
  </r>
  <r>
    <s v="U.S. Navy"/>
    <x v="159"/>
    <s v="https://www.dhra.mil/PERSEREC/Espionage-Cases/1983/"/>
    <x v="0"/>
    <x v="0"/>
    <x v="0"/>
    <x v="2"/>
    <s v="H"/>
    <s v="H"/>
    <n v="20"/>
    <x v="0"/>
    <x v="22"/>
  </r>
  <r>
    <s v="U.S. Navy"/>
    <x v="159"/>
    <s v="https://www.dhra.mil/PERSEREC/Espionage-Cases/1983/"/>
    <x v="0"/>
    <x v="0"/>
    <x v="10"/>
    <x v="2"/>
    <s v="H"/>
    <s v="H"/>
    <n v="11"/>
    <x v="10"/>
    <x v="49"/>
  </r>
  <r>
    <s v="U.S. Navy"/>
    <x v="159"/>
    <s v="https://www.dhra.mil/PERSEREC/Espionage-Cases/1983/"/>
    <x v="0"/>
    <x v="0"/>
    <x v="2"/>
    <x v="2"/>
    <s v="H"/>
    <s v="H"/>
    <n v="23"/>
    <x v="2"/>
    <x v="48"/>
  </r>
  <r>
    <s v="U.S. Navy"/>
    <x v="159"/>
    <s v="https://www.dhra.mil/PERSEREC/Espionage-Cases/1983/"/>
    <x v="1"/>
    <x v="0"/>
    <x v="4"/>
    <x v="2"/>
    <s v="H"/>
    <s v="H"/>
    <n v="15"/>
    <x v="4"/>
    <x v="39"/>
  </r>
  <r>
    <s v="U.S. Navy"/>
    <x v="159"/>
    <s v="https://www.dhra.mil/PERSEREC/Espionage-Cases/1983/"/>
    <x v="1"/>
    <x v="0"/>
    <x v="5"/>
    <x v="2"/>
    <s v="H"/>
    <s v="H"/>
    <n v="3"/>
    <x v="5"/>
    <x v="40"/>
  </r>
  <r>
    <s v="U.S. Air Force"/>
    <x v="160"/>
    <s v="https://www.dhra.mil/PERSEREC/Espionage-Cases/1989/"/>
    <x v="0"/>
    <x v="0"/>
    <x v="0"/>
    <x v="1"/>
    <s v="HP"/>
    <s v="H"/>
    <n v="20"/>
    <x v="0"/>
    <x v="15"/>
  </r>
  <r>
    <s v="U.S. Air Force"/>
    <x v="160"/>
    <s v="https://www.dhra.mil/PERSEREC/Espionage-Cases/1989/"/>
    <x v="0"/>
    <x v="0"/>
    <x v="10"/>
    <x v="1"/>
    <s v="HP"/>
    <s v="H"/>
    <n v="11"/>
    <x v="10"/>
    <x v="14"/>
  </r>
  <r>
    <s v="U.S. Air Force"/>
    <x v="160"/>
    <s v="https://www.dhra.mil/PERSEREC/Espionage-Cases/1989/"/>
    <x v="0"/>
    <x v="0"/>
    <x v="3"/>
    <x v="1"/>
    <s v="HP"/>
    <s v="H"/>
    <n v="24"/>
    <x v="3"/>
    <x v="41"/>
  </r>
  <r>
    <s v="U.S. Air Force"/>
    <x v="160"/>
    <s v="https://www.dhra.mil/PERSEREC/Espionage-Cases/1989/"/>
    <x v="1"/>
    <x v="0"/>
    <x v="4"/>
    <x v="1"/>
    <s v="HP"/>
    <s v="H"/>
    <n v="15"/>
    <x v="4"/>
    <x v="17"/>
  </r>
  <r>
    <s v="U.S. Air Force"/>
    <x v="160"/>
    <s v="https://www.dhra.mil/PERSEREC/Espionage-Cases/1989/"/>
    <x v="1"/>
    <x v="0"/>
    <x v="5"/>
    <x v="1"/>
    <s v="HP"/>
    <s v="H"/>
    <n v="3"/>
    <x v="5"/>
    <x v="36"/>
  </r>
  <r>
    <s v="U.S. Air Force"/>
    <x v="160"/>
    <s v="https://www.dhra.mil/PERSEREC/Espionage-Cases/1989/"/>
    <x v="1"/>
    <x v="0"/>
    <x v="14"/>
    <x v="1"/>
    <s v="HP"/>
    <s v="H"/>
    <n v="5"/>
    <x v="14"/>
    <x v="19"/>
  </r>
  <r>
    <s v="U.S. Air Force"/>
    <x v="160"/>
    <s v="https://www.dhra.mil/PERSEREC/Espionage-Cases/1989/"/>
    <x v="1"/>
    <x v="0"/>
    <x v="23"/>
    <x v="1"/>
    <s v="HP"/>
    <s v="H"/>
    <n v="8"/>
    <x v="23"/>
    <x v="37"/>
  </r>
  <r>
    <s v="U.S. Air Force"/>
    <x v="160"/>
    <s v="https://www.dhra.mil/PERSEREC/Espionage-Cases/1989/"/>
    <x v="0"/>
    <x v="1"/>
    <x v="16"/>
    <x v="1"/>
    <s v="HP"/>
    <s v="P"/>
    <n v="4"/>
    <x v="16"/>
    <x v="59"/>
  </r>
  <r>
    <s v="U.S. Air Force"/>
    <x v="160"/>
    <s v="https://www.dhra.mil/PERSEREC/Espionage-Cases/1989/"/>
    <x v="0"/>
    <x v="1"/>
    <x v="17"/>
    <x v="1"/>
    <s v="HP"/>
    <s v="P"/>
    <n v="10"/>
    <x v="17"/>
    <x v="47"/>
  </r>
  <r>
    <s v="U.S. Air Force"/>
    <x v="160"/>
    <s v="https://www.dhra.mil/PERSEREC/Espionage-Cases/1989/"/>
    <x v="1"/>
    <x v="1"/>
    <x v="20"/>
    <x v="1"/>
    <s v="HP"/>
    <s v="P"/>
    <n v="26"/>
    <x v="20"/>
    <x v="45"/>
  </r>
  <r>
    <s v="U.S. Air Force"/>
    <x v="160"/>
    <s v="https://www.dhra.mil/PERSEREC/Espionage-Cases/1989/"/>
    <x v="1"/>
    <x v="1"/>
    <x v="6"/>
    <x v="1"/>
    <s v="HP"/>
    <s v="P"/>
    <n v="1"/>
    <x v="6"/>
    <x v="20"/>
  </r>
  <r>
    <s v="U.S. Navy"/>
    <x v="161"/>
    <s v="https://www.dhra.mil/PERSEREC/Espionage-Cases/1984/"/>
    <x v="0"/>
    <x v="0"/>
    <x v="10"/>
    <x v="1"/>
    <s v="HP"/>
    <s v="H"/>
    <n v="11"/>
    <x v="10"/>
    <x v="14"/>
  </r>
  <r>
    <s v="U.S. Navy"/>
    <x v="161"/>
    <s v="https://www.dhra.mil/PERSEREC/Espionage-Cases/1984/"/>
    <x v="0"/>
    <x v="0"/>
    <x v="2"/>
    <x v="1"/>
    <s v="HP"/>
    <s v="H"/>
    <n v="23"/>
    <x v="2"/>
    <x v="16"/>
  </r>
  <r>
    <s v="U.S. Navy"/>
    <x v="161"/>
    <s v="https://www.dhra.mil/PERSEREC/Espionage-Cases/1984/"/>
    <x v="1"/>
    <x v="0"/>
    <x v="4"/>
    <x v="1"/>
    <s v="HP"/>
    <s v="H"/>
    <n v="15"/>
    <x v="4"/>
    <x v="17"/>
  </r>
  <r>
    <s v="U.S. Navy"/>
    <x v="161"/>
    <s v="https://www.dhra.mil/PERSEREC/Espionage-Cases/1984/"/>
    <x v="1"/>
    <x v="0"/>
    <x v="5"/>
    <x v="1"/>
    <s v="HP"/>
    <s v="H"/>
    <n v="3"/>
    <x v="5"/>
    <x v="36"/>
  </r>
  <r>
    <s v="U.S. Navy"/>
    <x v="161"/>
    <s v="https://www.dhra.mil/PERSEREC/Espionage-Cases/1984/"/>
    <x v="1"/>
    <x v="0"/>
    <x v="23"/>
    <x v="1"/>
    <s v="HP"/>
    <s v="H"/>
    <n v="8"/>
    <x v="23"/>
    <x v="37"/>
  </r>
  <r>
    <s v="U.S. Navy"/>
    <x v="161"/>
    <s v="https://www.dhra.mil/PERSEREC/Espionage-Cases/1984/"/>
    <x v="0"/>
    <x v="1"/>
    <x v="18"/>
    <x v="1"/>
    <s v="HP"/>
    <s v="P"/>
    <n v="18"/>
    <x v="18"/>
    <x v="38"/>
  </r>
  <r>
    <s v="Federal Bureau of Investigation"/>
    <x v="162"/>
    <s v="https://www.cdse.edu/documents/cdse/jiaqiang-xu-economic-espionage.pdf"/>
    <x v="0"/>
    <x v="0"/>
    <x v="1"/>
    <x v="0"/>
    <s v="CHP"/>
    <s v="H"/>
    <n v="12"/>
    <x v="1"/>
    <x v="1"/>
  </r>
  <r>
    <s v="Federal Bureau of Investigation"/>
    <x v="162"/>
    <s v="https://www.cdse.edu/documents/cdse/jiaqiang-xu-economic-espionage.pdf"/>
    <x v="1"/>
    <x v="0"/>
    <x v="5"/>
    <x v="0"/>
    <s v="CHP"/>
    <s v="H"/>
    <n v="3"/>
    <x v="5"/>
    <x v="5"/>
  </r>
  <r>
    <s v="Federal Bureau of Investigation"/>
    <x v="162"/>
    <s v="https://www.cdse.edu/documents/cdse/jiaqiang-xu-economic-espionage.pdf"/>
    <x v="1"/>
    <x v="0"/>
    <x v="14"/>
    <x v="0"/>
    <s v="CHP"/>
    <s v="H"/>
    <n v="5"/>
    <x v="14"/>
    <x v="33"/>
  </r>
  <r>
    <s v="Federal Bureau of Investigation"/>
    <x v="162"/>
    <s v="https://www.cdse.edu/documents/cdse/jiaqiang-xu-economic-espionage.pdf"/>
    <x v="0"/>
    <x v="1"/>
    <x v="18"/>
    <x v="0"/>
    <s v="CHP"/>
    <s v="P"/>
    <n v="18"/>
    <x v="18"/>
    <x v="28"/>
  </r>
  <r>
    <s v="Federal Bureau of Investigation"/>
    <x v="162"/>
    <s v="https://www.cdse.edu/documents/cdse/jiaqiang-xu-economic-espionage.pdf"/>
    <x v="0"/>
    <x v="2"/>
    <x v="7"/>
    <x v="0"/>
    <s v="CHP"/>
    <s v="C"/>
    <n v="21"/>
    <x v="7"/>
    <x v="7"/>
  </r>
  <r>
    <s v="Federal Bureau of Investigation"/>
    <x v="162"/>
    <s v="https://www.cdse.edu/documents/cdse/jiaqiang-xu-economic-espionage.pdf"/>
    <x v="1"/>
    <x v="2"/>
    <x v="9"/>
    <x v="0"/>
    <s v="CHP"/>
    <s v="C"/>
    <n v="16"/>
    <x v="9"/>
    <x v="9"/>
  </r>
  <r>
    <s v="Federal Bureau of Investigation"/>
    <x v="163"/>
    <s v="https://www.dhra.mil/PERSEREC/Espionage-Cases/2000-04/"/>
    <x v="0"/>
    <x v="0"/>
    <x v="1"/>
    <x v="1"/>
    <s v="HP"/>
    <s v="H"/>
    <n v="12"/>
    <x v="1"/>
    <x v="11"/>
  </r>
  <r>
    <s v="Federal Bureau of Investigation"/>
    <x v="163"/>
    <s v="https://www.dhra.mil/PERSEREC/Espionage-Cases/2000-04/"/>
    <x v="0"/>
    <x v="0"/>
    <x v="2"/>
    <x v="1"/>
    <s v="HP"/>
    <s v="H"/>
    <n v="23"/>
    <x v="2"/>
    <x v="16"/>
  </r>
  <r>
    <s v="Federal Bureau of Investigation"/>
    <x v="163"/>
    <s v="https://www.dhra.mil/PERSEREC/Espionage-Cases/2000-04/"/>
    <x v="1"/>
    <x v="0"/>
    <x v="4"/>
    <x v="1"/>
    <s v="HP"/>
    <s v="H"/>
    <n v="15"/>
    <x v="4"/>
    <x v="17"/>
  </r>
  <r>
    <s v="Federal Bureau of Investigation"/>
    <x v="163"/>
    <s v="https://www.dhra.mil/PERSEREC/Espionage-Cases/2000-04/"/>
    <x v="1"/>
    <x v="0"/>
    <x v="5"/>
    <x v="1"/>
    <s v="HP"/>
    <s v="H"/>
    <n v="3"/>
    <x v="5"/>
    <x v="36"/>
  </r>
  <r>
    <s v="Federal Bureau of Investigation"/>
    <x v="163"/>
    <s v="https://www.dhra.mil/PERSEREC/Espionage-Cases/2000-04/"/>
    <x v="1"/>
    <x v="0"/>
    <x v="14"/>
    <x v="1"/>
    <s v="HP"/>
    <s v="H"/>
    <n v="5"/>
    <x v="14"/>
    <x v="19"/>
  </r>
  <r>
    <s v="Federal Bureau of Investigation"/>
    <x v="163"/>
    <s v="https://www.dhra.mil/PERSEREC/Espionage-Cases/2000-04/"/>
    <x v="1"/>
    <x v="0"/>
    <x v="13"/>
    <x v="1"/>
    <s v="HP"/>
    <s v="H"/>
    <n v="28"/>
    <x v="13"/>
    <x v="18"/>
  </r>
  <r>
    <s v="Federal Bureau of Investigation"/>
    <x v="163"/>
    <s v="https://www.dhra.mil/PERSEREC/Espionage-Cases/2000-04/"/>
    <x v="1"/>
    <x v="1"/>
    <x v="6"/>
    <x v="1"/>
    <s v="HP"/>
    <s v="P"/>
    <n v="1"/>
    <x v="6"/>
    <x v="20"/>
  </r>
  <r>
    <s v="U.S. Army"/>
    <x v="164"/>
    <s v="https://www.dhra.mil/PERSEREC/Espionage-Cases/1988/"/>
    <x v="0"/>
    <x v="0"/>
    <x v="10"/>
    <x v="1"/>
    <s v="HP"/>
    <s v="H"/>
    <n v="11"/>
    <x v="10"/>
    <x v="14"/>
  </r>
  <r>
    <s v="U.S. Army"/>
    <x v="164"/>
    <s v="https://www.dhra.mil/PERSEREC/Espionage-Cases/1988/"/>
    <x v="0"/>
    <x v="0"/>
    <x v="2"/>
    <x v="1"/>
    <s v="HP"/>
    <s v="H"/>
    <n v="23"/>
    <x v="2"/>
    <x v="16"/>
  </r>
  <r>
    <s v="U.S. Army"/>
    <x v="164"/>
    <s v="https://www.dhra.mil/PERSEREC/Espionage-Cases/1988/"/>
    <x v="0"/>
    <x v="0"/>
    <x v="1"/>
    <x v="1"/>
    <s v="HP"/>
    <s v="H"/>
    <n v="12"/>
    <x v="1"/>
    <x v="11"/>
  </r>
  <r>
    <s v="U.S. Army"/>
    <x v="164"/>
    <s v="https://www.dhra.mil/PERSEREC/Espionage-Cases/1988/"/>
    <x v="1"/>
    <x v="0"/>
    <x v="4"/>
    <x v="1"/>
    <s v="HP"/>
    <s v="H"/>
    <n v="15"/>
    <x v="4"/>
    <x v="17"/>
  </r>
  <r>
    <s v="U.S. Army"/>
    <x v="164"/>
    <s v="https://www.dhra.mil/PERSEREC/Espionage-Cases/1988/"/>
    <x v="1"/>
    <x v="0"/>
    <x v="5"/>
    <x v="1"/>
    <s v="HP"/>
    <s v="H"/>
    <n v="3"/>
    <x v="5"/>
    <x v="36"/>
  </r>
  <r>
    <s v="U.S. Army"/>
    <x v="164"/>
    <s v="https://www.dhra.mil/PERSEREC/Espionage-Cases/1988/"/>
    <x v="1"/>
    <x v="1"/>
    <x v="6"/>
    <x v="1"/>
    <s v="HP"/>
    <s v="P"/>
    <n v="1"/>
    <x v="6"/>
    <x v="20"/>
  </r>
  <r>
    <s v="Homeland Security Investigations"/>
    <x v="165"/>
    <s v="https://www.cdse.edu/documents/cdse/case-study-zuccarelli.pdf"/>
    <x v="0"/>
    <x v="0"/>
    <x v="10"/>
    <x v="1"/>
    <s v="HP"/>
    <s v="H"/>
    <n v="11"/>
    <x v="10"/>
    <x v="14"/>
  </r>
  <r>
    <s v="Homeland Security Investigations"/>
    <x v="165"/>
    <s v="https://www.cdse.edu/documents/cdse/case-study-zuccarelli.pdf"/>
    <x v="0"/>
    <x v="0"/>
    <x v="2"/>
    <x v="1"/>
    <s v="HP"/>
    <s v="H"/>
    <n v="23"/>
    <x v="2"/>
    <x v="16"/>
  </r>
  <r>
    <s v="Homeland Security Investigations"/>
    <x v="165"/>
    <s v="https://www.cdse.edu/documents/cdse/case-study-zuccarelli.pdf"/>
    <x v="1"/>
    <x v="0"/>
    <x v="4"/>
    <x v="1"/>
    <s v="HP"/>
    <s v="H"/>
    <n v="15"/>
    <x v="4"/>
    <x v="17"/>
  </r>
  <r>
    <s v="Homeland Security Investigations"/>
    <x v="165"/>
    <s v="https://www.cdse.edu/documents/cdse/case-study-zuccarelli.pdf"/>
    <x v="1"/>
    <x v="0"/>
    <x v="5"/>
    <x v="1"/>
    <s v="HP"/>
    <s v="H"/>
    <n v="3"/>
    <x v="5"/>
    <x v="36"/>
  </r>
  <r>
    <s v="Homeland Security Investigations"/>
    <x v="165"/>
    <s v="https://www.cdse.edu/documents/cdse/case-study-zuccarelli.pdf"/>
    <x v="1"/>
    <x v="0"/>
    <x v="14"/>
    <x v="1"/>
    <s v="HP"/>
    <s v="H"/>
    <n v="5"/>
    <x v="14"/>
    <x v="19"/>
  </r>
  <r>
    <s v="Homeland Security Investigations"/>
    <x v="165"/>
    <s v="https://www.cdse.edu/documents/cdse/case-study-zuccarelli.pdf"/>
    <x v="1"/>
    <x v="0"/>
    <x v="13"/>
    <x v="1"/>
    <s v="HP"/>
    <s v="H"/>
    <n v="28"/>
    <x v="13"/>
    <x v="18"/>
  </r>
  <r>
    <s v="Homeland Security Investigations"/>
    <x v="165"/>
    <s v="https://www.cdse.edu/documents/cdse/case-study-zuccarelli.pdf"/>
    <x v="0"/>
    <x v="1"/>
    <x v="18"/>
    <x v="1"/>
    <s v="HP"/>
    <s v="P"/>
    <n v="18"/>
    <x v="18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A33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0">
        <item x="6"/>
        <item x="12"/>
        <item x="5"/>
        <item x="16"/>
        <item x="14"/>
        <item x="8"/>
        <item x="28"/>
        <item x="23"/>
        <item x="24"/>
        <item x="17"/>
        <item x="10"/>
        <item x="1"/>
        <item x="22"/>
        <item x="19"/>
        <item x="4"/>
        <item x="9"/>
        <item x="25"/>
        <item x="18"/>
        <item x="11"/>
        <item x="0"/>
        <item x="7"/>
        <item x="21"/>
        <item x="2"/>
        <item x="3"/>
        <item x="15"/>
        <item x="20"/>
        <item x="27"/>
        <item x="13"/>
        <item x="26"/>
        <item t="default"/>
      </items>
    </pivotField>
    <pivotField compact="0" showAl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3:S18" firstHeaderRow="1" firstDataRow="1" firstDataCol="1" rowPageCount="1" colPageCount="1"/>
  <pivotFields count="7">
    <pivotField showAll="0"/>
    <pivotField showAll="0"/>
    <pivotField showAll="0"/>
    <pivotField axis="axisRow" showAll="0" sortType="ascending">
      <items count="3">
        <item x="0"/>
        <item x="1"/>
        <item t="default"/>
      </items>
    </pivotField>
    <pivotField axis="axisPage" multipleItemSelectionAllowed="1" showAll="0">
      <items count="2">
        <item x="0"/>
        <item t="default"/>
      </items>
    </pivotField>
    <pivotField axis="axisRow" dataField="1" showAll="0" sortType="descending">
      <items count="13">
        <item x="4"/>
        <item x="3"/>
        <item x="11"/>
        <item x="8"/>
        <item x="7"/>
        <item x="0"/>
        <item x="5"/>
        <item x="1"/>
        <item x="6"/>
        <item x="10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3"/>
    <field x="5"/>
  </rowFields>
  <rowItems count="15">
    <i>
      <x/>
    </i>
    <i r="1">
      <x v="8"/>
    </i>
    <i r="1">
      <x v="7"/>
    </i>
    <i r="1">
      <x v="4"/>
    </i>
    <i r="1">
      <x v="5"/>
    </i>
    <i r="1">
      <x v="9"/>
    </i>
    <i r="1">
      <x v="2"/>
    </i>
    <i>
      <x v="1"/>
    </i>
    <i r="1">
      <x v="6"/>
    </i>
    <i r="1">
      <x/>
    </i>
    <i r="1">
      <x v="1"/>
    </i>
    <i r="1">
      <x v="3"/>
    </i>
    <i r="1">
      <x v="10"/>
    </i>
    <i r="1">
      <x v="11"/>
    </i>
    <i t="grand">
      <x/>
    </i>
  </rowItems>
  <colItems count="1">
    <i/>
  </colItems>
  <pageFields count="1">
    <pageField fld="4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3:O18" firstHeaderRow="1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dataField="1" showAll="0" sortType="descending">
      <items count="13">
        <item x="4"/>
        <item x="3"/>
        <item x="11"/>
        <item x="8"/>
        <item x="7"/>
        <item x="0"/>
        <item x="5"/>
        <item x="1"/>
        <item x="6"/>
        <item x="10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3"/>
    <field x="5"/>
  </rowFields>
  <rowItems count="15">
    <i>
      <x/>
    </i>
    <i r="1">
      <x v="8"/>
    </i>
    <i r="1">
      <x v="7"/>
    </i>
    <i r="1">
      <x v="4"/>
    </i>
    <i r="1">
      <x v="5"/>
    </i>
    <i r="1">
      <x v="9"/>
    </i>
    <i r="1">
      <x v="2"/>
    </i>
    <i>
      <x v="1"/>
    </i>
    <i r="1">
      <x v="6"/>
    </i>
    <i r="1">
      <x/>
    </i>
    <i r="1">
      <x v="1"/>
    </i>
    <i r="1">
      <x v="3"/>
    </i>
    <i r="1">
      <x v="10"/>
    </i>
    <i r="1">
      <x v="11"/>
    </i>
    <i t="grand">
      <x/>
    </i>
  </rowItems>
  <colItems count="1">
    <i/>
  </colItems>
  <dataFields count="1">
    <dataField name="Count of Criteria" fld="5" subtotal="count" baseField="0" baseItem="0"/>
  </dataFields>
  <formats count="10">
    <format dxfId="122">
      <pivotArea collapsedLevelsAreSubtotals="1" fieldPosition="0">
        <references count="1">
          <reference field="5" count="6">
            <x v="0"/>
            <x v="3"/>
            <x v="4"/>
            <x v="6"/>
            <x v="7"/>
            <x v="8"/>
          </reference>
        </references>
      </pivotArea>
    </format>
    <format dxfId="121">
      <pivotArea collapsedLevelsAreSubtotals="1" fieldPosition="0">
        <references count="1">
          <reference field="5" count="2">
            <x v="7"/>
            <x v="8"/>
          </reference>
        </references>
      </pivotArea>
    </format>
    <format dxfId="120">
      <pivotArea collapsedLevelsAreSubtotals="1" fieldPosition="0">
        <references count="1">
          <reference field="5" count="1">
            <x v="3"/>
          </reference>
        </references>
      </pivotArea>
    </format>
    <format dxfId="119">
      <pivotArea collapsedLevelsAreSubtotals="1" fieldPosition="0">
        <references count="1">
          <reference field="5" count="1">
            <x v="4"/>
          </reference>
        </references>
      </pivotArea>
    </format>
    <format dxfId="118">
      <pivotArea outline="0" collapsedLevelsAreSubtotals="1" fieldPosition="0"/>
    </format>
    <format dxfId="117">
      <pivotArea field="5" type="button" dataOnly="0" labelOnly="1" outline="0" axis="axisRow" fieldPosition="1"/>
    </format>
    <format dxfId="116">
      <pivotArea dataOnly="0" labelOnly="1" fieldPosition="0">
        <references count="1">
          <reference field="5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J3:K19" firstHeaderRow="1" firstDataRow="1" firstDataCol="1" rowPageCount="1" colPageCount="1"/>
  <pivotFields count="3">
    <pivotField axis="axisPage" compact="0" allDrilled="1" showAll="0" dataSourceSort="1" defaultAttributeDrillState="1">
      <items count="1">
        <item t="default"/>
      </items>
    </pivotField>
    <pivotField axis="axisRow" compact="0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14" name="[domain_1].[Domain].&amp;[Human Domain]" cap="Human Domain"/>
  </pageFields>
  <dataFields count="1">
    <dataField name="Distinct Count of Case Profile Name" fld="2" subtotal="count" baseField="1" baseItem="13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omain_1">
        <x15:activeTabTopLevelEntity name="[domain_1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5" firstHeaderRow="1" firstDataRow="1" firstDataCol="1" rowPageCount="1" colPageCount="1"/>
  <pivotFields count="12">
    <pivotField showAll="0"/>
    <pivotField axis="axisRow" showAll="0" sortType="descending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67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m="1" x="166"/>
        <item x="159"/>
        <item x="160"/>
        <item x="161"/>
        <item x="162"/>
        <item x="163"/>
        <item x="164"/>
        <item x="165"/>
        <item x="55"/>
        <item x="1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axis="axisPage" multipleItemSelectionAllowed="1" showAll="0" defaultSubtotal="0">
      <items count="3">
        <item h="1" x="2"/>
        <item x="1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02">
    <i>
      <x v="109"/>
    </i>
    <i>
      <x v="132"/>
    </i>
    <i>
      <x v="94"/>
    </i>
    <i>
      <x v="114"/>
    </i>
    <i>
      <x v="106"/>
    </i>
    <i>
      <x v="121"/>
    </i>
    <i>
      <x v="160"/>
    </i>
    <i>
      <x v="155"/>
    </i>
    <i>
      <x v="13"/>
    </i>
    <i>
      <x v="64"/>
    </i>
    <i>
      <x v="137"/>
    </i>
    <i>
      <x v="79"/>
    </i>
    <i>
      <x v="67"/>
    </i>
    <i>
      <x v="92"/>
    </i>
    <i>
      <x v="22"/>
    </i>
    <i>
      <x v="72"/>
    </i>
    <i>
      <x v="125"/>
    </i>
    <i>
      <x v="84"/>
    </i>
    <i>
      <x v="139"/>
    </i>
    <i>
      <x v="85"/>
    </i>
    <i>
      <x v="45"/>
    </i>
    <i>
      <x v="47"/>
    </i>
    <i>
      <x v="126"/>
    </i>
    <i>
      <x v="11"/>
    </i>
    <i>
      <x v="135"/>
    </i>
    <i>
      <x v="77"/>
    </i>
    <i>
      <x v="119"/>
    </i>
    <i>
      <x v="104"/>
    </i>
    <i>
      <x v="97"/>
    </i>
    <i>
      <x v="102"/>
    </i>
    <i>
      <x v="88"/>
    </i>
    <i>
      <x v="133"/>
    </i>
    <i>
      <x v="48"/>
    </i>
    <i>
      <x v="143"/>
    </i>
    <i>
      <x v="54"/>
    </i>
    <i>
      <x v="129"/>
    </i>
    <i>
      <x v="3"/>
    </i>
    <i>
      <x v="165"/>
    </i>
    <i>
      <x v="24"/>
    </i>
    <i>
      <x v="20"/>
    </i>
    <i>
      <x v="108"/>
    </i>
    <i>
      <x v="51"/>
    </i>
    <i>
      <x v="71"/>
    </i>
    <i>
      <x v="10"/>
    </i>
    <i>
      <x v="25"/>
    </i>
    <i>
      <x v="87"/>
    </i>
    <i>
      <x v="117"/>
    </i>
    <i>
      <x v="91"/>
    </i>
    <i>
      <x v="74"/>
    </i>
    <i>
      <x v="150"/>
    </i>
    <i>
      <x v="120"/>
    </i>
    <i>
      <x v="157"/>
    </i>
    <i>
      <x v="28"/>
    </i>
    <i>
      <x v="163"/>
    </i>
    <i>
      <x v="29"/>
    </i>
    <i>
      <x v="44"/>
    </i>
    <i>
      <x v="80"/>
    </i>
    <i>
      <x v="35"/>
    </i>
    <i>
      <x v="33"/>
    </i>
    <i>
      <x v="30"/>
    </i>
    <i>
      <x v="40"/>
    </i>
    <i>
      <x v="148"/>
    </i>
    <i>
      <x v="23"/>
    </i>
    <i>
      <x v="164"/>
    </i>
    <i>
      <x v="60"/>
    </i>
    <i>
      <x v="78"/>
    </i>
    <i>
      <x v="26"/>
    </i>
    <i>
      <x v="146"/>
    </i>
    <i>
      <x v="66"/>
    </i>
    <i>
      <x v="82"/>
    </i>
    <i>
      <x v="17"/>
    </i>
    <i>
      <x v="161"/>
    </i>
    <i>
      <x v="90"/>
    </i>
    <i>
      <x v="131"/>
    </i>
    <i>
      <x v="127"/>
    </i>
    <i>
      <x v="15"/>
    </i>
    <i>
      <x v="36"/>
    </i>
    <i>
      <x v="83"/>
    </i>
    <i>
      <x v="49"/>
    </i>
    <i>
      <x v="37"/>
    </i>
    <i>
      <x v="134"/>
    </i>
    <i>
      <x v="154"/>
    </i>
    <i>
      <x v="39"/>
    </i>
    <i>
      <x v="58"/>
    </i>
    <i>
      <x v="110"/>
    </i>
    <i>
      <x v="9"/>
    </i>
    <i>
      <x v="112"/>
    </i>
    <i>
      <x v="63"/>
    </i>
    <i>
      <x v="149"/>
    </i>
    <i>
      <x v="21"/>
    </i>
    <i>
      <x v="107"/>
    </i>
    <i>
      <x v="19"/>
    </i>
    <i>
      <x v="43"/>
    </i>
    <i>
      <x v="7"/>
    </i>
    <i>
      <x v="100"/>
    </i>
    <i>
      <x v="14"/>
    </i>
    <i>
      <x v="31"/>
    </i>
    <i>
      <x v="138"/>
    </i>
    <i>
      <x v="53"/>
    </i>
    <i>
      <x v="2"/>
    </i>
    <i>
      <x v="32"/>
    </i>
    <i t="grand">
      <x/>
    </i>
  </rowItems>
  <colItems count="1">
    <i/>
  </colItems>
  <pageFields count="1">
    <pageField fld="6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U3:W34" firstHeaderRow="1" firstDataRow="1" firstDataCol="2" rowPageCount="1" colPageCount="1"/>
  <pivotFields count="7"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axis="axisPage" compact="0" multipleItemSelectionAllowed="1" showAll="0">
      <items count="4">
        <item x="2"/>
        <item x="0"/>
        <item x="1"/>
        <item t="default"/>
      </items>
    </pivotField>
    <pivotField axis="axisRow" dataField="1" compact="0" showAll="0" sortType="descending">
      <items count="29">
        <item x="9"/>
        <item x="2"/>
        <item x="12"/>
        <item x="24"/>
        <item x="8"/>
        <item x="23"/>
        <item x="21"/>
        <item x="13"/>
        <item x="19"/>
        <item x="20"/>
        <item x="3"/>
        <item x="0"/>
        <item x="22"/>
        <item x="17"/>
        <item x="6"/>
        <item x="11"/>
        <item x="27"/>
        <item x="14"/>
        <item x="1"/>
        <item x="4"/>
        <item x="10"/>
        <item x="5"/>
        <item x="15"/>
        <item x="16"/>
        <item x="18"/>
        <item x="26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2">
    <field x="3"/>
    <field x="5"/>
  </rowFields>
  <rowItems count="31">
    <i>
      <x/>
    </i>
    <i r="1">
      <x v="21"/>
    </i>
    <i r="1">
      <x v="19"/>
    </i>
    <i r="1">
      <x v="10"/>
    </i>
    <i r="1">
      <x v="17"/>
    </i>
    <i r="1">
      <x v="11"/>
    </i>
    <i r="1">
      <x v="22"/>
    </i>
    <i r="1">
      <x v="8"/>
    </i>
    <i r="1">
      <x v="9"/>
    </i>
    <i r="1">
      <x v="20"/>
    </i>
    <i r="1">
      <x v="6"/>
    </i>
    <i r="1">
      <x v="3"/>
    </i>
    <i r="1">
      <x v="18"/>
    </i>
    <i r="1">
      <x v="25"/>
    </i>
    <i r="1">
      <x v="5"/>
    </i>
    <i>
      <x v="1"/>
    </i>
    <i r="1">
      <x v="14"/>
    </i>
    <i r="1">
      <x v="2"/>
    </i>
    <i r="1">
      <x/>
    </i>
    <i r="1">
      <x v="4"/>
    </i>
    <i r="1">
      <x v="26"/>
    </i>
    <i r="1">
      <x v="7"/>
    </i>
    <i r="1">
      <x v="23"/>
    </i>
    <i r="1">
      <x v="24"/>
    </i>
    <i r="1">
      <x v="15"/>
    </i>
    <i r="1">
      <x v="12"/>
    </i>
    <i r="1">
      <x v="13"/>
    </i>
    <i r="1">
      <x v="1"/>
    </i>
    <i r="1">
      <x v="27"/>
    </i>
    <i r="1">
      <x v="16"/>
    </i>
    <i t="grand">
      <x/>
    </i>
  </rowItems>
  <colItems count="1">
    <i/>
  </colItems>
  <pageFields count="1">
    <pageField fld="4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E3:AG20" firstHeaderRow="1" firstDataRow="1" firstDataCol="2" rowPageCount="1" colPageCount="1"/>
  <pivotFields count="7"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axis="axisPage" compact="0" multipleItemSelectionAllowed="1" showAll="0">
      <items count="4">
        <item h="1" x="2"/>
        <item x="0"/>
        <item h="1" x="1"/>
        <item t="default"/>
      </items>
    </pivotField>
    <pivotField axis="axisRow" dataField="1" compact="0" showAll="0" sortType="descending">
      <items count="29">
        <item x="9"/>
        <item x="2"/>
        <item x="12"/>
        <item x="24"/>
        <item x="8"/>
        <item x="23"/>
        <item x="21"/>
        <item x="13"/>
        <item x="19"/>
        <item x="20"/>
        <item x="3"/>
        <item x="0"/>
        <item x="22"/>
        <item x="17"/>
        <item x="6"/>
        <item x="11"/>
        <item x="27"/>
        <item x="14"/>
        <item x="1"/>
        <item x="4"/>
        <item x="10"/>
        <item x="5"/>
        <item x="15"/>
        <item x="16"/>
        <item x="18"/>
        <item x="26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2">
    <field x="3"/>
    <field x="5"/>
  </rowFields>
  <rowItems count="17">
    <i>
      <x/>
    </i>
    <i r="1">
      <x v="21"/>
    </i>
    <i r="1">
      <x v="19"/>
    </i>
    <i r="1">
      <x v="10"/>
    </i>
    <i r="1">
      <x v="11"/>
    </i>
    <i r="1">
      <x v="22"/>
    </i>
    <i r="1">
      <x v="8"/>
    </i>
    <i r="1">
      <x v="6"/>
    </i>
    <i>
      <x v="1"/>
    </i>
    <i r="1">
      <x v="14"/>
    </i>
    <i r="1">
      <x v="2"/>
    </i>
    <i r="1">
      <x v="4"/>
    </i>
    <i r="1">
      <x v="26"/>
    </i>
    <i r="1">
      <x v="7"/>
    </i>
    <i r="1">
      <x v="23"/>
    </i>
    <i r="1">
      <x v="12"/>
    </i>
    <i t="grand">
      <x/>
    </i>
  </rowItems>
  <colItems count="1">
    <i/>
  </colItems>
  <pageFields count="1">
    <pageField fld="4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3:R12" firstHeaderRow="1" firstDataRow="1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dataField="1" showAll="0"/>
    <pivotField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21" name="[domain_2].[Domain].&amp;[Cyber Domain]" cap="Cyber Domain"/>
  </pageFields>
  <dataFields count="1">
    <dataField name="Distinct Count of Case Profile Name" fld="1" subtotal="count" baseField="0" baseItem="1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omain_2].[Domain].&amp;[Cyber Doma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omain_2">
        <x15:activeTabTopLevelEntity name="[domain_2]"/>
      </x15:pivotTableUISettings>
    </ext>
  </extLst>
</pivotTableDefinition>
</file>

<file path=xl/pivotTables/pivotTable17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J105" firstHeaderRow="1" firstDataRow="1" firstDataCol="1" rowPageCount="1" colPageCount="1"/>
  <pivotFields count="3">
    <pivotField axis="axisRow" allDrilled="1" showAll="0" dataSourceSort="1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pageFields count="1">
    <pageField fld="1" hier="21" name="[domain_2].[Domain].&amp;[Human Domain]" cap="Human Domain"/>
  </pageFields>
  <dataFields count="1">
    <dataField name="Distinct Count of Case Profile Name" fld="2" subtotal="count" baseField="0" baseItem="1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omain_2].[Domain].&amp;[Human Doma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omain_2">
        <x15:activeTabTopLevelEntity name="[domain_2]"/>
      </x15:pivotTableUISettings>
    </ext>
  </extLst>
</pivotTableDefinition>
</file>

<file path=xl/pivotTables/pivotTable18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AO3:AR105" firstHeaderRow="1" firstDataRow="2" firstDataCol="1" rowPageCount="1" colPageCount="1"/>
  <pivotFields count="7">
    <pivotField compact="0" showAll="0"/>
    <pivotField axis="axisRow" compact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axis="axisCol" compact="0" showAll="0">
      <items count="4">
        <item x="2"/>
        <item x="0"/>
        <item x="1"/>
        <item t="default"/>
      </items>
    </pivotField>
    <pivotField dataField="1" compact="0" showAll="0"/>
    <pivotField compact="0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</rowItems>
  <colFields count="1">
    <field x="4"/>
  </colFields>
  <colItems count="3">
    <i>
      <x/>
    </i>
    <i>
      <x v="1"/>
    </i>
    <i>
      <x v="2"/>
    </i>
  </colItems>
  <pageFields count="1">
    <pageField fld="3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N97" firstHeaderRow="1" firstDataRow="1" firstDataCol="1" rowPageCount="1" colPageCount="1"/>
  <pivotFields count="3">
    <pivotField axis="axisRow" allDrilled="1" showAll="0" dataSourceSort="1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pageFields count="1">
    <pageField fld="1" hier="21" name="[domain_2].[Domain].&amp;[Physical Domain]" cap="Physical Domain"/>
  </pageFields>
  <dataFields count="1">
    <dataField name="Distinct Count of Case Profile Name" fld="2" subtotal="count" baseField="0" baseItem="1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omain_2].[Domain].&amp;[Physical Doma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omain_2">
        <x15:activeTabTopLevelEntity name="[domain_2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A3:D170" firstHeaderRow="1" firstDataRow="2" firstDataCol="1"/>
  <pivotFields count="12">
    <pivotField compact="0" showAll="0"/>
    <pivotField axis="axisRow" compact="0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m="1" x="167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m="1" x="166"/>
        <item x="159"/>
        <item x="160"/>
        <item x="161"/>
        <item x="162"/>
        <item x="163"/>
        <item x="164"/>
        <item x="165"/>
        <item t="default"/>
      </items>
    </pivotField>
    <pivotField compact="0" showAll="0"/>
    <pivotField compact="0" showAll="0"/>
    <pivotField axis="axisCol" compact="0" showAll="0">
      <items count="4">
        <item x="2"/>
        <item x="0"/>
        <item x="1"/>
        <item t="default"/>
      </items>
    </pivotField>
    <pivotField dataField="1" compact="0" showAll="0"/>
    <pivotField compact="0" showAl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1">
    <field x="1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</rowItems>
  <colFields count="1">
    <field x="4"/>
  </colFields>
  <colItems count="3">
    <i>
      <x/>
    </i>
    <i>
      <x v="1"/>
    </i>
    <i>
      <x v="2"/>
    </i>
  </colItem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0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Z3:AB9" firstHeaderRow="1" firstDataRow="1" firstDataCol="2" rowPageCount="1" colPageCount="1"/>
  <pivotFields count="7"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axis="axisPage" compact="0" multipleItemSelectionAllowed="1" showAll="0">
      <items count="4">
        <item x="2"/>
        <item h="1" x="0"/>
        <item h="1" x="1"/>
        <item t="default"/>
      </items>
    </pivotField>
    <pivotField axis="axisRow" dataField="1" compact="0" showAll="0" sortType="descending">
      <items count="29">
        <item x="9"/>
        <item x="2"/>
        <item x="12"/>
        <item x="24"/>
        <item x="8"/>
        <item x="23"/>
        <item x="21"/>
        <item x="13"/>
        <item x="19"/>
        <item x="20"/>
        <item x="3"/>
        <item x="0"/>
        <item x="22"/>
        <item x="17"/>
        <item x="6"/>
        <item x="11"/>
        <item x="27"/>
        <item x="14"/>
        <item x="1"/>
        <item x="4"/>
        <item x="10"/>
        <item x="5"/>
        <item x="15"/>
        <item x="16"/>
        <item x="18"/>
        <item x="26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2">
    <field x="3"/>
    <field x="5"/>
  </rowFields>
  <rowItems count="6">
    <i>
      <x/>
    </i>
    <i r="1">
      <x v="20"/>
    </i>
    <i r="1">
      <x v="5"/>
    </i>
    <i>
      <x v="1"/>
    </i>
    <i r="1">
      <x v="15"/>
    </i>
    <i t="grand">
      <x/>
    </i>
  </rowItems>
  <colItems count="1">
    <i/>
  </colItems>
  <pageFields count="1">
    <pageField fld="4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J3:AL17" firstHeaderRow="1" firstDataRow="1" firstDataCol="2" rowPageCount="1" colPageCount="1"/>
  <pivotFields count="7"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axis="axisPage" compact="0" multipleItemSelectionAllowed="1" showAll="0">
      <items count="4">
        <item h="1" x="2"/>
        <item h="1" x="0"/>
        <item x="1"/>
        <item t="default"/>
      </items>
    </pivotField>
    <pivotField axis="axisRow" dataField="1" compact="0" showAll="0" sortType="descending">
      <items count="29">
        <item x="9"/>
        <item x="2"/>
        <item x="12"/>
        <item x="24"/>
        <item x="8"/>
        <item x="23"/>
        <item x="21"/>
        <item x="13"/>
        <item x="19"/>
        <item x="20"/>
        <item x="3"/>
        <item x="0"/>
        <item x="22"/>
        <item x="17"/>
        <item x="6"/>
        <item x="11"/>
        <item x="27"/>
        <item x="14"/>
        <item x="1"/>
        <item x="4"/>
        <item x="10"/>
        <item x="5"/>
        <item x="15"/>
        <item x="16"/>
        <item x="18"/>
        <item x="26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2">
    <field x="3"/>
    <field x="5"/>
  </rowFields>
  <rowItems count="14">
    <i>
      <x/>
    </i>
    <i r="1">
      <x v="17"/>
    </i>
    <i r="1">
      <x v="9"/>
    </i>
    <i r="1">
      <x v="18"/>
    </i>
    <i r="1">
      <x v="3"/>
    </i>
    <i r="1">
      <x v="25"/>
    </i>
    <i>
      <x v="1"/>
    </i>
    <i r="1">
      <x/>
    </i>
    <i r="1">
      <x v="24"/>
    </i>
    <i r="1">
      <x v="13"/>
    </i>
    <i r="1">
      <x v="1"/>
    </i>
    <i r="1">
      <x v="27"/>
    </i>
    <i r="1">
      <x v="16"/>
    </i>
    <i t="grand">
      <x/>
    </i>
  </rowItems>
  <colItems count="1">
    <i/>
  </colItems>
  <pageFields count="1">
    <pageField fld="4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4" firstHeaderRow="1" firstDataRow="1" firstDataCol="1" rowPageCount="1" colPageCount="1"/>
  <pivotFields count="12">
    <pivotField showAll="0"/>
    <pivotField axis="axisRow" showAll="0" sortType="descending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67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m="1" x="166"/>
        <item x="159"/>
        <item x="160"/>
        <item x="161"/>
        <item x="162"/>
        <item x="163"/>
        <item x="164"/>
        <item x="165"/>
        <item x="55"/>
        <item x="1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axis="axisPage" multipleItemSelectionAllowed="1" showAll="0" defaultSubtotal="0">
      <items count="3">
        <item h="1" x="2"/>
        <item h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51">
    <i>
      <x v="152"/>
    </i>
    <i>
      <x v="56"/>
    </i>
    <i>
      <x v="70"/>
    </i>
    <i>
      <x v="96"/>
    </i>
    <i>
      <x v="57"/>
    </i>
    <i>
      <x v="93"/>
    </i>
    <i>
      <x v="5"/>
    </i>
    <i>
      <x v="122"/>
    </i>
    <i>
      <x v="166"/>
    </i>
    <i>
      <x v="140"/>
    </i>
    <i>
      <x v="61"/>
    </i>
    <i>
      <x v="59"/>
    </i>
    <i>
      <x v="116"/>
    </i>
    <i>
      <x v="167"/>
    </i>
    <i>
      <x v="103"/>
    </i>
    <i>
      <x v="111"/>
    </i>
    <i>
      <x v="130"/>
    </i>
    <i>
      <x v="118"/>
    </i>
    <i>
      <x v="75"/>
    </i>
    <i>
      <x/>
    </i>
    <i>
      <x v="153"/>
    </i>
    <i>
      <x v="6"/>
    </i>
    <i>
      <x v="128"/>
    </i>
    <i>
      <x v="62"/>
    </i>
    <i>
      <x v="151"/>
    </i>
    <i>
      <x v="18"/>
    </i>
    <i>
      <x v="81"/>
    </i>
    <i>
      <x v="124"/>
    </i>
    <i>
      <x v="52"/>
    </i>
    <i>
      <x v="101"/>
    </i>
    <i>
      <x v="156"/>
    </i>
    <i>
      <x v="105"/>
    </i>
    <i>
      <x v="76"/>
    </i>
    <i>
      <x v="73"/>
    </i>
    <i>
      <x v="89"/>
    </i>
    <i>
      <x v="8"/>
    </i>
    <i>
      <x v="95"/>
    </i>
    <i>
      <x v="38"/>
    </i>
    <i>
      <x v="68"/>
    </i>
    <i>
      <x v="16"/>
    </i>
    <i>
      <x v="136"/>
    </i>
    <i>
      <x v="115"/>
    </i>
    <i>
      <x v="27"/>
    </i>
    <i>
      <x v="162"/>
    </i>
    <i>
      <x v="113"/>
    </i>
    <i>
      <x v="86"/>
    </i>
    <i>
      <x v="65"/>
    </i>
    <i>
      <x v="69"/>
    </i>
    <i>
      <x v="1"/>
    </i>
    <i>
      <x v="144"/>
    </i>
    <i t="grand">
      <x/>
    </i>
  </rowItems>
  <colItems count="1">
    <i/>
  </colItems>
  <pageFields count="1">
    <pageField fld="6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Y3:AA15" firstHeaderRow="1" firstDataRow="1" firstDataCol="2" rowPageCount="1" colPageCount="1"/>
  <pivotFields count="4">
    <pivotField axis="axisRow" compact="0" allDrilled="1" showAll="0" sortType="de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axis="axisPage" compact="0" allDrilled="1" showAll="0" dataSourceSort="1" defaultAttributeDrillState="1">
      <items count="1">
        <item t="default"/>
      </items>
    </pivotField>
  </pivotFields>
  <rowFields count="2">
    <field x="0"/>
    <field x="1"/>
  </rowFields>
  <rowItems count="12">
    <i>
      <x v="1"/>
    </i>
    <i r="1">
      <x v="4"/>
    </i>
    <i r="1">
      <x v="7"/>
    </i>
    <i r="1">
      <x v="5"/>
    </i>
    <i r="1">
      <x v="8"/>
    </i>
    <i r="1">
      <x v="6"/>
    </i>
    <i>
      <x/>
    </i>
    <i r="1">
      <x v="2"/>
    </i>
    <i r="1">
      <x v="1"/>
    </i>
    <i r="1">
      <x/>
    </i>
    <i r="1">
      <x v="3"/>
    </i>
    <i t="grand">
      <x/>
    </i>
  </rowItems>
  <colItems count="1">
    <i/>
  </colItems>
  <pageFields count="1">
    <pageField fld="3" hier="28" name="[domain_3].[Domain].&amp;[Physical Domain]" cap="Physical Domain"/>
  </pageFields>
  <dataFields count="1">
    <dataField name="Count of Criteria"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omain_3].[Domain].&amp;[Physical Doma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omain_3">
        <x15:activeTabTopLevelEntity name="[domain_3]"/>
      </x15:pivotTableUISettings>
    </ext>
  </extLst>
</pivotTableDefinition>
</file>

<file path=xl/pivotTables/pivotTable2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T3:V20" firstHeaderRow="1" firstDataRow="1" firstDataCol="2" rowPageCount="1" colPageCount="1"/>
  <pivotFields count="4">
    <pivotField axis="axisRow" compact="0" allDrilled="1" showAll="0" sortType="de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axis="axisPage" compact="0" allDrilled="1" showAll="0" dataSourceSort="1" defaultAttributeDrillState="1">
      <items count="1">
        <item t="default"/>
      </items>
    </pivotField>
  </pivotFields>
  <rowFields count="2">
    <field x="0"/>
    <field x="1"/>
  </rowFields>
  <rowItems count="17">
    <i>
      <x v="1"/>
    </i>
    <i r="1">
      <x v="7"/>
    </i>
    <i r="1">
      <x v="11"/>
    </i>
    <i r="1">
      <x v="8"/>
    </i>
    <i r="1">
      <x v="13"/>
    </i>
    <i r="1">
      <x v="9"/>
    </i>
    <i r="1">
      <x v="12"/>
    </i>
    <i r="1">
      <x v="10"/>
    </i>
    <i>
      <x/>
    </i>
    <i r="1">
      <x v="5"/>
    </i>
    <i r="1">
      <x v="4"/>
    </i>
    <i r="1">
      <x v="2"/>
    </i>
    <i r="1">
      <x v="6"/>
    </i>
    <i r="1">
      <x v="3"/>
    </i>
    <i r="1">
      <x v="1"/>
    </i>
    <i r="1">
      <x/>
    </i>
    <i t="grand">
      <x/>
    </i>
  </rowItems>
  <colItems count="1">
    <i/>
  </colItems>
  <pageFields count="1">
    <pageField fld="3" hier="28" name="[domain_3].[Domain].&amp;[Human Domain]" cap="Human Domain"/>
  </pageFields>
  <dataFields count="1">
    <dataField name="Count of Criteria"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omain_3].[Domain].&amp;[Human Doma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omain_3">
        <x15:activeTabTopLevelEntity name="[domain_3]"/>
      </x15:pivotTableUISettings>
    </ext>
  </extLst>
</pivotTableDefinition>
</file>

<file path=xl/pivotTables/pivotTable25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AD3:AG54" firstHeaderRow="1" firstDataRow="2" firstDataCol="1" rowPageCount="1" colPageCount="1"/>
  <pivotFields count="7">
    <pivotField compact="0" showAll="0"/>
    <pivotField axis="axisRow"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4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9"/>
        <item x="47"/>
        <item t="default"/>
      </items>
    </pivotField>
    <pivotField compact="0" showAll="0"/>
    <pivotField axis="axisPage" compact="0" multipleItemSelectionAllowed="1" showAll="0">
      <items count="3">
        <item x="0"/>
        <item x="1"/>
        <item t="default"/>
      </items>
    </pivotField>
    <pivotField axis="axisCol" compact="0" showAll="0">
      <items count="4">
        <item x="2"/>
        <item x="0"/>
        <item x="1"/>
        <item t="default"/>
      </items>
    </pivotField>
    <pivotField dataField="1" compact="0" showAll="0"/>
    <pivotField compact="0"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Fields count="1">
    <field x="4"/>
  </colFields>
  <colItems count="3">
    <i>
      <x/>
    </i>
    <i>
      <x v="1"/>
    </i>
    <i>
      <x v="2"/>
    </i>
  </colItems>
  <pageFields count="1">
    <pageField fld="3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O3:Q10" firstHeaderRow="1" firstDataRow="1" firstDataCol="2" rowPageCount="1" colPageCount="1"/>
  <pivotFields count="4">
    <pivotField axis="axisRow" compact="0" allDrilled="1" showAll="0" sortType="de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axis="axisPage" compact="0" allDrilled="1" showAll="0" dataSourceSort="1" defaultAttributeDrillState="1">
      <items count="1">
        <item t="default"/>
      </items>
    </pivotField>
  </pivotFields>
  <rowFields count="2">
    <field x="0"/>
    <field x="1"/>
  </rowFields>
  <rowItems count="7">
    <i>
      <x/>
    </i>
    <i r="1">
      <x v="1"/>
    </i>
    <i r="1">
      <x/>
    </i>
    <i>
      <x v="1"/>
    </i>
    <i r="1">
      <x v="2"/>
    </i>
    <i r="1">
      <x v="3"/>
    </i>
    <i t="grand">
      <x/>
    </i>
  </rowItems>
  <colItems count="1">
    <i/>
  </colItems>
  <pageFields count="1">
    <pageField fld="3" hier="28" name="[domain_3].[Domain].&amp;[Cyber Domain]" cap="Cyber Domain"/>
  </pageFields>
  <dataFields count="1">
    <dataField name="Count of Criteria"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omain_3].[Domain].&amp;[Cyber Doma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omain_3">
        <x15:activeTabTopLevelEntity name="[domain_3]"/>
      </x15:pivotTableUISettings>
    </ext>
  </extLst>
</pivotTableDefinition>
</file>

<file path=xl/pivotTables/pivotTable27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J3:L33" firstHeaderRow="1" firstDataRow="1" firstDataCol="2" rowPageCount="1" colPageCount="1"/>
  <pivotFields count="4">
    <pivotField axis="axisRow" compact="0" allDrilled="1" showAll="0" sortType="de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showAll="0" sortType="descending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axis="axisPage" compact="0" allDrilled="1" showAll="0" dataSourceSort="1" defaultAttributeDrillState="1">
      <items count="1">
        <item t="default"/>
      </items>
    </pivotField>
  </pivotFields>
  <rowFields count="2">
    <field x="0"/>
    <field x="1"/>
  </rowFields>
  <rowItems count="30">
    <i>
      <x v="1"/>
    </i>
    <i r="1">
      <x v="14"/>
    </i>
    <i r="1">
      <x v="19"/>
    </i>
    <i r="1">
      <x v="20"/>
    </i>
    <i r="1">
      <x v="13"/>
    </i>
    <i r="1">
      <x v="15"/>
    </i>
    <i r="1">
      <x v="24"/>
    </i>
    <i r="1">
      <x v="25"/>
    </i>
    <i r="1">
      <x v="16"/>
    </i>
    <i r="1">
      <x v="23"/>
    </i>
    <i r="1">
      <x v="18"/>
    </i>
    <i r="1">
      <x v="22"/>
    </i>
    <i r="1">
      <x v="26"/>
    </i>
    <i r="1">
      <x v="17"/>
    </i>
    <i r="1">
      <x v="21"/>
    </i>
    <i>
      <x/>
    </i>
    <i r="1">
      <x v="9"/>
    </i>
    <i r="1">
      <x v="10"/>
    </i>
    <i r="1">
      <x v="8"/>
    </i>
    <i r="1">
      <x v="5"/>
    </i>
    <i r="1">
      <x v="7"/>
    </i>
    <i r="1">
      <x v="11"/>
    </i>
    <i r="1">
      <x v="6"/>
    </i>
    <i r="1">
      <x v="4"/>
    </i>
    <i r="1">
      <x/>
    </i>
    <i r="1">
      <x v="1"/>
    </i>
    <i r="1">
      <x v="3"/>
    </i>
    <i r="1">
      <x v="12"/>
    </i>
    <i r="1">
      <x v="2"/>
    </i>
    <i t="grand">
      <x/>
    </i>
  </rowItems>
  <colItems count="1">
    <i/>
  </colItems>
  <pageFields count="1">
    <pageField fld="3" hier="28" name="[domain_3].[Domain].[All]" cap="All"/>
  </pageFields>
  <dataFields count="1">
    <dataField name="Count of Criteria"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omain_3">
        <x15:activeTabTopLevelEntity name="[domain_3]"/>
      </x15:pivotTableUISettings>
    </ext>
  </extLst>
</pivotTableDefinition>
</file>

<file path=xl/pivotTables/pivotTable28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0" firstHeaderRow="1" firstDataRow="1" firstDataCol="1"/>
  <pivotFields count="2">
    <pivotField axis="axisRow" allDrilled="1" showAll="0" dataSourceSort="1" defaultAttributeDrillState="1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dataField="1" showAll="0"/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Distinct Count of Case Profile Name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ata">
        <x15:activeTabTopLevelEntity name="[data]"/>
      </x15:pivotTableUISettings>
    </ext>
  </extLst>
</pivotTableDefinition>
</file>

<file path=xl/pivotTables/pivotTable29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B170" firstHeaderRow="1" firstDataRow="1" firstDataCol="1"/>
  <pivotFields count="12">
    <pivotField compact="0" showAll="0"/>
    <pivotField axis="axisRow" dataField="1" compact="0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67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m="1" x="166"/>
        <item x="159"/>
        <item x="160"/>
        <item x="161"/>
        <item x="162"/>
        <item x="163"/>
        <item x="164"/>
        <item x="165"/>
        <item x="55"/>
        <item x="158"/>
        <item t="default"/>
      </items>
    </pivotField>
    <pivotField compact="0" showAll="0"/>
    <pivotField compact="0" showAll="0"/>
    <pivotField compact="0" showAll="0"/>
    <pivotField compact="0" showAl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1">
    <field x="1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Items count="1">
    <i/>
  </colItems>
  <dataFields count="1">
    <dataField name="Count of Case Profile Na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C11" firstHeaderRow="1" firstDataRow="1" firstDataCol="2" rowPageCount="1" colPageCount="1"/>
  <pivotFields count="4">
    <pivotField axis="axisRow" compact="0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showAll="0" dataSourceSort="1" defaultAttributeDrillState="1">
      <items count="1">
        <item t="default"/>
      </items>
    </pivotField>
    <pivotField dataField="1" compact="0" showAll="0"/>
    <pivotField axis="axisRow" compact="0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3"/>
    <field x="0"/>
  </rowFields>
  <rowItems count="8">
    <i>
      <x/>
    </i>
    <i r="1">
      <x/>
    </i>
    <i>
      <x v="1"/>
    </i>
    <i r="1">
      <x v="2"/>
    </i>
    <i r="1">
      <x v="1"/>
    </i>
    <i>
      <x v="2"/>
    </i>
    <i r="1">
      <x v="3"/>
    </i>
    <i t="grand">
      <x/>
    </i>
  </rowItems>
  <colItems count="1">
    <i/>
  </colItems>
  <pageFields count="1">
    <pageField fld="1" hier="3" name="[data].[Indicator or Warning].[All]" cap="All"/>
  </pageFields>
  <dataFields count="1">
    <dataField name="Distinct Count of Case Profile Name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ata">
        <x15:activeTabTopLevelEntity name="[data]"/>
      </x15:pivotTableUISettings>
    </ext>
  </extLst>
</pivotTableDefinition>
</file>

<file path=xl/pivotTables/pivotTable30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compact="0" outline="1" outlineData="1" compactData="0" multipleFieldFilters="0">
  <location ref="A1:D169" firstHeaderRow="1" firstDataRow="2" firstDataCol="1"/>
  <pivotFields count="3">
    <pivotField dataField="1" compact="0" showAll="0"/>
    <pivotField axis="axisCol" compact="0" allDrilled="1" showAll="0" dataSourceSort="1" defaultAttributeDrillState="1">
      <items count="3">
        <item x="0"/>
        <item x="1"/>
        <item t="default"/>
      </items>
    </pivotField>
    <pivotField axis="axisRow" compact="0" allDrilled="1" showAll="0" dataSourceSort="1" defaultAttributeDrillState="1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</pivotFields>
  <rowFields count="1">
    <field x="2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istinct Count of Indicator or Warning" fld="0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04">
      <pivotArea fieldPosition="0">
        <references count="1">
          <reference field="2" count="1">
            <x v="32"/>
          </reference>
        </references>
      </pivotArea>
    </format>
    <format dxfId="103">
      <pivotArea dataOnly="0" labelOnly="1" outline="0" fieldPosition="0">
        <references count="1">
          <reference field="2" count="1">
            <x v="32"/>
          </reference>
        </references>
      </pivotArea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ata">
        <x15:activeTabTopLevelEntity name="[data]"/>
      </x15:pivotTableUISettings>
    </ext>
  </extLst>
</pivotTableDefinition>
</file>

<file path=xl/pivotTables/pivotTable3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 rowHeaderCaption="Criteria">
  <location ref="A1:C32" firstHeaderRow="1" firstDataRow="1" firstDataCol="2"/>
  <pivotFields count="12"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axis="axisRow" dataField="1" compact="0" showAll="0" sortType="descending" defaultSubtotal="0">
      <items count="29">
        <item x="6"/>
        <item x="12"/>
        <item x="5"/>
        <item x="16"/>
        <item x="14"/>
        <item x="8"/>
        <item x="28"/>
        <item x="23"/>
        <item x="24"/>
        <item x="17"/>
        <item x="10"/>
        <item x="1"/>
        <item x="22"/>
        <item x="19"/>
        <item x="4"/>
        <item x="9"/>
        <item x="25"/>
        <item x="18"/>
        <item x="11"/>
        <item x="0"/>
        <item x="7"/>
        <item x="21"/>
        <item x="2"/>
        <item x="3"/>
        <item x="15"/>
        <item x="20"/>
        <item x="27"/>
        <item x="13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3"/>
    <field x="5"/>
  </rowFields>
  <rowItems count="31">
    <i>
      <x/>
    </i>
    <i r="1">
      <x v="22"/>
    </i>
    <i r="1">
      <x v="19"/>
    </i>
    <i r="1">
      <x v="10"/>
    </i>
    <i r="1">
      <x v="17"/>
    </i>
    <i r="1">
      <x v="11"/>
    </i>
    <i r="1">
      <x v="20"/>
    </i>
    <i r="1">
      <x v="23"/>
    </i>
    <i r="1">
      <x v="9"/>
    </i>
    <i r="1">
      <x v="8"/>
    </i>
    <i r="1">
      <x v="3"/>
    </i>
    <i r="1">
      <x v="6"/>
    </i>
    <i r="1">
      <x v="5"/>
    </i>
    <i r="1">
      <x v="26"/>
    </i>
    <i r="1">
      <x v="18"/>
    </i>
    <i>
      <x v="1"/>
    </i>
    <i r="1">
      <x v="14"/>
    </i>
    <i r="1">
      <x v="2"/>
    </i>
    <i r="1">
      <x/>
    </i>
    <i r="1">
      <x v="4"/>
    </i>
    <i r="1">
      <x v="15"/>
    </i>
    <i r="1">
      <x v="27"/>
    </i>
    <i r="1">
      <x v="7"/>
    </i>
    <i r="1">
      <x v="25"/>
    </i>
    <i r="1">
      <x v="24"/>
    </i>
    <i r="1">
      <x v="13"/>
    </i>
    <i r="1">
      <x v="12"/>
    </i>
    <i r="1">
      <x v="28"/>
    </i>
    <i r="1">
      <x v="21"/>
    </i>
    <i r="1">
      <x v="16"/>
    </i>
    <i r="1">
      <x v="1"/>
    </i>
  </rowItems>
  <colItems count="1">
    <i/>
  </colItems>
  <dataFields count="1">
    <dataField name="Count of Criteria" fld="5" subtotal="count" baseField="0" baseItem="0"/>
  </dataFields>
  <formats count="2">
    <format dxfId="102">
      <pivotArea fieldPosition="0">
        <references count="1">
          <reference field="5" count="6">
            <x v="0"/>
            <x v="2"/>
            <x v="10"/>
            <x v="14"/>
            <x v="19"/>
            <x v="22"/>
          </reference>
        </references>
      </pivotArea>
    </format>
    <format dxfId="101">
      <pivotArea dataOnly="0" labelOnly="1" outline="0" fieldPosition="0">
        <references count="1">
          <reference field="5" count="6">
            <x v="0"/>
            <x v="2"/>
            <x v="10"/>
            <x v="14"/>
            <x v="19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A3:D170" firstHeaderRow="1" firstDataRow="2" firstDataCol="1"/>
  <pivotFields count="3">
    <pivotField axis="axisRow" compact="0" allDrilled="1" showAll="0" dataSourceSort="1" defaultAttributeDrillState="1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axis="axisCol" compact="0" allDrilled="1" showAll="0" dataSourceSort="1" defaultAttributeDrillState="1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</rowItems>
  <colFields count="1">
    <field x="1"/>
  </colFields>
  <colItems count="3">
    <i>
      <x/>
    </i>
    <i>
      <x v="1"/>
    </i>
    <i>
      <x v="2"/>
    </i>
  </colItems>
  <dataFields count="1">
    <dataField name="Count of Case Profile Name"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ata">
        <x15:activeTabTopLevelEntity name="[data]"/>
      </x15:pivotTableUISettings>
    </ext>
  </extLst>
</pivotTableDefinition>
</file>

<file path=xl/pivotTables/pivotTable33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J172" firstHeaderRow="1" firstDataRow="3" firstDataCol="1"/>
  <pivotFields count="12">
    <pivotField compact="0" showAll="0"/>
    <pivotField axis="axisRow" dataField="1" compact="0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67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m="1" x="166"/>
        <item x="159"/>
        <item x="160"/>
        <item x="161"/>
        <item x="162"/>
        <item x="163"/>
        <item x="164"/>
        <item x="165"/>
        <item x="55"/>
        <item x="158"/>
        <item t="default"/>
      </items>
    </pivotField>
    <pivotField compact="0" showAll="0"/>
    <pivotField axis="axisCol" compact="0" showAll="0">
      <items count="3">
        <item x="0"/>
        <item x="1"/>
        <item t="default"/>
      </items>
    </pivotField>
    <pivotField axis="axisCol" compact="0" showAll="0">
      <items count="4">
        <item x="2"/>
        <item x="0"/>
        <item x="1"/>
        <item t="default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1">
    <field x="1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Count of Case Profil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I3:K11" firstHeaderRow="1" firstDataRow="1" firstDataCol="2" rowPageCount="1" colPageCount="1"/>
  <pivotFields count="4">
    <pivotField axis="axisRow" compact="0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showAll="0" dataSourceSort="1" defaultAttributeDrillState="1">
      <items count="1">
        <item t="default"/>
      </items>
    </pivotField>
    <pivotField dataField="1" compact="0" showAll="0"/>
    <pivotField axis="axisRow" compact="0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3"/>
    <field x="0"/>
  </rowFields>
  <rowItems count="8">
    <i>
      <x/>
    </i>
    <i r="1">
      <x/>
    </i>
    <i>
      <x v="1"/>
    </i>
    <i r="1">
      <x v="2"/>
    </i>
    <i r="1">
      <x v="1"/>
    </i>
    <i>
      <x v="2"/>
    </i>
    <i r="1">
      <x v="3"/>
    </i>
    <i t="grand">
      <x/>
    </i>
  </rowItems>
  <colItems count="1">
    <i/>
  </colItems>
  <pageFields count="1">
    <pageField fld="1" hier="3" name="[data].[Indicator or Warning].&amp;[Warning Sign]" cap="Warning Sign"/>
  </pageFields>
  <dataFields count="1">
    <dataField name="Distinct Count of Case Profile Name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multipleItemSelectionAllowed="1" dragToData="1">
      <members count="1" level="1">
        <member name="[data].[Indicator or Warning].&amp;[Warning Sig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ata">
        <x15:activeTabTopLevelEntity name="[data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E3:G11" firstHeaderRow="1" firstDataRow="1" firstDataCol="2" rowPageCount="1" colPageCount="1"/>
  <pivotFields count="4">
    <pivotField axis="axisRow" compact="0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showAll="0" dataSourceSort="1" defaultAttributeDrillState="1">
      <items count="1">
        <item t="default"/>
      </items>
    </pivotField>
    <pivotField dataField="1" compact="0" showAll="0"/>
    <pivotField axis="axisRow" compact="0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3"/>
    <field x="0"/>
  </rowFields>
  <rowItems count="8">
    <i>
      <x/>
    </i>
    <i r="1">
      <x/>
    </i>
    <i>
      <x v="1"/>
    </i>
    <i r="1">
      <x v="2"/>
    </i>
    <i r="1">
      <x v="1"/>
    </i>
    <i>
      <x v="2"/>
    </i>
    <i r="1">
      <x v="3"/>
    </i>
    <i t="grand">
      <x/>
    </i>
  </rowItems>
  <colItems count="1">
    <i/>
  </colItems>
  <pageFields count="1">
    <pageField fld="1" hier="3" name="[data].[Indicator or Warning].&amp;[Indicator]" cap="Indicator"/>
  </pageFields>
  <dataFields count="1">
    <dataField name="Distinct Count of Case Profile Name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multipleItemSelectionAllowed="1" dragToData="1">
      <members count="1" level="1">
        <member name="[data].[Indicator or Warning].&amp;[Indicato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ata">
        <x15:activeTabTopLevelEntity name="[data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1" firstHeaderRow="1" firstDataRow="1" firstDataCol="1"/>
  <pivotFields count="12">
    <pivotField showAll="0"/>
    <pivotField showAll="0"/>
    <pivotField showAll="0"/>
    <pivotField axis="axisRow" showAll="0" sortType="ascending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dataField="1" showAll="0">
      <items count="30">
        <item x="6"/>
        <item x="12"/>
        <item x="5"/>
        <item x="16"/>
        <item x="14"/>
        <item x="8"/>
        <item x="28"/>
        <item x="23"/>
        <item x="24"/>
        <item x="17"/>
        <item x="10"/>
        <item x="1"/>
        <item x="22"/>
        <item x="19"/>
        <item x="4"/>
        <item x="9"/>
        <item x="25"/>
        <item x="18"/>
        <item x="11"/>
        <item x="0"/>
        <item x="7"/>
        <item x="21"/>
        <item x="2"/>
        <item x="3"/>
        <item x="15"/>
        <item x="20"/>
        <item x="27"/>
        <item x="1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38">
    <i>
      <x/>
    </i>
    <i r="1">
      <x/>
    </i>
    <i r="2">
      <x v="5"/>
    </i>
    <i r="2">
      <x v="20"/>
    </i>
    <i r="1">
      <x v="1"/>
    </i>
    <i r="2">
      <x v="6"/>
    </i>
    <i r="2">
      <x v="8"/>
    </i>
    <i r="2">
      <x v="10"/>
    </i>
    <i r="2">
      <x v="11"/>
    </i>
    <i r="2">
      <x v="19"/>
    </i>
    <i r="2">
      <x v="22"/>
    </i>
    <i r="2">
      <x v="23"/>
    </i>
    <i r="1">
      <x v="2"/>
    </i>
    <i r="2">
      <x v="3"/>
    </i>
    <i r="2">
      <x v="9"/>
    </i>
    <i r="2">
      <x v="17"/>
    </i>
    <i r="2">
      <x v="18"/>
    </i>
    <i r="2">
      <x v="26"/>
    </i>
    <i>
      <x v="1"/>
    </i>
    <i r="1">
      <x/>
    </i>
    <i r="2">
      <x v="15"/>
    </i>
    <i r="2">
      <x v="21"/>
    </i>
    <i r="1">
      <x v="1"/>
    </i>
    <i r="2">
      <x v="2"/>
    </i>
    <i r="2">
      <x v="4"/>
    </i>
    <i r="2">
      <x v="7"/>
    </i>
    <i r="2">
      <x v="12"/>
    </i>
    <i r="2">
      <x v="14"/>
    </i>
    <i r="2">
      <x v="24"/>
    </i>
    <i r="2">
      <x v="27"/>
    </i>
    <i r="1">
      <x v="2"/>
    </i>
    <i r="2">
      <x/>
    </i>
    <i r="2">
      <x v="1"/>
    </i>
    <i r="2">
      <x v="13"/>
    </i>
    <i r="2">
      <x v="16"/>
    </i>
    <i r="2">
      <x v="25"/>
    </i>
    <i r="2">
      <x v="28"/>
    </i>
    <i t="grand">
      <x/>
    </i>
  </rowItems>
  <colItems count="1">
    <i/>
  </colItem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A4:B446" firstHeaderRow="1" firstDataRow="1" firstDataCol="2" rowPageCount="2" colPageCount="1"/>
  <pivotFields count="12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m="1" x="167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m="1" x="166"/>
        <item x="159"/>
        <item x="160"/>
        <item x="161"/>
        <item x="162"/>
        <item x="163"/>
        <item x="164"/>
        <item x="1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 defaultSubtotal="0">
      <items count="3">
        <item h="1" x="2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sortType="ascending" defaultSubtotal="0">
      <items count="29">
        <item x="9"/>
        <item x="7"/>
        <item x="21"/>
        <item x="8"/>
        <item x="10"/>
        <item x="1"/>
        <item x="22"/>
        <item x="4"/>
        <item x="0"/>
        <item x="2"/>
        <item x="3"/>
        <item x="15"/>
        <item x="13"/>
        <item x="5"/>
        <item x="14"/>
        <item x="28"/>
        <item x="23"/>
        <item x="24"/>
        <item x="6"/>
        <item x="17"/>
        <item x="19"/>
        <item x="25"/>
        <item x="18"/>
        <item x="11"/>
        <item x="12"/>
        <item x="20"/>
        <item x="27"/>
        <item x="26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10"/>
  </rowFields>
  <rowItems count="442">
    <i>
      <x v="2"/>
    </i>
    <i r="1">
      <x v="5"/>
    </i>
    <i r="1">
      <x v="23"/>
    </i>
    <i>
      <x v="3"/>
    </i>
    <i r="1">
      <x v="4"/>
    </i>
    <i r="1">
      <x v="8"/>
    </i>
    <i r="1">
      <x v="9"/>
    </i>
    <i>
      <x v="7"/>
    </i>
    <i r="1">
      <x v="1"/>
    </i>
    <i r="1">
      <x v="5"/>
    </i>
    <i>
      <x v="9"/>
    </i>
    <i r="1">
      <x v="5"/>
    </i>
    <i r="1">
      <x v="9"/>
    </i>
    <i>
      <x v="10"/>
    </i>
    <i r="1">
      <x v="4"/>
    </i>
    <i r="1">
      <x v="5"/>
    </i>
    <i r="1">
      <x v="9"/>
    </i>
    <i>
      <x v="11"/>
    </i>
    <i r="1">
      <x v="4"/>
    </i>
    <i r="1">
      <x v="5"/>
    </i>
    <i r="1">
      <x v="9"/>
    </i>
    <i r="1">
      <x v="22"/>
    </i>
    <i>
      <x v="13"/>
    </i>
    <i r="1">
      <x v="1"/>
    </i>
    <i r="1">
      <x v="8"/>
    </i>
    <i r="1">
      <x v="9"/>
    </i>
    <i r="1">
      <x v="10"/>
    </i>
    <i>
      <x v="14"/>
    </i>
    <i r="1">
      <x v="4"/>
    </i>
    <i r="1">
      <x v="22"/>
    </i>
    <i>
      <x v="15"/>
    </i>
    <i r="1">
      <x v="5"/>
    </i>
    <i r="1">
      <x v="22"/>
    </i>
    <i>
      <x v="17"/>
    </i>
    <i r="1">
      <x v="1"/>
    </i>
    <i r="1">
      <x v="4"/>
    </i>
    <i r="1">
      <x v="8"/>
    </i>
    <i>
      <x v="19"/>
    </i>
    <i r="1">
      <x v="4"/>
    </i>
    <i r="1">
      <x v="5"/>
    </i>
    <i>
      <x v="20"/>
    </i>
    <i r="1">
      <x v="4"/>
    </i>
    <i r="1">
      <x v="8"/>
    </i>
    <i r="1">
      <x v="9"/>
    </i>
    <i r="1">
      <x v="22"/>
    </i>
    <i>
      <x v="21"/>
    </i>
    <i r="1">
      <x v="4"/>
    </i>
    <i r="1">
      <x v="8"/>
    </i>
    <i r="1">
      <x v="22"/>
    </i>
    <i>
      <x v="22"/>
    </i>
    <i r="1">
      <x v="5"/>
    </i>
    <i r="1">
      <x v="8"/>
    </i>
    <i r="1">
      <x v="10"/>
    </i>
    <i>
      <x v="23"/>
    </i>
    <i r="1">
      <x v="4"/>
    </i>
    <i r="1">
      <x v="8"/>
    </i>
    <i r="1">
      <x v="22"/>
    </i>
    <i>
      <x v="24"/>
    </i>
    <i r="1">
      <x v="4"/>
    </i>
    <i r="1">
      <x v="8"/>
    </i>
    <i r="1">
      <x v="22"/>
    </i>
    <i>
      <x v="25"/>
    </i>
    <i r="1">
      <x v="4"/>
    </i>
    <i r="1">
      <x v="5"/>
    </i>
    <i r="1">
      <x v="17"/>
    </i>
    <i>
      <x v="26"/>
    </i>
    <i r="1">
      <x v="5"/>
    </i>
    <i r="1">
      <x v="9"/>
    </i>
    <i r="1">
      <x v="17"/>
    </i>
    <i>
      <x v="28"/>
    </i>
    <i r="1">
      <x v="4"/>
    </i>
    <i r="1">
      <x v="9"/>
    </i>
    <i r="1">
      <x v="17"/>
    </i>
    <i r="1">
      <x v="22"/>
    </i>
    <i>
      <x v="29"/>
    </i>
    <i r="1">
      <x v="5"/>
    </i>
    <i r="1">
      <x v="8"/>
    </i>
    <i r="1">
      <x v="17"/>
    </i>
    <i>
      <x v="30"/>
    </i>
    <i r="1">
      <x v="4"/>
    </i>
    <i r="1">
      <x v="8"/>
    </i>
    <i>
      <x v="31"/>
    </i>
    <i r="1">
      <x v="8"/>
    </i>
    <i>
      <x v="32"/>
    </i>
    <i r="1">
      <x v="9"/>
    </i>
    <i r="1">
      <x v="22"/>
    </i>
    <i>
      <x v="33"/>
    </i>
    <i r="1">
      <x v="8"/>
    </i>
    <i r="1">
      <x v="10"/>
    </i>
    <i r="1">
      <x v="19"/>
    </i>
    <i>
      <x v="35"/>
    </i>
    <i r="1">
      <x v="8"/>
    </i>
    <i r="1">
      <x v="9"/>
    </i>
    <i r="1">
      <x v="19"/>
    </i>
    <i>
      <x v="36"/>
    </i>
    <i r="1">
      <x v="5"/>
    </i>
    <i r="1">
      <x v="17"/>
    </i>
    <i>
      <x v="37"/>
    </i>
    <i r="1">
      <x v="4"/>
    </i>
    <i r="1">
      <x v="8"/>
    </i>
    <i r="1">
      <x v="22"/>
    </i>
    <i>
      <x v="39"/>
    </i>
    <i r="1">
      <x v="4"/>
    </i>
    <i r="1">
      <x v="8"/>
    </i>
    <i>
      <x v="40"/>
    </i>
    <i r="1">
      <x v="4"/>
    </i>
    <i r="1">
      <x v="5"/>
    </i>
    <i r="1">
      <x v="9"/>
    </i>
    <i>
      <x v="43"/>
    </i>
    <i r="1">
      <x v="5"/>
    </i>
    <i r="1">
      <x v="9"/>
    </i>
    <i>
      <x v="44"/>
    </i>
    <i r="1">
      <x v="4"/>
    </i>
    <i r="1">
      <x v="8"/>
    </i>
    <i r="1">
      <x v="9"/>
    </i>
    <i>
      <x v="45"/>
    </i>
    <i r="1">
      <x v="4"/>
    </i>
    <i r="1">
      <x v="8"/>
    </i>
    <i r="1">
      <x v="9"/>
    </i>
    <i>
      <x v="47"/>
    </i>
    <i r="1">
      <x v="1"/>
    </i>
    <i r="1">
      <x v="4"/>
    </i>
    <i r="1">
      <x v="8"/>
    </i>
    <i r="1">
      <x v="9"/>
    </i>
    <i>
      <x v="48"/>
    </i>
    <i r="1">
      <x v="5"/>
    </i>
    <i r="1">
      <x v="9"/>
    </i>
    <i r="1">
      <x v="22"/>
    </i>
    <i r="1">
      <x v="23"/>
    </i>
    <i>
      <x v="49"/>
    </i>
    <i r="1">
      <x v="4"/>
    </i>
    <i r="1">
      <x v="8"/>
    </i>
    <i r="1">
      <x v="22"/>
    </i>
    <i>
      <x v="51"/>
    </i>
    <i r="1">
      <x v="5"/>
    </i>
    <i r="1">
      <x v="8"/>
    </i>
    <i r="1">
      <x v="9"/>
    </i>
    <i r="1">
      <x v="22"/>
    </i>
    <i r="1">
      <x v="23"/>
    </i>
    <i>
      <x v="53"/>
    </i>
    <i r="1">
      <x v="5"/>
    </i>
    <i r="1">
      <x v="9"/>
    </i>
    <i>
      <x v="54"/>
    </i>
    <i r="1">
      <x v="5"/>
    </i>
    <i r="1">
      <x v="8"/>
    </i>
    <i r="1">
      <x v="9"/>
    </i>
    <i r="1">
      <x v="22"/>
    </i>
    <i>
      <x v="59"/>
    </i>
    <i r="1">
      <x v="4"/>
    </i>
    <i r="1">
      <x v="9"/>
    </i>
    <i>
      <x v="61"/>
    </i>
    <i r="1">
      <x v="5"/>
    </i>
    <i r="1">
      <x v="8"/>
    </i>
    <i r="1">
      <x v="17"/>
    </i>
    <i r="1">
      <x v="22"/>
    </i>
    <i>
      <x v="64"/>
    </i>
    <i r="1">
      <x v="4"/>
    </i>
    <i r="1">
      <x v="8"/>
    </i>
    <i r="1">
      <x v="22"/>
    </i>
    <i>
      <x v="65"/>
    </i>
    <i r="1">
      <x v="4"/>
    </i>
    <i r="1">
      <x v="8"/>
    </i>
    <i r="1">
      <x v="15"/>
    </i>
    <i r="1">
      <x v="17"/>
    </i>
    <i>
      <x v="67"/>
    </i>
    <i r="1">
      <x v="5"/>
    </i>
    <i r="1">
      <x v="8"/>
    </i>
    <i r="1">
      <x v="9"/>
    </i>
    <i r="1">
      <x v="22"/>
    </i>
    <i>
      <x v="68"/>
    </i>
    <i r="1">
      <x v="4"/>
    </i>
    <i r="1">
      <x v="8"/>
    </i>
    <i r="1">
      <x v="9"/>
    </i>
    <i r="1">
      <x v="22"/>
    </i>
    <i>
      <x v="72"/>
    </i>
    <i r="1">
      <x v="5"/>
    </i>
    <i r="1">
      <x v="9"/>
    </i>
    <i r="1">
      <x v="17"/>
    </i>
    <i r="1">
      <x v="19"/>
    </i>
    <i>
      <x v="73"/>
    </i>
    <i r="1">
      <x v="4"/>
    </i>
    <i r="1">
      <x v="8"/>
    </i>
    <i r="1">
      <x v="9"/>
    </i>
    <i r="1">
      <x v="10"/>
    </i>
    <i r="1">
      <x v="17"/>
    </i>
    <i>
      <x v="75"/>
    </i>
    <i r="1">
      <x v="5"/>
    </i>
    <i r="1">
      <x v="9"/>
    </i>
    <i r="1">
      <x v="17"/>
    </i>
    <i r="1">
      <x v="22"/>
    </i>
    <i>
      <x v="78"/>
    </i>
    <i r="1">
      <x v="4"/>
    </i>
    <i r="1">
      <x v="8"/>
    </i>
    <i r="1">
      <x v="9"/>
    </i>
    <i>
      <x v="79"/>
    </i>
    <i r="1">
      <x v="4"/>
    </i>
    <i r="1">
      <x v="5"/>
    </i>
    <i r="1">
      <x v="9"/>
    </i>
    <i>
      <x v="80"/>
    </i>
    <i r="1">
      <x v="4"/>
    </i>
    <i r="1">
      <x v="8"/>
    </i>
    <i r="1">
      <x v="9"/>
    </i>
    <i r="1">
      <x v="15"/>
    </i>
    <i>
      <x v="81"/>
    </i>
    <i r="1">
      <x v="4"/>
    </i>
    <i r="1">
      <x v="5"/>
    </i>
    <i r="1">
      <x v="9"/>
    </i>
    <i>
      <x v="83"/>
    </i>
    <i r="1">
      <x v="5"/>
    </i>
    <i r="1">
      <x v="9"/>
    </i>
    <i r="1">
      <x v="17"/>
    </i>
    <i r="1">
      <x v="22"/>
    </i>
    <i>
      <x v="84"/>
    </i>
    <i r="1">
      <x v="1"/>
    </i>
    <i r="1">
      <x v="3"/>
    </i>
    <i r="1">
      <x v="8"/>
    </i>
    <i r="1">
      <x v="9"/>
    </i>
    <i>
      <x v="85"/>
    </i>
    <i r="1">
      <x v="4"/>
    </i>
    <i r="1">
      <x v="8"/>
    </i>
    <i r="1">
      <x v="9"/>
    </i>
    <i r="1">
      <x v="10"/>
    </i>
    <i r="1">
      <x v="22"/>
    </i>
    <i>
      <x v="86"/>
    </i>
    <i r="1">
      <x v="5"/>
    </i>
    <i r="1">
      <x v="8"/>
    </i>
    <i r="1">
      <x v="9"/>
    </i>
    <i r="1">
      <x v="10"/>
    </i>
    <i r="1">
      <x v="22"/>
    </i>
    <i>
      <x v="88"/>
    </i>
    <i r="1">
      <x v="5"/>
    </i>
    <i r="1">
      <x v="9"/>
    </i>
    <i r="1">
      <x v="17"/>
    </i>
    <i r="1">
      <x v="22"/>
    </i>
    <i>
      <x v="89"/>
    </i>
    <i r="1">
      <x v="5"/>
    </i>
    <i r="1">
      <x v="8"/>
    </i>
    <i r="1">
      <x v="9"/>
    </i>
    <i>
      <x v="91"/>
    </i>
    <i r="1">
      <x v="5"/>
    </i>
    <i r="1">
      <x v="9"/>
    </i>
    <i r="1">
      <x v="17"/>
    </i>
    <i r="1">
      <x v="22"/>
    </i>
    <i>
      <x v="92"/>
    </i>
    <i r="1">
      <x v="8"/>
    </i>
    <i r="1">
      <x v="9"/>
    </i>
    <i r="1">
      <x v="10"/>
    </i>
    <i r="1">
      <x v="22"/>
    </i>
    <i>
      <x v="93"/>
    </i>
    <i r="1">
      <x v="4"/>
    </i>
    <i r="1">
      <x v="8"/>
    </i>
    <i r="1">
      <x v="10"/>
    </i>
    <i r="1">
      <x v="19"/>
    </i>
    <i r="1">
      <x v="28"/>
    </i>
    <i>
      <x v="95"/>
    </i>
    <i r="1">
      <x v="8"/>
    </i>
    <i r="1">
      <x v="9"/>
    </i>
    <i r="1">
      <x v="10"/>
    </i>
    <i r="1">
      <x v="15"/>
    </i>
    <i r="1">
      <x v="19"/>
    </i>
    <i r="1">
      <x v="28"/>
    </i>
    <i>
      <x v="98"/>
    </i>
    <i r="1">
      <x v="4"/>
    </i>
    <i r="1">
      <x v="8"/>
    </i>
    <i r="1">
      <x v="9"/>
    </i>
    <i>
      <x v="101"/>
    </i>
    <i r="1">
      <x v="1"/>
    </i>
    <i r="1">
      <x v="9"/>
    </i>
    <i>
      <x v="103"/>
    </i>
    <i r="1">
      <x v="4"/>
    </i>
    <i r="1">
      <x v="8"/>
    </i>
    <i r="1">
      <x v="9"/>
    </i>
    <i>
      <x v="105"/>
    </i>
    <i r="1">
      <x v="8"/>
    </i>
    <i r="1">
      <x v="9"/>
    </i>
    <i r="1">
      <x v="10"/>
    </i>
    <i r="1">
      <x v="22"/>
    </i>
    <i>
      <x v="107"/>
    </i>
    <i r="1">
      <x v="4"/>
    </i>
    <i r="1">
      <x v="8"/>
    </i>
    <i r="1">
      <x v="9"/>
    </i>
    <i r="1">
      <x v="10"/>
    </i>
    <i r="1">
      <x v="19"/>
    </i>
    <i>
      <x v="108"/>
    </i>
    <i r="1">
      <x v="8"/>
    </i>
    <i r="1">
      <x v="9"/>
    </i>
    <i r="1">
      <x v="22"/>
    </i>
    <i>
      <x v="109"/>
    </i>
    <i r="1">
      <x v="4"/>
    </i>
    <i r="1">
      <x v="8"/>
    </i>
    <i r="1">
      <x v="9"/>
    </i>
    <i>
      <x v="110"/>
    </i>
    <i r="1">
      <x v="5"/>
    </i>
    <i r="1">
      <x v="8"/>
    </i>
    <i r="1">
      <x v="10"/>
    </i>
    <i r="1">
      <x v="15"/>
    </i>
    <i r="1">
      <x v="26"/>
    </i>
    <i r="1">
      <x v="28"/>
    </i>
    <i>
      <x v="111"/>
    </i>
    <i r="1">
      <x v="4"/>
    </i>
    <i r="1">
      <x v="8"/>
    </i>
    <i r="1">
      <x v="9"/>
    </i>
    <i>
      <x v="113"/>
    </i>
    <i r="1">
      <x v="9"/>
    </i>
    <i>
      <x v="115"/>
    </i>
    <i r="1">
      <x v="4"/>
    </i>
    <i r="1">
      <x v="9"/>
    </i>
    <i r="1">
      <x v="10"/>
    </i>
    <i r="1">
      <x v="17"/>
    </i>
    <i r="1">
      <x v="19"/>
    </i>
    <i r="1">
      <x v="22"/>
    </i>
    <i>
      <x v="118"/>
    </i>
    <i r="1">
      <x v="5"/>
    </i>
    <i r="1">
      <x v="8"/>
    </i>
    <i r="1">
      <x v="9"/>
    </i>
    <i>
      <x v="120"/>
    </i>
    <i r="1">
      <x v="4"/>
    </i>
    <i r="1">
      <x v="8"/>
    </i>
    <i r="1">
      <x v="9"/>
    </i>
    <i r="1">
      <x v="22"/>
    </i>
    <i>
      <x v="121"/>
    </i>
    <i r="1">
      <x v="4"/>
    </i>
    <i r="1">
      <x v="8"/>
    </i>
    <i r="1">
      <x v="9"/>
    </i>
    <i r="1">
      <x v="22"/>
    </i>
    <i>
      <x v="122"/>
    </i>
    <i r="1">
      <x v="4"/>
    </i>
    <i r="1">
      <x v="9"/>
    </i>
    <i r="1">
      <x v="10"/>
    </i>
    <i r="1">
      <x v="17"/>
    </i>
    <i r="1">
      <x v="19"/>
    </i>
    <i>
      <x v="126"/>
    </i>
    <i r="1">
      <x v="4"/>
    </i>
    <i r="1">
      <x v="5"/>
    </i>
    <i r="1">
      <x v="9"/>
    </i>
    <i r="1">
      <x v="22"/>
    </i>
    <i>
      <x v="127"/>
    </i>
    <i r="1">
      <x v="4"/>
    </i>
    <i r="1">
      <x v="5"/>
    </i>
    <i r="1">
      <x v="9"/>
    </i>
    <i r="1">
      <x v="22"/>
    </i>
    <i>
      <x v="128"/>
    </i>
    <i r="1">
      <x v="4"/>
    </i>
    <i r="1">
      <x v="9"/>
    </i>
    <i>
      <x v="130"/>
    </i>
    <i r="1">
      <x v="1"/>
    </i>
    <i r="1">
      <x v="8"/>
    </i>
    <i r="1">
      <x v="9"/>
    </i>
    <i>
      <x v="132"/>
    </i>
    <i r="1">
      <x v="4"/>
    </i>
    <i r="1">
      <x v="9"/>
    </i>
    <i r="1">
      <x v="22"/>
    </i>
    <i>
      <x v="133"/>
    </i>
    <i r="1">
      <x v="4"/>
    </i>
    <i r="1">
      <x v="8"/>
    </i>
    <i r="1">
      <x v="10"/>
    </i>
    <i r="1">
      <x v="19"/>
    </i>
    <i r="1">
      <x v="26"/>
    </i>
    <i r="1">
      <x v="28"/>
    </i>
    <i>
      <x v="134"/>
    </i>
    <i r="1">
      <x v="4"/>
    </i>
    <i r="1">
      <x v="5"/>
    </i>
    <i r="1">
      <x v="9"/>
    </i>
    <i r="1">
      <x v="22"/>
    </i>
    <i>
      <x v="135"/>
    </i>
    <i r="1">
      <x v="4"/>
    </i>
    <i r="1">
      <x v="8"/>
    </i>
    <i r="1">
      <x v="22"/>
    </i>
    <i>
      <x v="136"/>
    </i>
    <i r="1">
      <x v="4"/>
    </i>
    <i r="1">
      <x v="9"/>
    </i>
    <i r="1">
      <x v="15"/>
    </i>
    <i r="1">
      <x v="17"/>
    </i>
    <i>
      <x v="138"/>
    </i>
    <i r="1">
      <x v="5"/>
    </i>
    <i r="1">
      <x v="8"/>
    </i>
    <i r="1">
      <x v="9"/>
    </i>
    <i r="1">
      <x v="10"/>
    </i>
    <i r="1">
      <x v="22"/>
    </i>
    <i>
      <x v="139"/>
    </i>
    <i r="1">
      <x v="8"/>
    </i>
    <i r="1">
      <x v="9"/>
    </i>
    <i>
      <x v="140"/>
    </i>
    <i r="1">
      <x v="5"/>
    </i>
    <i r="1">
      <x v="8"/>
    </i>
    <i r="1">
      <x v="9"/>
    </i>
    <i r="1">
      <x v="17"/>
    </i>
    <i r="1">
      <x v="22"/>
    </i>
    <i>
      <x v="144"/>
    </i>
    <i r="1">
      <x v="9"/>
    </i>
    <i r="1">
      <x v="10"/>
    </i>
    <i r="1">
      <x v="19"/>
    </i>
    <i>
      <x v="147"/>
    </i>
    <i r="1">
      <x v="4"/>
    </i>
    <i r="1">
      <x v="9"/>
    </i>
    <i>
      <x v="149"/>
    </i>
    <i r="1">
      <x v="5"/>
    </i>
    <i r="1">
      <x v="8"/>
    </i>
    <i r="1">
      <x v="9"/>
    </i>
    <i>
      <x v="150"/>
    </i>
    <i r="1">
      <x v="5"/>
    </i>
    <i r="1">
      <x v="23"/>
    </i>
    <i>
      <x v="151"/>
    </i>
    <i r="1">
      <x v="4"/>
    </i>
    <i r="1">
      <x v="9"/>
    </i>
    <i r="1">
      <x v="22"/>
    </i>
    <i r="1">
      <x v="23"/>
    </i>
    <i>
      <x v="155"/>
    </i>
    <i r="1">
      <x v="4"/>
    </i>
    <i r="1">
      <x v="9"/>
    </i>
    <i r="1">
      <x v="22"/>
    </i>
    <i>
      <x v="156"/>
    </i>
    <i r="1">
      <x v="4"/>
    </i>
    <i r="1">
      <x v="8"/>
    </i>
    <i r="1">
      <x v="9"/>
    </i>
    <i r="1">
      <x v="10"/>
    </i>
    <i r="1">
      <x v="19"/>
    </i>
    <i>
      <x v="158"/>
    </i>
    <i r="1">
      <x v="4"/>
    </i>
    <i r="1">
      <x v="8"/>
    </i>
    <i r="1">
      <x v="9"/>
    </i>
    <i>
      <x v="162"/>
    </i>
    <i r="1">
      <x v="4"/>
    </i>
    <i r="1">
      <x v="8"/>
    </i>
    <i r="1">
      <x v="10"/>
    </i>
    <i r="1">
      <x v="19"/>
    </i>
    <i r="1">
      <x v="28"/>
    </i>
    <i>
      <x v="163"/>
    </i>
    <i r="1">
      <x v="4"/>
    </i>
    <i r="1">
      <x v="9"/>
    </i>
    <i r="1">
      <x v="22"/>
    </i>
    <i>
      <x v="165"/>
    </i>
    <i r="1">
      <x v="5"/>
    </i>
    <i r="1">
      <x v="9"/>
    </i>
    <i>
      <x v="166"/>
    </i>
    <i r="1">
      <x v="4"/>
    </i>
    <i r="1">
      <x v="5"/>
    </i>
    <i r="1">
      <x v="9"/>
    </i>
    <i>
      <x v="167"/>
    </i>
    <i r="1">
      <x v="4"/>
    </i>
    <i r="1">
      <x v="9"/>
    </i>
    <i r="1">
      <x v="22"/>
    </i>
  </rowItems>
  <colItems count="1">
    <i/>
  </colItems>
  <pageFields count="2">
    <pageField fld="6" hier="-1"/>
    <pageField fld="3" hier="-1"/>
  </pageFields>
  <formats count="14"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1" type="button" dataOnly="0" labelOnly="1" outline="0" axis="axisRow" fieldPosition="0"/>
    </format>
    <format dxfId="45">
      <pivotArea dataOnly="0" labelOnly="1" outline="0" axis="axisValues" fieldPosition="0"/>
    </format>
    <format dxfId="46">
      <pivotArea dataOnly="0" labelOnly="1" fieldPosition="0">
        <references count="1">
          <reference field="1" count="50">
            <x v="2"/>
            <x v="3"/>
            <x v="7"/>
            <x v="9"/>
            <x v="10"/>
            <x v="11"/>
            <x v="13"/>
            <x v="14"/>
            <x v="15"/>
            <x v="17"/>
            <x v="19"/>
            <x v="20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9"/>
            <x v="40"/>
            <x v="43"/>
            <x v="44"/>
            <x v="45"/>
            <x v="47"/>
            <x v="48"/>
            <x v="49"/>
            <x v="51"/>
            <x v="53"/>
            <x v="54"/>
            <x v="59"/>
            <x v="61"/>
            <x v="64"/>
            <x v="65"/>
            <x v="67"/>
            <x v="68"/>
            <x v="72"/>
            <x v="73"/>
            <x v="75"/>
            <x v="78"/>
            <x v="79"/>
            <x v="80"/>
          </reference>
        </references>
      </pivotArea>
    </format>
    <format dxfId="47">
      <pivotArea dataOnly="0" labelOnly="1" fieldPosition="0">
        <references count="1">
          <reference field="1" count="50">
            <x v="81"/>
            <x v="83"/>
            <x v="84"/>
            <x v="85"/>
            <x v="86"/>
            <x v="88"/>
            <x v="89"/>
            <x v="91"/>
            <x v="92"/>
            <x v="93"/>
            <x v="95"/>
            <x v="98"/>
            <x v="101"/>
            <x v="103"/>
            <x v="105"/>
            <x v="107"/>
            <x v="108"/>
            <x v="109"/>
            <x v="110"/>
            <x v="111"/>
            <x v="113"/>
            <x v="115"/>
            <x v="118"/>
            <x v="120"/>
            <x v="121"/>
            <x v="122"/>
            <x v="126"/>
            <x v="127"/>
            <x v="128"/>
            <x v="130"/>
            <x v="132"/>
            <x v="133"/>
            <x v="134"/>
            <x v="135"/>
            <x v="136"/>
            <x v="138"/>
            <x v="139"/>
            <x v="140"/>
            <x v="144"/>
            <x v="147"/>
            <x v="149"/>
            <x v="150"/>
            <x v="151"/>
            <x v="155"/>
            <x v="156"/>
            <x v="158"/>
            <x v="162"/>
            <x v="163"/>
            <x v="165"/>
            <x v="166"/>
          </reference>
        </references>
      </pivotArea>
    </format>
    <format dxfId="48">
      <pivotArea dataOnly="0" labelOnly="1" fieldPosition="0">
        <references count="1">
          <reference field="1" count="1">
            <x v="167"/>
          </reference>
        </references>
      </pivotArea>
    </format>
    <format dxfId="49">
      <pivotArea dataOnly="0" labelOnly="1" fieldPosition="0">
        <references count="2">
          <reference field="1" count="1" selected="0">
            <x v="2"/>
          </reference>
          <reference field="10" count="9">
            <x v="1"/>
            <x v="4"/>
            <x v="5"/>
            <x v="8"/>
            <x v="9"/>
            <x v="10"/>
            <x v="17"/>
            <x v="22"/>
            <x v="23"/>
          </reference>
        </references>
      </pivotArea>
    </format>
    <format dxfId="50">
      <pivotArea dataOnly="0" labelOnly="1" fieldPosition="0">
        <references count="2">
          <reference field="1" count="1" selected="0">
            <x v="26"/>
          </reference>
          <reference field="10" count="10">
            <x v="1"/>
            <x v="4"/>
            <x v="5"/>
            <x v="8"/>
            <x v="9"/>
            <x v="10"/>
            <x v="17"/>
            <x v="19"/>
            <x v="22"/>
            <x v="23"/>
          </reference>
        </references>
      </pivotArea>
    </format>
    <format dxfId="51">
      <pivotArea dataOnly="0" labelOnly="1" fieldPosition="0">
        <references count="2">
          <reference field="1" count="1" selected="0">
            <x v="51"/>
          </reference>
          <reference field="10" count="10">
            <x v="4"/>
            <x v="5"/>
            <x v="8"/>
            <x v="9"/>
            <x v="10"/>
            <x v="15"/>
            <x v="17"/>
            <x v="19"/>
            <x v="22"/>
            <x v="23"/>
          </reference>
        </references>
      </pivotArea>
    </format>
    <format dxfId="52">
      <pivotArea dataOnly="0" labelOnly="1" fieldPosition="0">
        <references count="2">
          <reference field="1" count="1" selected="0">
            <x v="80"/>
          </reference>
          <reference field="10" count="12">
            <x v="1"/>
            <x v="3"/>
            <x v="4"/>
            <x v="5"/>
            <x v="8"/>
            <x v="9"/>
            <x v="10"/>
            <x v="15"/>
            <x v="17"/>
            <x v="19"/>
            <x v="22"/>
            <x v="28"/>
          </reference>
        </references>
      </pivotArea>
    </format>
    <format dxfId="53">
      <pivotArea dataOnly="0" labelOnly="1" fieldPosition="0">
        <references count="2">
          <reference field="1" count="1" selected="0">
            <x v="98"/>
          </reference>
          <reference field="10" count="12">
            <x v="1"/>
            <x v="4"/>
            <x v="5"/>
            <x v="8"/>
            <x v="9"/>
            <x v="10"/>
            <x v="15"/>
            <x v="17"/>
            <x v="19"/>
            <x v="22"/>
            <x v="26"/>
            <x v="28"/>
          </reference>
        </references>
      </pivotArea>
    </format>
    <format dxfId="54">
      <pivotArea dataOnly="0" labelOnly="1" fieldPosition="0">
        <references count="2">
          <reference field="1" count="1" selected="0">
            <x v="122"/>
          </reference>
          <reference field="10" count="12">
            <x v="1"/>
            <x v="4"/>
            <x v="5"/>
            <x v="8"/>
            <x v="9"/>
            <x v="10"/>
            <x v="15"/>
            <x v="17"/>
            <x v="19"/>
            <x v="22"/>
            <x v="26"/>
            <x v="28"/>
          </reference>
        </references>
      </pivotArea>
    </format>
    <format dxfId="55">
      <pivotArea dataOnly="0" labelOnly="1" fieldPosition="0">
        <references count="2">
          <reference field="1" count="1" selected="0">
            <x v="144"/>
          </reference>
          <reference field="10" count="9">
            <x v="4"/>
            <x v="5"/>
            <x v="8"/>
            <x v="9"/>
            <x v="10"/>
            <x v="19"/>
            <x v="22"/>
            <x v="23"/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B7" firstHeaderRow="1" firstDataRow="1" firstDataCol="1"/>
  <pivotFields count="2">
    <pivotField axis="axisRow" compact="0" allDrilled="1" showAll="0" dataSourceSort="1" defaultAttributeDrillState="1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inct Count of Case Profile Name" fld="1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09 07 Questions.xlsx!data">
        <x15:activeTabTopLevelEntity name="[data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9" firstHeaderRow="1" firstDataRow="1" firstDataCol="1" rowPageCount="1" colPageCount="1"/>
  <pivotFields count="12">
    <pivotField showAll="0"/>
    <pivotField axis="axisRow" showAll="0" sortType="descending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67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m="1" x="166"/>
        <item x="159"/>
        <item x="160"/>
        <item x="161"/>
        <item x="162"/>
        <item x="163"/>
        <item x="164"/>
        <item x="165"/>
        <item x="55"/>
        <item x="1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axis="axisPage" multipleItemSelectionAllowed="1" showAll="0" defaultSubtotal="0">
      <items count="3">
        <item x="2"/>
        <item h="1" x="1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6">
    <i>
      <x v="123"/>
    </i>
    <i>
      <x v="145"/>
    </i>
    <i>
      <x v="142"/>
    </i>
    <i>
      <x v="50"/>
    </i>
    <i>
      <x v="98"/>
    </i>
    <i>
      <x v="159"/>
    </i>
    <i>
      <x v="147"/>
    </i>
    <i>
      <x v="141"/>
    </i>
    <i>
      <x v="4"/>
    </i>
    <i>
      <x v="46"/>
    </i>
    <i>
      <x v="42"/>
    </i>
    <i>
      <x v="12"/>
    </i>
    <i>
      <x v="41"/>
    </i>
    <i>
      <x v="99"/>
    </i>
    <i>
      <x v="34"/>
    </i>
    <i t="grand">
      <x/>
    </i>
  </rowItems>
  <colItems count="1">
    <i/>
  </colItems>
  <pageFields count="1">
    <pageField fld="6" hier="-1"/>
  </pageFields>
  <dataFields count="1">
    <dataField name="Count of Crite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7" name="criteria_table" displayName="criteria_table" ref="E3:F32" totalsRowShown="0">
  <autoFilter ref="E3:F32"/>
  <tableColumns count="2">
    <tableColumn id="1" name="Criteria"/>
    <tableColumn id="2" name="criteria_code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M5:S171" totalsRowShown="0">
  <autoFilter ref="M5:S171"/>
  <tableColumns count="7">
    <tableColumn id="1" name="Case Profile Name"/>
    <tableColumn id="2" name="I_CD"/>
    <tableColumn id="3" name="I_HD"/>
    <tableColumn id="4" name="I_PD"/>
    <tableColumn id="5" name="W_CD"/>
    <tableColumn id="6" name="W_HD"/>
    <tableColumn id="7" name="W_PD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10" name="CHP_table" displayName="CHP_table" ref="G4:N170" totalsRowShown="0">
  <autoFilter ref="G4:N170"/>
  <tableColumns count="8">
    <tableColumn id="1" name="Case Profile Name"/>
    <tableColumn id="2" name="Cyber Domain"/>
    <tableColumn id="3" name="Human Domain"/>
    <tableColumn id="4" name="Physical Domain"/>
    <tableColumn id="5" name="C" dataDxfId="132">
      <calculatedColumnFormula>IF(CHP_table[[#This Row],[Cyber Domain]]&lt;&gt;"","C","")</calculatedColumnFormula>
    </tableColumn>
    <tableColumn id="6" name="H" dataDxfId="131">
      <calculatedColumnFormula>IF(CHP_table[[#This Row],[Human Domain]]&lt;&gt;"","H","")</calculatedColumnFormula>
    </tableColumn>
    <tableColumn id="7" name="P" dataDxfId="130">
      <calculatedColumnFormula>IF(CHP_table[[#This Row],[Physical Domain]]&lt;&gt;"","P","")</calculatedColumnFormula>
    </tableColumn>
    <tableColumn id="8" name="CHP" dataDxfId="129">
      <calculatedColumnFormula>CONCATENATE(CHP_table[[#This Row],[C]],CHP_table[[#This Row],[H]],CHP_table[[#This Row],[P]])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1" name="data" displayName="data" ref="A1:L1270" totalsRowShown="0">
  <autoFilter ref="A1:L1270">
    <filterColumn colId="3">
      <filters>
        <filter val="Indicator"/>
      </filters>
    </filterColumn>
  </autoFilter>
  <tableColumns count="12">
    <tableColumn id="1" name="Reporting Agency or Affected Organization"/>
    <tableColumn id="2" name="Case Profile Name"/>
    <tableColumn id="3" name="URL"/>
    <tableColumn id="4" name="Indicator or Warning"/>
    <tableColumn id="5" name="Domain"/>
    <tableColumn id="6" name="Criteria"/>
    <tableColumn id="7" name="num_domains" dataDxfId="128">
      <calculatedColumnFormula>INDEX(resident_to_x_domains[how many domains?],MATCH(data[[#This Row],[Case Profile Name]],resident_to_x_domains[Case Profile Name],0))</calculatedColumnFormula>
    </tableColumn>
    <tableColumn id="9" name="CHP_combination" dataDxfId="127">
      <calculatedColumnFormula>INDEX(CHP_table[CHP],MATCH(data[[#This Row],[Case Profile Name]],CHP_table[Case Profile Name],0))</calculatedColumnFormula>
    </tableColumn>
    <tableColumn id="11" name="C H or P" dataDxfId="126">
      <calculatedColumnFormula>LEFT(data[[#This Row],[Domain]],1)</calculatedColumnFormula>
    </tableColumn>
    <tableColumn id="8" name="criteria_code" dataDxfId="125">
      <calculatedColumnFormula>INDEX(criteria_table[criteria_code],MATCH(data[[#This Row],[Criteria]],criteria_table[Criteria],0))</calculatedColumnFormula>
    </tableColumn>
    <tableColumn id="12" name="Domain_Criteria_Combo" dataDxfId="124">
      <calculatedColumnFormula>CONCATENATE(data[[#This Row],[C H or P]],",",data[[#This Row],[criteria_code]])</calculatedColumnFormula>
    </tableColumn>
    <tableColumn id="10" name="num_domain_Criteria" dataDxfId="123">
      <calculatedColumnFormula>CONCATENATE(data[[#This Row],[num_domains]]," ",data[[#This Row],[Criteria]])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domain_1" displayName="domain_1" ref="A1:G68" totalsRowShown="0">
  <autoFilter ref="A1:G68"/>
  <tableColumns count="7">
    <tableColumn id="1" name="Reporting Agency or Affected Organization"/>
    <tableColumn id="2" name="Case Profile Name"/>
    <tableColumn id="3" name="URL"/>
    <tableColumn id="4" name="Indicator or Warning"/>
    <tableColumn id="5" name="Domain"/>
    <tableColumn id="6" name="Criteria"/>
    <tableColumn id="7" name="num_domain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omain_2" displayName="domain_2" ref="A1:G694" totalsRowShown="0">
  <autoFilter ref="A1:G694"/>
  <tableColumns count="7">
    <tableColumn id="1" name="Reporting Agency or Affected Organization"/>
    <tableColumn id="2" name="Case Profile Name"/>
    <tableColumn id="3" name="URL"/>
    <tableColumn id="4" name="Indicator or Warning"/>
    <tableColumn id="5" name="Domain"/>
    <tableColumn id="6" name="Criteria"/>
    <tableColumn id="7" name="num_domai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wo_domains" displayName="two_domains" ref="AT4:BA105" totalsRowShown="0">
  <autoFilter ref="AT4:BA105"/>
  <tableColumns count="8">
    <tableColumn id="1" name="Case Profile Name"/>
    <tableColumn id="2" name="Cyber Domain"/>
    <tableColumn id="3" name="Human Domain"/>
    <tableColumn id="4" name="Physical Domain"/>
    <tableColumn id="5" name="C" dataDxfId="112">
      <calculatedColumnFormula>IF(two_domains[[#This Row],[Cyber Domain]]&lt;&gt;"","C","")</calculatedColumnFormula>
    </tableColumn>
    <tableColumn id="6" name="H" dataDxfId="111">
      <calculatedColumnFormula>IF(two_domains[[#This Row],[Human Domain]]&lt;&gt;"","H","")</calculatedColumnFormula>
    </tableColumn>
    <tableColumn id="7" name="P" dataDxfId="110">
      <calculatedColumnFormula>IF(two_domains[[#This Row],[Physical Domain]]&lt;&gt;"","P","")</calculatedColumnFormula>
    </tableColumn>
    <tableColumn id="8" name="CHP" dataDxfId="109">
      <calculatedColumnFormula>CONCATENATE(two_domains[[#This Row],[C]],two_domains[[#This Row],[H]],two_domains[[#This Row],[P]])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6" name="domain_3" displayName="domain_3" ref="A1:G510" totalsRowShown="0">
  <autoFilter ref="A1:G510"/>
  <tableColumns count="7">
    <tableColumn id="1" name="Reporting Agency or Affected Organization"/>
    <tableColumn id="2" name="Case Profile Name"/>
    <tableColumn id="3" name="URL"/>
    <tableColumn id="4" name="Indicator or Warning"/>
    <tableColumn id="5" name="Domain"/>
    <tableColumn id="6" name="Criteria"/>
    <tableColumn id="7" name="num_domain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J4:AQ54" totalsRowShown="0">
  <autoFilter ref="AJ4:AQ54"/>
  <tableColumns count="8">
    <tableColumn id="1" name="Case Profile Name"/>
    <tableColumn id="2" name="Cyber Domain"/>
    <tableColumn id="3" name="Human Domain"/>
    <tableColumn id="4" name="Physical Domain"/>
    <tableColumn id="5" name="C" dataDxfId="108">
      <calculatedColumnFormula>IF(Table9[[#This Row],[Cyber Domain]]&lt;&gt;"","C","")</calculatedColumnFormula>
    </tableColumn>
    <tableColumn id="6" name="H" dataDxfId="107">
      <calculatedColumnFormula>IF(Table9[[#This Row],[Human Domain]]&lt;&gt;"","H","")</calculatedColumnFormula>
    </tableColumn>
    <tableColumn id="7" name="P" dataDxfId="106">
      <calculatedColumnFormula>IF(Table9[[#This Row],[Physical Domain]]&lt;&gt;"","P")</calculatedColumnFormula>
    </tableColumn>
    <tableColumn id="8" name="CHP" dataDxfId="105">
      <calculatedColumnFormula>CONCATENATE(Table9[[#This Row],[C]],Table9[[#This Row],[H]],Table9[[#This Row],[P]])</calculatedColumnFormula>
    </tableColumn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id="3" name="resident_to_x_domains" displayName="resident_to_x_domains" ref="G4:O170" totalsRowShown="0">
  <autoFilter ref="G4:O170"/>
  <tableColumns count="9">
    <tableColumn id="1" name="Case Profile Name"/>
    <tableColumn id="2" name="Cyber Domain"/>
    <tableColumn id="3" name="Human Domain"/>
    <tableColumn id="4" name="Physical Domain"/>
    <tableColumn id="5" name="C" dataDxfId="100">
      <calculatedColumnFormula>IF(resident_to_x_domains[[#This Row],[Cyber Domain]]&gt;0,"C","")</calculatedColumnFormula>
    </tableColumn>
    <tableColumn id="6" name="H" dataDxfId="99">
      <calculatedColumnFormula>IF(resident_to_x_domains[[#This Row],[Human Domain]]&gt;0,"H","")</calculatedColumnFormula>
    </tableColumn>
    <tableColumn id="7" name="P" dataDxfId="98">
      <calculatedColumnFormula>IF(resident_to_x_domains[[#This Row],[Physical Domain]]&gt;0,"P","")</calculatedColumnFormula>
    </tableColumn>
    <tableColumn id="8" name="CHP_code" dataDxfId="97">
      <calculatedColumnFormula>CONCATENATE(resident_to_x_domains[[#This Row],[C]],resident_to_x_domains[[#This Row],[H]],resident_to_x_domains[[#This Row],[P]])</calculatedColumnFormula>
    </tableColumn>
    <tableColumn id="9" name="how many domains?" dataDxfId="96">
      <calculatedColumnFormula>LEN(resident_to_x_domains[[#This Row],[CHP_code]])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1.xml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10" Type="http://schemas.openxmlformats.org/officeDocument/2006/relationships/table" Target="../tables/table6.xml"/><Relationship Id="rId4" Type="http://schemas.openxmlformats.org/officeDocument/2006/relationships/pivotTable" Target="../pivotTables/pivotTable17.xml"/><Relationship Id="rId9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5.xml"/><Relationship Id="rId7" Type="http://schemas.openxmlformats.org/officeDocument/2006/relationships/table" Target="../tables/table8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6" Type="http://schemas.openxmlformats.org/officeDocument/2006/relationships/table" Target="../tables/table7.xml"/><Relationship Id="rId5" Type="http://schemas.openxmlformats.org/officeDocument/2006/relationships/pivotTable" Target="../pivotTables/pivotTable27.xml"/><Relationship Id="rId4" Type="http://schemas.openxmlformats.org/officeDocument/2006/relationships/pivotTable" Target="../pivotTables/pivot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3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ivotTable" Target="../pivotTables/pivotTable3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workbookViewId="0">
      <selection activeCell="C6" sqref="C6"/>
    </sheetView>
  </sheetViews>
  <sheetFormatPr defaultRowHeight="15" x14ac:dyDescent="0.25"/>
  <cols>
    <col min="1" max="1" width="46.42578125" bestFit="1" customWidth="1"/>
    <col min="5" max="5" width="46.42578125" bestFit="1" customWidth="1"/>
    <col min="6" max="6" width="14.7109375" customWidth="1"/>
  </cols>
  <sheetData>
    <row r="3" spans="1:6" x14ac:dyDescent="0.25">
      <c r="A3" s="2" t="s">
        <v>277</v>
      </c>
      <c r="E3" t="s">
        <v>277</v>
      </c>
      <c r="F3" t="s">
        <v>299</v>
      </c>
    </row>
    <row r="4" spans="1:6" x14ac:dyDescent="0.25">
      <c r="A4" t="s">
        <v>14</v>
      </c>
      <c r="E4" t="s">
        <v>14</v>
      </c>
      <c r="F4">
        <v>1</v>
      </c>
    </row>
    <row r="5" spans="1:6" x14ac:dyDescent="0.25">
      <c r="A5" t="s">
        <v>54</v>
      </c>
      <c r="E5" t="s">
        <v>54</v>
      </c>
      <c r="F5">
        <v>2</v>
      </c>
    </row>
    <row r="6" spans="1:6" x14ac:dyDescent="0.25">
      <c r="A6" t="s">
        <v>10</v>
      </c>
      <c r="E6" t="s">
        <v>10</v>
      </c>
      <c r="F6">
        <v>3</v>
      </c>
    </row>
    <row r="7" spans="1:6" x14ac:dyDescent="0.25">
      <c r="A7" t="s">
        <v>36</v>
      </c>
      <c r="E7" t="s">
        <v>36</v>
      </c>
      <c r="F7">
        <v>4</v>
      </c>
    </row>
    <row r="8" spans="1:6" x14ac:dyDescent="0.25">
      <c r="A8" t="s">
        <v>9</v>
      </c>
      <c r="E8" t="s">
        <v>9</v>
      </c>
      <c r="F8">
        <v>5</v>
      </c>
    </row>
    <row r="9" spans="1:6" x14ac:dyDescent="0.25">
      <c r="A9" t="s">
        <v>149</v>
      </c>
      <c r="E9" t="s">
        <v>149</v>
      </c>
      <c r="F9">
        <v>6</v>
      </c>
    </row>
    <row r="10" spans="1:6" x14ac:dyDescent="0.25">
      <c r="A10" t="s">
        <v>76</v>
      </c>
      <c r="E10" t="s">
        <v>76</v>
      </c>
      <c r="F10">
        <v>7</v>
      </c>
    </row>
    <row r="11" spans="1:6" x14ac:dyDescent="0.25">
      <c r="A11" t="s">
        <v>30</v>
      </c>
      <c r="E11" t="s">
        <v>30</v>
      </c>
      <c r="F11">
        <v>8</v>
      </c>
    </row>
    <row r="12" spans="1:6" x14ac:dyDescent="0.25">
      <c r="A12" t="s">
        <v>78</v>
      </c>
      <c r="E12" t="s">
        <v>78</v>
      </c>
      <c r="F12">
        <v>9</v>
      </c>
    </row>
    <row r="13" spans="1:6" x14ac:dyDescent="0.25">
      <c r="A13" t="s">
        <v>35</v>
      </c>
      <c r="E13" t="s">
        <v>35</v>
      </c>
      <c r="F13">
        <v>10</v>
      </c>
    </row>
    <row r="14" spans="1:6" x14ac:dyDescent="0.25">
      <c r="A14" t="s">
        <v>13</v>
      </c>
      <c r="E14" t="s">
        <v>13</v>
      </c>
      <c r="F14">
        <v>11</v>
      </c>
    </row>
    <row r="15" spans="1:6" x14ac:dyDescent="0.25">
      <c r="A15" t="s">
        <v>18</v>
      </c>
      <c r="E15" t="s">
        <v>18</v>
      </c>
      <c r="F15">
        <v>12</v>
      </c>
    </row>
    <row r="16" spans="1:6" x14ac:dyDescent="0.25">
      <c r="A16" t="s">
        <v>125</v>
      </c>
      <c r="E16" t="s">
        <v>125</v>
      </c>
      <c r="F16">
        <v>13</v>
      </c>
    </row>
    <row r="17" spans="1:6" x14ac:dyDescent="0.25">
      <c r="A17" t="s">
        <v>49</v>
      </c>
      <c r="E17" t="s">
        <v>49</v>
      </c>
      <c r="F17">
        <v>14</v>
      </c>
    </row>
    <row r="18" spans="1:6" x14ac:dyDescent="0.25">
      <c r="A18" t="s">
        <v>11</v>
      </c>
      <c r="E18" t="s">
        <v>11</v>
      </c>
      <c r="F18">
        <v>15</v>
      </c>
    </row>
    <row r="19" spans="1:6" x14ac:dyDescent="0.25">
      <c r="A19" t="s">
        <v>22</v>
      </c>
      <c r="E19" t="s">
        <v>22</v>
      </c>
      <c r="F19">
        <v>16</v>
      </c>
    </row>
    <row r="20" spans="1:6" x14ac:dyDescent="0.25">
      <c r="A20" t="s">
        <v>88</v>
      </c>
      <c r="E20" t="s">
        <v>88</v>
      </c>
      <c r="F20">
        <v>17</v>
      </c>
    </row>
    <row r="21" spans="1:6" x14ac:dyDescent="0.25">
      <c r="A21" t="s">
        <v>0</v>
      </c>
      <c r="E21" t="s">
        <v>0</v>
      </c>
      <c r="F21">
        <v>18</v>
      </c>
    </row>
    <row r="22" spans="1:6" x14ac:dyDescent="0.25">
      <c r="A22" t="s">
        <v>58</v>
      </c>
      <c r="E22" t="s">
        <v>58</v>
      </c>
      <c r="F22">
        <v>19</v>
      </c>
    </row>
    <row r="23" spans="1:6" x14ac:dyDescent="0.25">
      <c r="A23" t="s">
        <v>38</v>
      </c>
      <c r="E23" t="s">
        <v>38</v>
      </c>
      <c r="F23">
        <v>20</v>
      </c>
    </row>
    <row r="24" spans="1:6" x14ac:dyDescent="0.25">
      <c r="A24" t="s">
        <v>26</v>
      </c>
      <c r="E24" t="s">
        <v>26</v>
      </c>
      <c r="F24">
        <v>21</v>
      </c>
    </row>
    <row r="25" spans="1:6" x14ac:dyDescent="0.25">
      <c r="A25" t="s">
        <v>146</v>
      </c>
      <c r="E25" t="s">
        <v>146</v>
      </c>
      <c r="F25">
        <v>22</v>
      </c>
    </row>
    <row r="26" spans="1:6" x14ac:dyDescent="0.25">
      <c r="A26" t="s">
        <v>12</v>
      </c>
      <c r="E26" t="s">
        <v>12</v>
      </c>
      <c r="F26">
        <v>23</v>
      </c>
    </row>
    <row r="27" spans="1:6" x14ac:dyDescent="0.25">
      <c r="A27" t="s">
        <v>37</v>
      </c>
      <c r="E27" t="s">
        <v>37</v>
      </c>
      <c r="F27">
        <v>24</v>
      </c>
    </row>
    <row r="28" spans="1:6" x14ac:dyDescent="0.25">
      <c r="A28" t="s">
        <v>43</v>
      </c>
      <c r="E28" t="s">
        <v>43</v>
      </c>
      <c r="F28">
        <v>25</v>
      </c>
    </row>
    <row r="29" spans="1:6" x14ac:dyDescent="0.25">
      <c r="A29" t="s">
        <v>34</v>
      </c>
      <c r="E29" t="s">
        <v>34</v>
      </c>
      <c r="F29">
        <v>26</v>
      </c>
    </row>
    <row r="30" spans="1:6" x14ac:dyDescent="0.25">
      <c r="A30" t="s">
        <v>92</v>
      </c>
      <c r="E30" t="s">
        <v>92</v>
      </c>
      <c r="F30">
        <v>27</v>
      </c>
    </row>
    <row r="31" spans="1:6" x14ac:dyDescent="0.25">
      <c r="A31" t="s">
        <v>6</v>
      </c>
      <c r="E31" t="s">
        <v>6</v>
      </c>
      <c r="F31">
        <v>28</v>
      </c>
    </row>
    <row r="32" spans="1:6" x14ac:dyDescent="0.25">
      <c r="A32" t="s">
        <v>75</v>
      </c>
      <c r="E32" t="s">
        <v>75</v>
      </c>
      <c r="F32">
        <v>29</v>
      </c>
    </row>
    <row r="33" spans="1:1" x14ac:dyDescent="0.25">
      <c r="A33" t="s">
        <v>275</v>
      </c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5" sqref="B105"/>
    </sheetView>
  </sheetViews>
  <sheetFormatPr defaultRowHeight="15" x14ac:dyDescent="0.25"/>
  <cols>
    <col min="1" max="1" width="34.7109375" customWidth="1"/>
    <col min="2" max="2" width="15.7109375" customWidth="1"/>
    <col min="3" max="4" width="4" customWidth="1"/>
    <col min="5" max="5" width="11.28515625" bestFit="1" customWidth="1"/>
  </cols>
  <sheetData>
    <row r="1" spans="1:2" x14ac:dyDescent="0.25">
      <c r="A1" s="2" t="s">
        <v>296</v>
      </c>
      <c r="B1" s="3">
        <v>2</v>
      </c>
    </row>
    <row r="3" spans="1:2" x14ac:dyDescent="0.25">
      <c r="A3" s="2" t="s">
        <v>274</v>
      </c>
      <c r="B3" t="s">
        <v>280</v>
      </c>
    </row>
    <row r="4" spans="1:2" x14ac:dyDescent="0.25">
      <c r="A4" s="3" t="s">
        <v>124</v>
      </c>
      <c r="B4" s="4">
        <v>13</v>
      </c>
    </row>
    <row r="5" spans="1:2" x14ac:dyDescent="0.25">
      <c r="A5" s="3" t="s">
        <v>90</v>
      </c>
      <c r="B5" s="4">
        <v>13</v>
      </c>
    </row>
    <row r="6" spans="1:2" x14ac:dyDescent="0.25">
      <c r="A6" s="3" t="s">
        <v>145</v>
      </c>
      <c r="B6" s="4">
        <v>13</v>
      </c>
    </row>
    <row r="7" spans="1:2" x14ac:dyDescent="0.25">
      <c r="A7" s="3" t="s">
        <v>114</v>
      </c>
      <c r="B7" s="4">
        <v>12</v>
      </c>
    </row>
    <row r="8" spans="1:2" x14ac:dyDescent="0.25">
      <c r="A8" s="3" t="s">
        <v>129</v>
      </c>
      <c r="B8" s="4">
        <v>11</v>
      </c>
    </row>
    <row r="9" spans="1:2" x14ac:dyDescent="0.25">
      <c r="A9" s="3" t="s">
        <v>105</v>
      </c>
      <c r="B9" s="4">
        <v>11</v>
      </c>
    </row>
    <row r="10" spans="1:2" x14ac:dyDescent="0.25">
      <c r="A10" s="3" t="s">
        <v>32</v>
      </c>
      <c r="B10" s="4">
        <v>11</v>
      </c>
    </row>
    <row r="11" spans="1:2" x14ac:dyDescent="0.25">
      <c r="A11" s="3" t="s">
        <v>48</v>
      </c>
      <c r="B11" s="4">
        <v>11</v>
      </c>
    </row>
    <row r="12" spans="1:2" x14ac:dyDescent="0.25">
      <c r="A12" s="3" t="s">
        <v>254</v>
      </c>
      <c r="B12" s="4">
        <v>9</v>
      </c>
    </row>
    <row r="13" spans="1:2" x14ac:dyDescent="0.25">
      <c r="A13" s="3" t="s">
        <v>188</v>
      </c>
      <c r="B13" s="4">
        <v>9</v>
      </c>
    </row>
    <row r="14" spans="1:2" x14ac:dyDescent="0.25">
      <c r="A14" s="3" t="s">
        <v>81</v>
      </c>
      <c r="B14" s="4">
        <v>9</v>
      </c>
    </row>
    <row r="15" spans="1:2" x14ac:dyDescent="0.25">
      <c r="A15" s="3" t="s">
        <v>170</v>
      </c>
      <c r="B15" s="4">
        <v>9</v>
      </c>
    </row>
    <row r="16" spans="1:2" x14ac:dyDescent="0.25">
      <c r="A16" s="3" t="s">
        <v>184</v>
      </c>
      <c r="B16" s="4">
        <v>9</v>
      </c>
    </row>
    <row r="17" spans="1:2" x14ac:dyDescent="0.25">
      <c r="A17" s="3" t="s">
        <v>151</v>
      </c>
      <c r="B17" s="4">
        <v>9</v>
      </c>
    </row>
    <row r="18" spans="1:2" x14ac:dyDescent="0.25">
      <c r="A18" s="3" t="s">
        <v>242</v>
      </c>
      <c r="B18" s="4">
        <v>9</v>
      </c>
    </row>
    <row r="19" spans="1:2" x14ac:dyDescent="0.25">
      <c r="A19" s="3" t="s">
        <v>178</v>
      </c>
      <c r="B19" s="4">
        <v>9</v>
      </c>
    </row>
    <row r="20" spans="1:2" x14ac:dyDescent="0.25">
      <c r="A20" s="3" t="s">
        <v>101</v>
      </c>
      <c r="B20" s="4">
        <v>8</v>
      </c>
    </row>
    <row r="21" spans="1:2" x14ac:dyDescent="0.25">
      <c r="A21" s="3" t="s">
        <v>163</v>
      </c>
      <c r="B21" s="4">
        <v>8</v>
      </c>
    </row>
    <row r="22" spans="1:2" x14ac:dyDescent="0.25">
      <c r="A22" s="3" t="s">
        <v>77</v>
      </c>
      <c r="B22" s="4">
        <v>8</v>
      </c>
    </row>
    <row r="23" spans="1:2" x14ac:dyDescent="0.25">
      <c r="A23" s="3" t="s">
        <v>162</v>
      </c>
      <c r="B23" s="4">
        <v>8</v>
      </c>
    </row>
    <row r="24" spans="1:2" x14ac:dyDescent="0.25">
      <c r="A24" s="3" t="s">
        <v>214</v>
      </c>
      <c r="B24" s="4">
        <v>8</v>
      </c>
    </row>
    <row r="25" spans="1:2" x14ac:dyDescent="0.25">
      <c r="A25" s="3" t="s">
        <v>212</v>
      </c>
      <c r="B25" s="4">
        <v>8</v>
      </c>
    </row>
    <row r="26" spans="1:2" x14ac:dyDescent="0.25">
      <c r="A26" s="3" t="s">
        <v>100</v>
      </c>
      <c r="B26" s="4">
        <v>8</v>
      </c>
    </row>
    <row r="27" spans="1:2" x14ac:dyDescent="0.25">
      <c r="A27" s="3" t="s">
        <v>256</v>
      </c>
      <c r="B27" s="4">
        <v>8</v>
      </c>
    </row>
    <row r="28" spans="1:2" x14ac:dyDescent="0.25">
      <c r="A28" s="3" t="s">
        <v>85</v>
      </c>
      <c r="B28" s="4">
        <v>8</v>
      </c>
    </row>
    <row r="29" spans="1:2" x14ac:dyDescent="0.25">
      <c r="A29" s="3" t="s">
        <v>172</v>
      </c>
      <c r="B29" s="4">
        <v>8</v>
      </c>
    </row>
    <row r="30" spans="1:2" x14ac:dyDescent="0.25">
      <c r="A30" s="3" t="s">
        <v>107</v>
      </c>
      <c r="B30" s="4">
        <v>8</v>
      </c>
    </row>
    <row r="31" spans="1:2" x14ac:dyDescent="0.25">
      <c r="A31" s="3" t="s">
        <v>132</v>
      </c>
      <c r="B31" s="4">
        <v>8</v>
      </c>
    </row>
    <row r="32" spans="1:2" x14ac:dyDescent="0.25">
      <c r="A32" s="3" t="s">
        <v>141</v>
      </c>
      <c r="B32" s="4">
        <v>8</v>
      </c>
    </row>
    <row r="33" spans="1:2" x14ac:dyDescent="0.25">
      <c r="A33" s="3" t="s">
        <v>134</v>
      </c>
      <c r="B33" s="4">
        <v>8</v>
      </c>
    </row>
    <row r="34" spans="1:2" x14ac:dyDescent="0.25">
      <c r="A34" s="3" t="s">
        <v>157</v>
      </c>
      <c r="B34" s="4">
        <v>8</v>
      </c>
    </row>
    <row r="35" spans="1:2" x14ac:dyDescent="0.25">
      <c r="A35" s="3" t="s">
        <v>87</v>
      </c>
      <c r="B35" s="4">
        <v>7</v>
      </c>
    </row>
    <row r="36" spans="1:2" x14ac:dyDescent="0.25">
      <c r="A36" s="3" t="s">
        <v>211</v>
      </c>
      <c r="B36" s="4">
        <v>7</v>
      </c>
    </row>
    <row r="37" spans="1:2" x14ac:dyDescent="0.25">
      <c r="A37" s="3" t="s">
        <v>69</v>
      </c>
      <c r="B37" s="4">
        <v>7</v>
      </c>
    </row>
    <row r="38" spans="1:2" x14ac:dyDescent="0.25">
      <c r="A38" s="3" t="s">
        <v>204</v>
      </c>
      <c r="B38" s="4">
        <v>7</v>
      </c>
    </row>
    <row r="39" spans="1:2" x14ac:dyDescent="0.25">
      <c r="A39" s="3" t="s">
        <v>96</v>
      </c>
      <c r="B39" s="4">
        <v>7</v>
      </c>
    </row>
    <row r="40" spans="1:2" x14ac:dyDescent="0.25">
      <c r="A40" s="3" t="s">
        <v>265</v>
      </c>
      <c r="B40" s="4">
        <v>7</v>
      </c>
    </row>
    <row r="41" spans="1:2" x14ac:dyDescent="0.25">
      <c r="A41" s="3" t="s">
        <v>4</v>
      </c>
      <c r="B41" s="4">
        <v>7</v>
      </c>
    </row>
    <row r="42" spans="1:2" x14ac:dyDescent="0.25">
      <c r="A42" s="3" t="s">
        <v>240</v>
      </c>
      <c r="B42" s="4">
        <v>7</v>
      </c>
    </row>
    <row r="43" spans="1:2" x14ac:dyDescent="0.25">
      <c r="A43" s="3" t="s">
        <v>244</v>
      </c>
      <c r="B43" s="4">
        <v>7</v>
      </c>
    </row>
    <row r="44" spans="1:2" x14ac:dyDescent="0.25">
      <c r="A44" s="3" t="s">
        <v>126</v>
      </c>
      <c r="B44" s="4">
        <v>7</v>
      </c>
    </row>
    <row r="45" spans="1:2" x14ac:dyDescent="0.25">
      <c r="A45" s="3" t="s">
        <v>208</v>
      </c>
      <c r="B45" s="4">
        <v>7</v>
      </c>
    </row>
    <row r="46" spans="1:2" x14ac:dyDescent="0.25">
      <c r="A46" s="3" t="s">
        <v>179</v>
      </c>
      <c r="B46" s="4">
        <v>7</v>
      </c>
    </row>
    <row r="47" spans="1:2" x14ac:dyDescent="0.25">
      <c r="A47" s="3" t="s">
        <v>257</v>
      </c>
      <c r="B47" s="4">
        <v>7</v>
      </c>
    </row>
    <row r="48" spans="1:2" x14ac:dyDescent="0.25">
      <c r="A48" s="3" t="s">
        <v>239</v>
      </c>
      <c r="B48" s="4">
        <v>7</v>
      </c>
    </row>
    <row r="49" spans="1:2" x14ac:dyDescent="0.25">
      <c r="A49" s="3" t="s">
        <v>159</v>
      </c>
      <c r="B49" s="4">
        <v>7</v>
      </c>
    </row>
    <row r="50" spans="1:2" x14ac:dyDescent="0.25">
      <c r="A50" s="3" t="s">
        <v>110</v>
      </c>
      <c r="B50" s="4">
        <v>7</v>
      </c>
    </row>
    <row r="51" spans="1:2" x14ac:dyDescent="0.25">
      <c r="A51" s="3" t="s">
        <v>152</v>
      </c>
      <c r="B51" s="4">
        <v>7</v>
      </c>
    </row>
    <row r="52" spans="1:2" x14ac:dyDescent="0.25">
      <c r="A52" s="3" t="s">
        <v>176</v>
      </c>
      <c r="B52" s="4">
        <v>7</v>
      </c>
    </row>
    <row r="53" spans="1:2" x14ac:dyDescent="0.25">
      <c r="A53" s="3" t="s">
        <v>56</v>
      </c>
      <c r="B53" s="4">
        <v>7</v>
      </c>
    </row>
    <row r="54" spans="1:2" x14ac:dyDescent="0.25">
      <c r="A54" s="3" t="s">
        <v>106</v>
      </c>
      <c r="B54" s="4">
        <v>7</v>
      </c>
    </row>
    <row r="55" spans="1:2" x14ac:dyDescent="0.25">
      <c r="A55" s="3" t="s">
        <v>44</v>
      </c>
      <c r="B55" s="4">
        <v>7</v>
      </c>
    </row>
    <row r="56" spans="1:2" x14ac:dyDescent="0.25">
      <c r="A56" s="3" t="s">
        <v>234</v>
      </c>
      <c r="B56" s="4">
        <v>7</v>
      </c>
    </row>
    <row r="57" spans="1:2" x14ac:dyDescent="0.25">
      <c r="A57" s="3" t="s">
        <v>20</v>
      </c>
      <c r="B57" s="4">
        <v>7</v>
      </c>
    </row>
    <row r="58" spans="1:2" x14ac:dyDescent="0.25">
      <c r="A58" s="3" t="s">
        <v>232</v>
      </c>
      <c r="B58" s="4">
        <v>7</v>
      </c>
    </row>
    <row r="59" spans="1:2" x14ac:dyDescent="0.25">
      <c r="A59" s="3" t="s">
        <v>215</v>
      </c>
      <c r="B59" s="4">
        <v>7</v>
      </c>
    </row>
    <row r="60" spans="1:2" x14ac:dyDescent="0.25">
      <c r="A60" s="3" t="s">
        <v>169</v>
      </c>
      <c r="B60" s="4">
        <v>7</v>
      </c>
    </row>
    <row r="61" spans="1:2" x14ac:dyDescent="0.25">
      <c r="A61" s="3" t="s">
        <v>226</v>
      </c>
      <c r="B61" s="4">
        <v>6</v>
      </c>
    </row>
    <row r="62" spans="1:2" x14ac:dyDescent="0.25">
      <c r="A62" s="3" t="s">
        <v>228</v>
      </c>
      <c r="B62" s="4">
        <v>6</v>
      </c>
    </row>
    <row r="63" spans="1:2" x14ac:dyDescent="0.25">
      <c r="A63" s="3" t="s">
        <v>231</v>
      </c>
      <c r="B63" s="4">
        <v>6</v>
      </c>
    </row>
    <row r="64" spans="1:2" x14ac:dyDescent="0.25">
      <c r="A64" s="3" t="s">
        <v>219</v>
      </c>
      <c r="B64" s="4">
        <v>6</v>
      </c>
    </row>
    <row r="65" spans="1:2" x14ac:dyDescent="0.25">
      <c r="A65" s="3" t="s">
        <v>61</v>
      </c>
      <c r="B65" s="4">
        <v>6</v>
      </c>
    </row>
    <row r="66" spans="1:2" x14ac:dyDescent="0.25">
      <c r="A66" s="3" t="s">
        <v>241</v>
      </c>
      <c r="B66" s="4">
        <v>6</v>
      </c>
    </row>
    <row r="67" spans="1:2" x14ac:dyDescent="0.25">
      <c r="A67" s="3" t="s">
        <v>16</v>
      </c>
      <c r="B67" s="4">
        <v>6</v>
      </c>
    </row>
    <row r="68" spans="1:2" x14ac:dyDescent="0.25">
      <c r="A68" s="3" t="s">
        <v>194</v>
      </c>
      <c r="B68" s="4">
        <v>6</v>
      </c>
    </row>
    <row r="69" spans="1:2" x14ac:dyDescent="0.25">
      <c r="A69" s="3" t="s">
        <v>171</v>
      </c>
      <c r="B69" s="4">
        <v>6</v>
      </c>
    </row>
    <row r="70" spans="1:2" x14ac:dyDescent="0.25">
      <c r="A70" s="3" t="s">
        <v>238</v>
      </c>
      <c r="B70" s="4">
        <v>6</v>
      </c>
    </row>
    <row r="71" spans="1:2" x14ac:dyDescent="0.25">
      <c r="A71" s="3" t="s">
        <v>63</v>
      </c>
      <c r="B71" s="4">
        <v>6</v>
      </c>
    </row>
    <row r="72" spans="1:2" x14ac:dyDescent="0.25">
      <c r="A72" s="3" t="s">
        <v>186</v>
      </c>
      <c r="B72" s="4">
        <v>6</v>
      </c>
    </row>
    <row r="73" spans="1:2" x14ac:dyDescent="0.25">
      <c r="A73" s="3" t="s">
        <v>166</v>
      </c>
      <c r="B73" s="4">
        <v>6</v>
      </c>
    </row>
    <row r="74" spans="1:2" x14ac:dyDescent="0.25">
      <c r="A74" s="3" t="s">
        <v>248</v>
      </c>
      <c r="B74" s="4">
        <v>6</v>
      </c>
    </row>
    <row r="75" spans="1:2" x14ac:dyDescent="0.25">
      <c r="A75" s="3" t="s">
        <v>28</v>
      </c>
      <c r="B75" s="4">
        <v>6</v>
      </c>
    </row>
    <row r="76" spans="1:2" x14ac:dyDescent="0.25">
      <c r="A76" s="3" t="s">
        <v>154</v>
      </c>
      <c r="B76" s="4">
        <v>6</v>
      </c>
    </row>
    <row r="77" spans="1:2" x14ac:dyDescent="0.25">
      <c r="A77" s="3" t="s">
        <v>93</v>
      </c>
      <c r="B77" s="4">
        <v>6</v>
      </c>
    </row>
    <row r="78" spans="1:2" x14ac:dyDescent="0.25">
      <c r="A78" s="3" t="s">
        <v>99</v>
      </c>
      <c r="B78" s="4">
        <v>6</v>
      </c>
    </row>
    <row r="79" spans="1:2" x14ac:dyDescent="0.25">
      <c r="A79" s="3" t="s">
        <v>251</v>
      </c>
      <c r="B79" s="4">
        <v>5</v>
      </c>
    </row>
    <row r="80" spans="1:2" x14ac:dyDescent="0.25">
      <c r="A80" s="3" t="s">
        <v>225</v>
      </c>
      <c r="B80" s="4">
        <v>5</v>
      </c>
    </row>
    <row r="81" spans="1:2" x14ac:dyDescent="0.25">
      <c r="A81" s="3" t="s">
        <v>165</v>
      </c>
      <c r="B81" s="4">
        <v>5</v>
      </c>
    </row>
    <row r="82" spans="1:2" x14ac:dyDescent="0.25">
      <c r="A82" s="3" t="s">
        <v>210</v>
      </c>
      <c r="B82" s="4">
        <v>5</v>
      </c>
    </row>
    <row r="83" spans="1:2" x14ac:dyDescent="0.25">
      <c r="A83" s="3" t="s">
        <v>224</v>
      </c>
      <c r="B83" s="4">
        <v>5</v>
      </c>
    </row>
    <row r="84" spans="1:2" x14ac:dyDescent="0.25">
      <c r="A84" s="3" t="s">
        <v>86</v>
      </c>
      <c r="B84" s="4">
        <v>5</v>
      </c>
    </row>
    <row r="85" spans="1:2" x14ac:dyDescent="0.25">
      <c r="A85" s="3" t="s">
        <v>50</v>
      </c>
      <c r="B85" s="4">
        <v>5</v>
      </c>
    </row>
    <row r="86" spans="1:2" x14ac:dyDescent="0.25">
      <c r="A86" s="3" t="s">
        <v>221</v>
      </c>
      <c r="B86" s="4">
        <v>5</v>
      </c>
    </row>
    <row r="87" spans="1:2" x14ac:dyDescent="0.25">
      <c r="A87" s="3" t="s">
        <v>196</v>
      </c>
      <c r="B87" s="4">
        <v>5</v>
      </c>
    </row>
    <row r="88" spans="1:2" x14ac:dyDescent="0.25">
      <c r="A88" s="3" t="s">
        <v>122</v>
      </c>
      <c r="B88" s="4">
        <v>5</v>
      </c>
    </row>
    <row r="89" spans="1:2" x14ac:dyDescent="0.25">
      <c r="A89" s="3" t="s">
        <v>259</v>
      </c>
      <c r="B89" s="4">
        <v>5</v>
      </c>
    </row>
    <row r="90" spans="1:2" x14ac:dyDescent="0.25">
      <c r="A90" s="3" t="s">
        <v>118</v>
      </c>
      <c r="B90" s="4">
        <v>5</v>
      </c>
    </row>
    <row r="91" spans="1:2" x14ac:dyDescent="0.25">
      <c r="A91" s="3" t="s">
        <v>189</v>
      </c>
      <c r="B91" s="4">
        <v>5</v>
      </c>
    </row>
    <row r="92" spans="1:2" x14ac:dyDescent="0.25">
      <c r="A92" s="3" t="s">
        <v>60</v>
      </c>
      <c r="B92" s="4">
        <v>5</v>
      </c>
    </row>
    <row r="93" spans="1:2" x14ac:dyDescent="0.25">
      <c r="A93" s="3" t="s">
        <v>243</v>
      </c>
      <c r="B93" s="4">
        <v>5</v>
      </c>
    </row>
    <row r="94" spans="1:2" x14ac:dyDescent="0.25">
      <c r="A94" s="3" t="s">
        <v>127</v>
      </c>
      <c r="B94" s="4">
        <v>4</v>
      </c>
    </row>
    <row r="95" spans="1:2" x14ac:dyDescent="0.25">
      <c r="A95" s="3" t="s">
        <v>245</v>
      </c>
      <c r="B95" s="4">
        <v>4</v>
      </c>
    </row>
    <row r="96" spans="1:2" x14ac:dyDescent="0.25">
      <c r="A96" s="3" t="s">
        <v>216</v>
      </c>
      <c r="B96" s="4">
        <v>4</v>
      </c>
    </row>
    <row r="97" spans="1:2" x14ac:dyDescent="0.25">
      <c r="A97" s="3" t="s">
        <v>261</v>
      </c>
      <c r="B97" s="4">
        <v>4</v>
      </c>
    </row>
    <row r="98" spans="1:2" x14ac:dyDescent="0.25">
      <c r="A98" s="3" t="s">
        <v>136</v>
      </c>
      <c r="B98" s="4">
        <v>4</v>
      </c>
    </row>
    <row r="99" spans="1:2" x14ac:dyDescent="0.25">
      <c r="A99" s="3" t="s">
        <v>252</v>
      </c>
      <c r="B99" s="4">
        <v>4</v>
      </c>
    </row>
    <row r="100" spans="1:2" x14ac:dyDescent="0.25">
      <c r="A100" s="3" t="s">
        <v>230</v>
      </c>
      <c r="B100" s="4">
        <v>4</v>
      </c>
    </row>
    <row r="101" spans="1:2" x14ac:dyDescent="0.25">
      <c r="A101" s="3" t="s">
        <v>80</v>
      </c>
      <c r="B101" s="4">
        <v>4</v>
      </c>
    </row>
    <row r="102" spans="1:2" x14ac:dyDescent="0.25">
      <c r="A102" s="3" t="s">
        <v>205</v>
      </c>
      <c r="B102" s="4">
        <v>4</v>
      </c>
    </row>
    <row r="103" spans="1:2" x14ac:dyDescent="0.25">
      <c r="A103" s="3" t="s">
        <v>266</v>
      </c>
      <c r="B103" s="4">
        <v>3</v>
      </c>
    </row>
    <row r="104" spans="1:2" x14ac:dyDescent="0.25">
      <c r="A104" s="3" t="s">
        <v>229</v>
      </c>
      <c r="B104" s="4">
        <v>2</v>
      </c>
    </row>
    <row r="105" spans="1:2" x14ac:dyDescent="0.25">
      <c r="A105" s="3" t="s">
        <v>275</v>
      </c>
      <c r="B105" s="4">
        <v>693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94"/>
  <sheetViews>
    <sheetView topLeftCell="AO1" zoomScale="130" zoomScaleNormal="130" workbookViewId="0">
      <selection activeCell="AV11" sqref="AV11"/>
    </sheetView>
  </sheetViews>
  <sheetFormatPr defaultRowHeight="15" x14ac:dyDescent="0.25"/>
  <cols>
    <col min="1" max="1" width="44" bestFit="1" customWidth="1"/>
    <col min="2" max="2" width="34.7109375" bestFit="1" customWidth="1"/>
    <col min="3" max="3" width="95.5703125" bestFit="1" customWidth="1"/>
    <col min="4" max="4" width="21.7109375" bestFit="1" customWidth="1"/>
    <col min="5" max="5" width="15.5703125" bestFit="1" customWidth="1"/>
    <col min="6" max="6" width="46.42578125" bestFit="1" customWidth="1"/>
    <col min="7" max="7" width="16" bestFit="1" customWidth="1"/>
    <col min="9" max="9" width="34.7109375" bestFit="1" customWidth="1"/>
    <col min="10" max="10" width="33.140625" customWidth="1"/>
    <col min="11" max="12" width="7" customWidth="1"/>
    <col min="13" max="13" width="34.7109375" customWidth="1"/>
    <col min="14" max="14" width="33.140625" customWidth="1"/>
    <col min="15" max="16" width="7" customWidth="1"/>
    <col min="17" max="17" width="20.7109375" customWidth="1"/>
    <col min="18" max="18" width="33.140625" customWidth="1"/>
    <col min="19" max="19" width="7" customWidth="1"/>
    <col min="21" max="21" width="21.7109375" bestFit="1" customWidth="1"/>
    <col min="22" max="22" width="46.42578125" bestFit="1" customWidth="1"/>
    <col min="23" max="23" width="15.7109375" bestFit="1" customWidth="1"/>
    <col min="24" max="24" width="10.7109375" customWidth="1"/>
    <col min="26" max="27" width="46.42578125" bestFit="1" customWidth="1"/>
    <col min="28" max="28" width="15.7109375" customWidth="1"/>
    <col min="29" max="29" width="11.28515625" bestFit="1" customWidth="1"/>
    <col min="31" max="31" width="39.28515625" customWidth="1"/>
    <col min="32" max="32" width="39.28515625" bestFit="1" customWidth="1"/>
    <col min="33" max="33" width="15.7109375" customWidth="1"/>
    <col min="34" max="34" width="11.28515625" bestFit="1" customWidth="1"/>
    <col min="36" max="36" width="39.42578125" customWidth="1"/>
    <col min="37" max="37" width="39.42578125" bestFit="1" customWidth="1"/>
    <col min="38" max="38" width="15.7109375" customWidth="1"/>
    <col min="39" max="39" width="11.28515625" bestFit="1" customWidth="1"/>
    <col min="41" max="41" width="34.7109375" bestFit="1" customWidth="1"/>
    <col min="42" max="42" width="13.5703125" customWidth="1"/>
    <col min="43" max="43" width="14.7109375" customWidth="1"/>
    <col min="44" max="44" width="15.5703125" bestFit="1" customWidth="1"/>
    <col min="45" max="45" width="11.28515625" bestFit="1" customWidth="1"/>
    <col min="46" max="46" width="17.7109375" customWidth="1"/>
    <col min="47" max="47" width="14.42578125" customWidth="1"/>
    <col min="48" max="48" width="15.5703125" customWidth="1"/>
    <col min="49" max="49" width="16.28515625" customWidth="1"/>
    <col min="50" max="50" width="4.42578125" bestFit="1" customWidth="1"/>
    <col min="51" max="51" width="4.5703125" bestFit="1" customWidth="1"/>
    <col min="52" max="52" width="4.42578125" bestFit="1" customWidth="1"/>
    <col min="53" max="53" width="6.85546875" bestFit="1" customWidth="1"/>
  </cols>
  <sheetData>
    <row r="1" spans="1:53" x14ac:dyDescent="0.25">
      <c r="A1" t="s">
        <v>273</v>
      </c>
      <c r="B1" t="s">
        <v>272</v>
      </c>
      <c r="C1" t="s">
        <v>271</v>
      </c>
      <c r="D1" t="s">
        <v>270</v>
      </c>
      <c r="E1" t="s">
        <v>269</v>
      </c>
      <c r="F1" t="s">
        <v>277</v>
      </c>
      <c r="G1" t="s">
        <v>296</v>
      </c>
      <c r="I1" s="2" t="s">
        <v>269</v>
      </c>
      <c r="J1" t="s" vm="6">
        <v>7</v>
      </c>
      <c r="M1" s="2" t="s">
        <v>269</v>
      </c>
      <c r="N1" t="s" vm="7">
        <v>1</v>
      </c>
      <c r="Q1" s="2" t="s">
        <v>269</v>
      </c>
      <c r="R1" t="s" vm="8">
        <v>23</v>
      </c>
      <c r="U1" s="2" t="s">
        <v>269</v>
      </c>
      <c r="V1" t="s">
        <v>298</v>
      </c>
      <c r="Z1" s="2" t="s">
        <v>269</v>
      </c>
      <c r="AA1" t="s">
        <v>23</v>
      </c>
      <c r="AE1" s="2" t="s">
        <v>269</v>
      </c>
      <c r="AF1" t="s">
        <v>7</v>
      </c>
      <c r="AJ1" s="2" t="s">
        <v>269</v>
      </c>
      <c r="AK1" t="s">
        <v>1</v>
      </c>
      <c r="AO1" s="2" t="s">
        <v>270</v>
      </c>
      <c r="AP1" t="s">
        <v>298</v>
      </c>
    </row>
    <row r="2" spans="1:53" x14ac:dyDescent="0.25">
      <c r="A2" t="s">
        <v>21</v>
      </c>
      <c r="B2" t="s">
        <v>266</v>
      </c>
      <c r="C2" t="s">
        <v>41</v>
      </c>
      <c r="D2" t="s">
        <v>2</v>
      </c>
      <c r="E2" t="s">
        <v>7</v>
      </c>
      <c r="F2" t="s">
        <v>18</v>
      </c>
      <c r="G2">
        <v>2</v>
      </c>
    </row>
    <row r="3" spans="1:53" x14ac:dyDescent="0.25">
      <c r="A3" t="s">
        <v>21</v>
      </c>
      <c r="B3" t="s">
        <v>266</v>
      </c>
      <c r="C3" t="s">
        <v>41</v>
      </c>
      <c r="D3" t="s">
        <v>2</v>
      </c>
      <c r="E3" t="s">
        <v>1</v>
      </c>
      <c r="F3" t="s">
        <v>58</v>
      </c>
      <c r="G3">
        <v>2</v>
      </c>
      <c r="I3" s="2" t="s">
        <v>274</v>
      </c>
      <c r="J3" t="s">
        <v>283</v>
      </c>
      <c r="M3" s="2" t="s">
        <v>274</v>
      </c>
      <c r="N3" t="s">
        <v>283</v>
      </c>
      <c r="Q3" s="2" t="s">
        <v>274</v>
      </c>
      <c r="R3" t="s">
        <v>283</v>
      </c>
      <c r="U3" s="2" t="s">
        <v>270</v>
      </c>
      <c r="V3" s="2" t="s">
        <v>277</v>
      </c>
      <c r="W3" t="s">
        <v>280</v>
      </c>
      <c r="Z3" s="2" t="s">
        <v>270</v>
      </c>
      <c r="AA3" s="2" t="s">
        <v>277</v>
      </c>
      <c r="AB3" t="s">
        <v>280</v>
      </c>
      <c r="AE3" s="2" t="s">
        <v>270</v>
      </c>
      <c r="AF3" s="2" t="s">
        <v>277</v>
      </c>
      <c r="AG3" t="s">
        <v>280</v>
      </c>
      <c r="AJ3" s="2" t="s">
        <v>270</v>
      </c>
      <c r="AK3" s="2" t="s">
        <v>277</v>
      </c>
      <c r="AL3" t="s">
        <v>280</v>
      </c>
      <c r="AO3" s="2" t="s">
        <v>280</v>
      </c>
      <c r="AP3" s="2" t="s">
        <v>269</v>
      </c>
    </row>
    <row r="4" spans="1:53" x14ac:dyDescent="0.25">
      <c r="A4" t="s">
        <v>21</v>
      </c>
      <c r="B4" t="s">
        <v>266</v>
      </c>
      <c r="C4" t="s">
        <v>41</v>
      </c>
      <c r="D4" t="s">
        <v>8</v>
      </c>
      <c r="E4" t="s">
        <v>1</v>
      </c>
      <c r="F4" t="s">
        <v>54</v>
      </c>
      <c r="G4">
        <v>2</v>
      </c>
      <c r="I4" s="3" t="s">
        <v>266</v>
      </c>
      <c r="J4" s="4">
        <v>1</v>
      </c>
      <c r="K4" s="4"/>
      <c r="L4" s="4"/>
      <c r="M4" s="3" t="s">
        <v>266</v>
      </c>
      <c r="N4" s="4">
        <v>1</v>
      </c>
      <c r="O4" s="4"/>
      <c r="P4" s="4"/>
      <c r="Q4" s="3" t="s">
        <v>261</v>
      </c>
      <c r="R4" s="4">
        <v>1</v>
      </c>
      <c r="U4" t="s">
        <v>2</v>
      </c>
      <c r="W4" s="4">
        <v>341</v>
      </c>
      <c r="X4" s="4"/>
      <c r="Z4" t="s">
        <v>2</v>
      </c>
      <c r="AB4" s="4">
        <v>8</v>
      </c>
      <c r="AE4" t="s">
        <v>2</v>
      </c>
      <c r="AG4" s="4">
        <v>268</v>
      </c>
      <c r="AJ4" t="s">
        <v>2</v>
      </c>
      <c r="AL4" s="4">
        <v>65</v>
      </c>
      <c r="AO4" s="2" t="s">
        <v>272</v>
      </c>
      <c r="AP4" t="s">
        <v>23</v>
      </c>
      <c r="AQ4" t="s">
        <v>7</v>
      </c>
      <c r="AR4" t="s">
        <v>1</v>
      </c>
      <c r="AT4" t="s">
        <v>272</v>
      </c>
      <c r="AU4" t="s">
        <v>23</v>
      </c>
      <c r="AV4" t="s">
        <v>7</v>
      </c>
      <c r="AW4" t="s">
        <v>1</v>
      </c>
      <c r="AX4" t="s">
        <v>291</v>
      </c>
      <c r="AY4" t="s">
        <v>292</v>
      </c>
      <c r="AZ4" t="s">
        <v>293</v>
      </c>
      <c r="BA4" t="s">
        <v>300</v>
      </c>
    </row>
    <row r="5" spans="1:53" x14ac:dyDescent="0.25">
      <c r="A5" t="s">
        <v>82</v>
      </c>
      <c r="B5" t="s">
        <v>265</v>
      </c>
      <c r="C5" t="s">
        <v>83</v>
      </c>
      <c r="D5" t="s">
        <v>2</v>
      </c>
      <c r="E5" t="s">
        <v>7</v>
      </c>
      <c r="F5" t="s">
        <v>13</v>
      </c>
      <c r="G5">
        <v>2</v>
      </c>
      <c r="I5" s="3" t="s">
        <v>265</v>
      </c>
      <c r="J5" s="4">
        <v>1</v>
      </c>
      <c r="K5" s="4"/>
      <c r="L5" s="4"/>
      <c r="M5" s="3" t="s">
        <v>265</v>
      </c>
      <c r="N5" s="4">
        <v>1</v>
      </c>
      <c r="O5" s="4"/>
      <c r="P5" s="4"/>
      <c r="Q5" s="3" t="s">
        <v>254</v>
      </c>
      <c r="R5" s="4">
        <v>1</v>
      </c>
      <c r="V5" t="s">
        <v>12</v>
      </c>
      <c r="W5" s="4">
        <v>73</v>
      </c>
      <c r="X5" s="4"/>
      <c r="AA5" t="s">
        <v>26</v>
      </c>
      <c r="AB5" s="4">
        <v>7</v>
      </c>
      <c r="AF5" t="s">
        <v>12</v>
      </c>
      <c r="AG5" s="4">
        <v>73</v>
      </c>
      <c r="AK5" t="s">
        <v>0</v>
      </c>
      <c r="AL5" s="4">
        <v>41</v>
      </c>
      <c r="AO5" t="s">
        <v>266</v>
      </c>
      <c r="AP5" s="4"/>
      <c r="AQ5" s="4">
        <v>1</v>
      </c>
      <c r="AR5" s="4">
        <v>2</v>
      </c>
      <c r="AT5" t="s">
        <v>266</v>
      </c>
      <c r="AV5">
        <v>1</v>
      </c>
      <c r="AW5">
        <v>2</v>
      </c>
      <c r="AX5" t="str">
        <f>IF(two_domains[[#This Row],[Cyber Domain]]&lt;&gt;"","C","")</f>
        <v/>
      </c>
      <c r="AY5" s="4" t="str">
        <f>IF(two_domains[[#This Row],[Human Domain]]&lt;&gt;"","H","")</f>
        <v>H</v>
      </c>
      <c r="AZ5" s="4" t="str">
        <f>IF(two_domains[[#This Row],[Physical Domain]]&lt;&gt;"","P","")</f>
        <v>P</v>
      </c>
      <c r="BA5" s="4" t="str">
        <f>CONCATENATE(two_domains[[#This Row],[C]],two_domains[[#This Row],[H]],two_domains[[#This Row],[P]])</f>
        <v>HP</v>
      </c>
    </row>
    <row r="6" spans="1:53" x14ac:dyDescent="0.25">
      <c r="A6" t="s">
        <v>82</v>
      </c>
      <c r="B6" t="s">
        <v>265</v>
      </c>
      <c r="C6" t="s">
        <v>83</v>
      </c>
      <c r="D6" t="s">
        <v>2</v>
      </c>
      <c r="E6" t="s">
        <v>7</v>
      </c>
      <c r="F6" t="s">
        <v>38</v>
      </c>
      <c r="G6">
        <v>2</v>
      </c>
      <c r="I6" s="3" t="s">
        <v>261</v>
      </c>
      <c r="J6" s="4">
        <v>1</v>
      </c>
      <c r="K6" s="4"/>
      <c r="L6" s="4"/>
      <c r="M6" s="3" t="s">
        <v>259</v>
      </c>
      <c r="N6" s="4">
        <v>1</v>
      </c>
      <c r="O6" s="4"/>
      <c r="P6" s="4"/>
      <c r="Q6" s="3" t="s">
        <v>248</v>
      </c>
      <c r="R6" s="4">
        <v>1</v>
      </c>
      <c r="V6" t="s">
        <v>38</v>
      </c>
      <c r="W6" s="4">
        <v>57</v>
      </c>
      <c r="X6" s="4"/>
      <c r="AA6" t="s">
        <v>149</v>
      </c>
      <c r="AB6" s="4">
        <v>1</v>
      </c>
      <c r="AF6" t="s">
        <v>38</v>
      </c>
      <c r="AG6" s="4">
        <v>57</v>
      </c>
      <c r="AK6" t="s">
        <v>35</v>
      </c>
      <c r="AL6" s="4">
        <v>12</v>
      </c>
      <c r="AO6" t="s">
        <v>265</v>
      </c>
      <c r="AP6" s="4"/>
      <c r="AQ6" s="4">
        <v>6</v>
      </c>
      <c r="AR6" s="4">
        <v>1</v>
      </c>
      <c r="AT6" t="s">
        <v>265</v>
      </c>
      <c r="AV6">
        <v>6</v>
      </c>
      <c r="AW6">
        <v>1</v>
      </c>
      <c r="AX6" t="str">
        <f>IF(two_domains[[#This Row],[Cyber Domain]]&lt;&gt;"","C","")</f>
        <v/>
      </c>
      <c r="AY6" s="4" t="str">
        <f>IF(two_domains[[#This Row],[Human Domain]]&lt;&gt;"","H","")</f>
        <v>H</v>
      </c>
      <c r="AZ6" s="4" t="str">
        <f>IF(two_domains[[#This Row],[Physical Domain]]&lt;&gt;"","P","")</f>
        <v>P</v>
      </c>
      <c r="BA6" s="4" t="str">
        <f>CONCATENATE(two_domains[[#This Row],[C]],two_domains[[#This Row],[H]],two_domains[[#This Row],[P]])</f>
        <v>HP</v>
      </c>
    </row>
    <row r="7" spans="1:53" x14ac:dyDescent="0.25">
      <c r="A7" t="s">
        <v>82</v>
      </c>
      <c r="B7" t="s">
        <v>265</v>
      </c>
      <c r="C7" t="s">
        <v>83</v>
      </c>
      <c r="D7" t="s">
        <v>2</v>
      </c>
      <c r="E7" t="s">
        <v>7</v>
      </c>
      <c r="F7" t="s">
        <v>12</v>
      </c>
      <c r="G7">
        <v>2</v>
      </c>
      <c r="I7" s="3" t="s">
        <v>259</v>
      </c>
      <c r="J7" s="4">
        <v>1</v>
      </c>
      <c r="K7" s="4"/>
      <c r="L7" s="4"/>
      <c r="M7" s="3" t="s">
        <v>257</v>
      </c>
      <c r="N7" s="4">
        <v>1</v>
      </c>
      <c r="O7" s="4"/>
      <c r="P7" s="4"/>
      <c r="Q7" s="3" t="s">
        <v>212</v>
      </c>
      <c r="R7" s="4">
        <v>1</v>
      </c>
      <c r="V7" t="s">
        <v>13</v>
      </c>
      <c r="W7" s="4">
        <v>57</v>
      </c>
      <c r="X7" s="4"/>
      <c r="Z7" t="s">
        <v>8</v>
      </c>
      <c r="AB7" s="4">
        <v>7</v>
      </c>
      <c r="AF7" t="s">
        <v>13</v>
      </c>
      <c r="AG7" s="4">
        <v>57</v>
      </c>
      <c r="AK7" t="s">
        <v>58</v>
      </c>
      <c r="AL7" s="4">
        <v>5</v>
      </c>
      <c r="AO7" t="s">
        <v>261</v>
      </c>
      <c r="AP7" s="4">
        <v>2</v>
      </c>
      <c r="AQ7" s="4">
        <v>2</v>
      </c>
      <c r="AR7" s="4"/>
      <c r="AT7" t="s">
        <v>261</v>
      </c>
      <c r="AU7">
        <v>2</v>
      </c>
      <c r="AV7">
        <v>2</v>
      </c>
      <c r="AX7" t="str">
        <f>IF(two_domains[[#This Row],[Cyber Domain]]&lt;&gt;"","C","")</f>
        <v>C</v>
      </c>
      <c r="AY7" s="4" t="str">
        <f>IF(two_domains[[#This Row],[Human Domain]]&lt;&gt;"","H","")</f>
        <v>H</v>
      </c>
      <c r="AZ7" s="4" t="str">
        <f>IF(two_domains[[#This Row],[Physical Domain]]&lt;&gt;"","P","")</f>
        <v/>
      </c>
      <c r="BA7" s="4" t="str">
        <f>CONCATENATE(two_domains[[#This Row],[C]],two_domains[[#This Row],[H]],two_domains[[#This Row],[P]])</f>
        <v>CH</v>
      </c>
    </row>
    <row r="8" spans="1:53" x14ac:dyDescent="0.25">
      <c r="A8" t="s">
        <v>82</v>
      </c>
      <c r="B8" t="s">
        <v>265</v>
      </c>
      <c r="C8" t="s">
        <v>83</v>
      </c>
      <c r="D8" t="s">
        <v>8</v>
      </c>
      <c r="E8" t="s">
        <v>7</v>
      </c>
      <c r="F8" t="s">
        <v>11</v>
      </c>
      <c r="G8">
        <v>2</v>
      </c>
      <c r="I8" s="3" t="s">
        <v>257</v>
      </c>
      <c r="J8" s="4">
        <v>1</v>
      </c>
      <c r="K8" s="4"/>
      <c r="L8" s="4"/>
      <c r="M8" s="3" t="s">
        <v>256</v>
      </c>
      <c r="N8" s="4">
        <v>1</v>
      </c>
      <c r="O8" s="4"/>
      <c r="P8" s="4"/>
      <c r="Q8" s="3" t="s">
        <v>196</v>
      </c>
      <c r="R8" s="4">
        <v>1</v>
      </c>
      <c r="V8" t="s">
        <v>0</v>
      </c>
      <c r="W8" s="4">
        <v>41</v>
      </c>
      <c r="X8" s="4"/>
      <c r="AA8" t="s">
        <v>22</v>
      </c>
      <c r="AB8" s="4">
        <v>7</v>
      </c>
      <c r="AF8" t="s">
        <v>18</v>
      </c>
      <c r="AG8" s="4">
        <v>40</v>
      </c>
      <c r="AK8" t="s">
        <v>36</v>
      </c>
      <c r="AL8" s="4">
        <v>5</v>
      </c>
      <c r="AO8" t="s">
        <v>259</v>
      </c>
      <c r="AP8" s="4"/>
      <c r="AQ8" s="4">
        <v>4</v>
      </c>
      <c r="AR8" s="4">
        <v>1</v>
      </c>
      <c r="AT8" t="s">
        <v>259</v>
      </c>
      <c r="AV8">
        <v>4</v>
      </c>
      <c r="AW8">
        <v>1</v>
      </c>
      <c r="AX8" t="str">
        <f>IF(two_domains[[#This Row],[Cyber Domain]]&lt;&gt;"","C","")</f>
        <v/>
      </c>
      <c r="AY8" s="4" t="str">
        <f>IF(two_domains[[#This Row],[Human Domain]]&lt;&gt;"","H","")</f>
        <v>H</v>
      </c>
      <c r="AZ8" s="4" t="str">
        <f>IF(two_domains[[#This Row],[Physical Domain]]&lt;&gt;"","P","")</f>
        <v>P</v>
      </c>
      <c r="BA8" s="4" t="str">
        <f>CONCATENATE(two_domains[[#This Row],[C]],two_domains[[#This Row],[H]],two_domains[[#This Row],[P]])</f>
        <v>HP</v>
      </c>
    </row>
    <row r="9" spans="1:53" x14ac:dyDescent="0.25">
      <c r="A9" t="s">
        <v>82</v>
      </c>
      <c r="B9" t="s">
        <v>265</v>
      </c>
      <c r="C9" t="s">
        <v>83</v>
      </c>
      <c r="D9" t="s">
        <v>8</v>
      </c>
      <c r="E9" t="s">
        <v>7</v>
      </c>
      <c r="F9" t="s">
        <v>6</v>
      </c>
      <c r="G9">
        <v>2</v>
      </c>
      <c r="I9" s="3" t="s">
        <v>256</v>
      </c>
      <c r="J9" s="4">
        <v>1</v>
      </c>
      <c r="K9" s="4"/>
      <c r="L9" s="4"/>
      <c r="M9" s="3" t="s">
        <v>252</v>
      </c>
      <c r="N9" s="4">
        <v>1</v>
      </c>
      <c r="O9" s="4"/>
      <c r="P9" s="4"/>
      <c r="Q9" s="3" t="s">
        <v>165</v>
      </c>
      <c r="R9" s="4">
        <v>1</v>
      </c>
      <c r="V9" t="s">
        <v>18</v>
      </c>
      <c r="W9" s="4">
        <v>40</v>
      </c>
      <c r="X9" s="4"/>
      <c r="Z9" t="s">
        <v>275</v>
      </c>
      <c r="AB9" s="4">
        <v>15</v>
      </c>
      <c r="AF9" t="s">
        <v>37</v>
      </c>
      <c r="AG9" s="4">
        <v>19</v>
      </c>
      <c r="AK9" t="s">
        <v>92</v>
      </c>
      <c r="AL9" s="4">
        <v>2</v>
      </c>
      <c r="AO9" t="s">
        <v>257</v>
      </c>
      <c r="AP9" s="4"/>
      <c r="AQ9" s="4">
        <v>6</v>
      </c>
      <c r="AR9" s="4">
        <v>1</v>
      </c>
      <c r="AT9" t="s">
        <v>257</v>
      </c>
      <c r="AV9">
        <v>6</v>
      </c>
      <c r="AW9">
        <v>1</v>
      </c>
      <c r="AX9" t="str">
        <f>IF(two_domains[[#This Row],[Cyber Domain]]&lt;&gt;"","C","")</f>
        <v/>
      </c>
      <c r="AY9" s="4" t="str">
        <f>IF(two_domains[[#This Row],[Human Domain]]&lt;&gt;"","H","")</f>
        <v>H</v>
      </c>
      <c r="AZ9" s="4" t="str">
        <f>IF(two_domains[[#This Row],[Physical Domain]]&lt;&gt;"","P","")</f>
        <v>P</v>
      </c>
      <c r="BA9" s="4" t="str">
        <f>CONCATENATE(two_domains[[#This Row],[C]],two_domains[[#This Row],[H]],two_domains[[#This Row],[P]])</f>
        <v>HP</v>
      </c>
    </row>
    <row r="10" spans="1:53" x14ac:dyDescent="0.25">
      <c r="A10" t="s">
        <v>82</v>
      </c>
      <c r="B10" t="s">
        <v>265</v>
      </c>
      <c r="C10" t="s">
        <v>83</v>
      </c>
      <c r="D10" t="s">
        <v>8</v>
      </c>
      <c r="E10" t="s">
        <v>7</v>
      </c>
      <c r="F10" t="s">
        <v>9</v>
      </c>
      <c r="G10">
        <v>2</v>
      </c>
      <c r="I10" s="3" t="s">
        <v>254</v>
      </c>
      <c r="J10" s="4">
        <v>1</v>
      </c>
      <c r="K10" s="4"/>
      <c r="L10" s="4"/>
      <c r="M10" s="3" t="s">
        <v>251</v>
      </c>
      <c r="N10" s="4">
        <v>1</v>
      </c>
      <c r="O10" s="4"/>
      <c r="P10" s="4"/>
      <c r="Q10" s="3" t="s">
        <v>136</v>
      </c>
      <c r="R10" s="4">
        <v>1</v>
      </c>
      <c r="V10" t="s">
        <v>37</v>
      </c>
      <c r="W10" s="4">
        <v>19</v>
      </c>
      <c r="X10" s="4"/>
      <c r="AF10" t="s">
        <v>78</v>
      </c>
      <c r="AG10" s="4">
        <v>17</v>
      </c>
      <c r="AJ10" t="s">
        <v>8</v>
      </c>
      <c r="AL10" s="4">
        <v>88</v>
      </c>
      <c r="AO10" t="s">
        <v>256</v>
      </c>
      <c r="AP10" s="4"/>
      <c r="AQ10" s="4">
        <v>6</v>
      </c>
      <c r="AR10" s="4">
        <v>2</v>
      </c>
      <c r="AT10" t="s">
        <v>256</v>
      </c>
      <c r="AV10">
        <v>6</v>
      </c>
      <c r="AW10">
        <v>2</v>
      </c>
      <c r="AX10" t="str">
        <f>IF(two_domains[[#This Row],[Cyber Domain]]&lt;&gt;"","C","")</f>
        <v/>
      </c>
      <c r="AY10" s="4" t="str">
        <f>IF(two_domains[[#This Row],[Human Domain]]&lt;&gt;"","H","")</f>
        <v>H</v>
      </c>
      <c r="AZ10" s="4" t="str">
        <f>IF(two_domains[[#This Row],[Physical Domain]]&lt;&gt;"","P","")</f>
        <v>P</v>
      </c>
      <c r="BA10" s="4" t="str">
        <f>CONCATENATE(two_domains[[#This Row],[C]],two_domains[[#This Row],[H]],two_domains[[#This Row],[P]])</f>
        <v>HP</v>
      </c>
    </row>
    <row r="11" spans="1:53" x14ac:dyDescent="0.25">
      <c r="A11" t="s">
        <v>82</v>
      </c>
      <c r="B11" t="s">
        <v>265</v>
      </c>
      <c r="C11" t="s">
        <v>83</v>
      </c>
      <c r="D11" t="s">
        <v>8</v>
      </c>
      <c r="E11" t="s">
        <v>1</v>
      </c>
      <c r="F11" t="s">
        <v>14</v>
      </c>
      <c r="G11">
        <v>2</v>
      </c>
      <c r="I11" s="3" t="s">
        <v>252</v>
      </c>
      <c r="J11" s="4">
        <v>1</v>
      </c>
      <c r="K11" s="4"/>
      <c r="L11" s="4"/>
      <c r="M11" s="3" t="s">
        <v>245</v>
      </c>
      <c r="N11" s="4">
        <v>1</v>
      </c>
      <c r="O11" s="4"/>
      <c r="P11" s="4"/>
      <c r="Q11" s="3" t="s">
        <v>96</v>
      </c>
      <c r="R11" s="4">
        <v>1</v>
      </c>
      <c r="V11" t="s">
        <v>78</v>
      </c>
      <c r="W11" s="4">
        <v>17</v>
      </c>
      <c r="X11" s="4"/>
      <c r="AF11" t="s">
        <v>76</v>
      </c>
      <c r="AG11" s="4">
        <v>5</v>
      </c>
      <c r="AK11" t="s">
        <v>14</v>
      </c>
      <c r="AL11" s="4">
        <v>63</v>
      </c>
      <c r="AO11" t="s">
        <v>254</v>
      </c>
      <c r="AP11" s="4">
        <v>2</v>
      </c>
      <c r="AQ11" s="4">
        <v>7</v>
      </c>
      <c r="AR11" s="4"/>
      <c r="AT11" t="s">
        <v>254</v>
      </c>
      <c r="AU11">
        <v>2</v>
      </c>
      <c r="AV11">
        <v>7</v>
      </c>
      <c r="AX11" t="str">
        <f>IF(two_domains[[#This Row],[Cyber Domain]]&lt;&gt;"","C","")</f>
        <v>C</v>
      </c>
      <c r="AY11" s="4" t="str">
        <f>IF(two_domains[[#This Row],[Human Domain]]&lt;&gt;"","H","")</f>
        <v>H</v>
      </c>
      <c r="AZ11" s="4" t="str">
        <f>IF(two_domains[[#This Row],[Physical Domain]]&lt;&gt;"","P","")</f>
        <v/>
      </c>
      <c r="BA11" s="4" t="str">
        <f>CONCATENATE(two_domains[[#This Row],[C]],two_domains[[#This Row],[H]],two_domains[[#This Row],[P]])</f>
        <v>CH</v>
      </c>
    </row>
    <row r="12" spans="1:53" x14ac:dyDescent="0.25">
      <c r="A12" t="s">
        <v>21</v>
      </c>
      <c r="B12" t="s">
        <v>261</v>
      </c>
      <c r="C12" t="s">
        <v>47</v>
      </c>
      <c r="D12" t="s">
        <v>2</v>
      </c>
      <c r="E12" t="s">
        <v>7</v>
      </c>
      <c r="F12" t="s">
        <v>18</v>
      </c>
      <c r="G12">
        <v>2</v>
      </c>
      <c r="I12" s="3" t="s">
        <v>251</v>
      </c>
      <c r="J12" s="4">
        <v>1</v>
      </c>
      <c r="K12" s="4"/>
      <c r="L12" s="4"/>
      <c r="M12" s="3" t="s">
        <v>244</v>
      </c>
      <c r="N12" s="4">
        <v>1</v>
      </c>
      <c r="O12" s="4"/>
      <c r="P12" s="4"/>
      <c r="Q12" s="3" t="s">
        <v>275</v>
      </c>
      <c r="R12" s="4">
        <v>8</v>
      </c>
      <c r="V12" t="s">
        <v>35</v>
      </c>
      <c r="W12" s="4">
        <v>12</v>
      </c>
      <c r="X12" s="4"/>
      <c r="AE12" t="s">
        <v>8</v>
      </c>
      <c r="AG12" s="4">
        <v>257</v>
      </c>
      <c r="AK12" t="s">
        <v>34</v>
      </c>
      <c r="AL12" s="4">
        <v>13</v>
      </c>
      <c r="AO12" t="s">
        <v>252</v>
      </c>
      <c r="AP12" s="4"/>
      <c r="AQ12" s="4">
        <v>3</v>
      </c>
      <c r="AR12" s="4">
        <v>1</v>
      </c>
      <c r="AT12" t="s">
        <v>252</v>
      </c>
      <c r="AV12">
        <v>3</v>
      </c>
      <c r="AW12">
        <v>1</v>
      </c>
      <c r="AX12" t="str">
        <f>IF(two_domains[[#This Row],[Cyber Domain]]&lt;&gt;"","C","")</f>
        <v/>
      </c>
      <c r="AY12" s="4" t="str">
        <f>IF(two_domains[[#This Row],[Human Domain]]&lt;&gt;"","H","")</f>
        <v>H</v>
      </c>
      <c r="AZ12" s="4" t="str">
        <f>IF(two_domains[[#This Row],[Physical Domain]]&lt;&gt;"","P","")</f>
        <v>P</v>
      </c>
      <c r="BA12" s="4" t="str">
        <f>CONCATENATE(two_domains[[#This Row],[C]],two_domains[[#This Row],[H]],two_domains[[#This Row],[P]])</f>
        <v>HP</v>
      </c>
    </row>
    <row r="13" spans="1:53" x14ac:dyDescent="0.25">
      <c r="A13" t="s">
        <v>21</v>
      </c>
      <c r="B13" t="s">
        <v>261</v>
      </c>
      <c r="C13" t="s">
        <v>47</v>
      </c>
      <c r="D13" t="s">
        <v>8</v>
      </c>
      <c r="E13" t="s">
        <v>7</v>
      </c>
      <c r="F13" t="s">
        <v>11</v>
      </c>
      <c r="G13">
        <v>2</v>
      </c>
      <c r="I13" s="3" t="s">
        <v>248</v>
      </c>
      <c r="J13" s="4">
        <v>1</v>
      </c>
      <c r="K13" s="4"/>
      <c r="L13" s="4"/>
      <c r="M13" s="3" t="s">
        <v>243</v>
      </c>
      <c r="N13" s="4">
        <v>1</v>
      </c>
      <c r="O13" s="4"/>
      <c r="P13" s="4"/>
      <c r="V13" t="s">
        <v>26</v>
      </c>
      <c r="W13" s="4">
        <v>7</v>
      </c>
      <c r="X13" s="4"/>
      <c r="AF13" t="s">
        <v>11</v>
      </c>
      <c r="AG13" s="4">
        <v>84</v>
      </c>
      <c r="AK13" t="s">
        <v>49</v>
      </c>
      <c r="AL13" s="4">
        <v>6</v>
      </c>
      <c r="AO13" t="s">
        <v>251</v>
      </c>
      <c r="AP13" s="4"/>
      <c r="AQ13" s="4">
        <v>3</v>
      </c>
      <c r="AR13" s="4">
        <v>2</v>
      </c>
      <c r="AT13" t="s">
        <v>251</v>
      </c>
      <c r="AV13">
        <v>3</v>
      </c>
      <c r="AW13">
        <v>2</v>
      </c>
      <c r="AX13" t="str">
        <f>IF(two_domains[[#This Row],[Cyber Domain]]&lt;&gt;"","C","")</f>
        <v/>
      </c>
      <c r="AY13" s="4" t="str">
        <f>IF(two_domains[[#This Row],[Human Domain]]&lt;&gt;"","H","")</f>
        <v>H</v>
      </c>
      <c r="AZ13" s="4" t="str">
        <f>IF(two_domains[[#This Row],[Physical Domain]]&lt;&gt;"","P","")</f>
        <v>P</v>
      </c>
      <c r="BA13" s="4" t="str">
        <f>CONCATENATE(two_domains[[#This Row],[C]],two_domains[[#This Row],[H]],two_domains[[#This Row],[P]])</f>
        <v>HP</v>
      </c>
    </row>
    <row r="14" spans="1:53" x14ac:dyDescent="0.25">
      <c r="A14" t="s">
        <v>21</v>
      </c>
      <c r="B14" t="s">
        <v>261</v>
      </c>
      <c r="C14" t="s">
        <v>47</v>
      </c>
      <c r="D14" t="s">
        <v>2</v>
      </c>
      <c r="E14" t="s">
        <v>23</v>
      </c>
      <c r="F14" t="s">
        <v>26</v>
      </c>
      <c r="G14">
        <v>2</v>
      </c>
      <c r="I14" s="3" t="s">
        <v>245</v>
      </c>
      <c r="J14" s="4">
        <v>1</v>
      </c>
      <c r="K14" s="4"/>
      <c r="L14" s="4"/>
      <c r="M14" s="3" t="s">
        <v>242</v>
      </c>
      <c r="N14" s="4">
        <v>1</v>
      </c>
      <c r="O14" s="4"/>
      <c r="P14" s="4"/>
      <c r="V14" t="s">
        <v>76</v>
      </c>
      <c r="W14" s="4">
        <v>5</v>
      </c>
      <c r="X14" s="4"/>
      <c r="AF14" t="s">
        <v>10</v>
      </c>
      <c r="AG14" s="4">
        <v>84</v>
      </c>
      <c r="AK14" t="s">
        <v>54</v>
      </c>
      <c r="AL14" s="4">
        <v>3</v>
      </c>
      <c r="AO14" t="s">
        <v>248</v>
      </c>
      <c r="AP14" s="4">
        <v>2</v>
      </c>
      <c r="AQ14" s="4">
        <v>4</v>
      </c>
      <c r="AR14" s="4"/>
      <c r="AT14" t="s">
        <v>248</v>
      </c>
      <c r="AU14">
        <v>2</v>
      </c>
      <c r="AV14">
        <v>4</v>
      </c>
      <c r="AX14" t="str">
        <f>IF(two_domains[[#This Row],[Cyber Domain]]&lt;&gt;"","C","")</f>
        <v>C</v>
      </c>
      <c r="AY14" s="4" t="str">
        <f>IF(two_domains[[#This Row],[Human Domain]]&lt;&gt;"","H","")</f>
        <v>H</v>
      </c>
      <c r="AZ14" s="4" t="str">
        <f>IF(two_domains[[#This Row],[Physical Domain]]&lt;&gt;"","P","")</f>
        <v/>
      </c>
      <c r="BA14" s="4" t="str">
        <f>CONCATENATE(two_domains[[#This Row],[C]],two_domains[[#This Row],[H]],two_domains[[#This Row],[P]])</f>
        <v>CH</v>
      </c>
    </row>
    <row r="15" spans="1:53" x14ac:dyDescent="0.25">
      <c r="A15" t="s">
        <v>21</v>
      </c>
      <c r="B15" t="s">
        <v>261</v>
      </c>
      <c r="C15" t="s">
        <v>47</v>
      </c>
      <c r="D15" t="s">
        <v>8</v>
      </c>
      <c r="E15" t="s">
        <v>23</v>
      </c>
      <c r="F15" t="s">
        <v>22</v>
      </c>
      <c r="G15">
        <v>2</v>
      </c>
      <c r="I15" s="3" t="s">
        <v>244</v>
      </c>
      <c r="J15" s="4">
        <v>1</v>
      </c>
      <c r="K15" s="4"/>
      <c r="L15" s="4"/>
      <c r="M15" s="3" t="s">
        <v>241</v>
      </c>
      <c r="N15" s="4">
        <v>1</v>
      </c>
      <c r="O15" s="4"/>
      <c r="P15" s="4"/>
      <c r="V15" t="s">
        <v>36</v>
      </c>
      <c r="W15" s="4">
        <v>5</v>
      </c>
      <c r="X15" s="4"/>
      <c r="AF15" t="s">
        <v>9</v>
      </c>
      <c r="AG15" s="4">
        <v>34</v>
      </c>
      <c r="AK15" t="s">
        <v>75</v>
      </c>
      <c r="AL15" s="4">
        <v>2</v>
      </c>
      <c r="AO15" t="s">
        <v>245</v>
      </c>
      <c r="AP15" s="4"/>
      <c r="AQ15" s="4">
        <v>3</v>
      </c>
      <c r="AR15" s="4">
        <v>1</v>
      </c>
      <c r="AT15" t="s">
        <v>245</v>
      </c>
      <c r="AV15">
        <v>3</v>
      </c>
      <c r="AW15">
        <v>1</v>
      </c>
      <c r="AX15" t="str">
        <f>IF(two_domains[[#This Row],[Cyber Domain]]&lt;&gt;"","C","")</f>
        <v/>
      </c>
      <c r="AY15" s="4" t="str">
        <f>IF(two_domains[[#This Row],[Human Domain]]&lt;&gt;"","H","")</f>
        <v>H</v>
      </c>
      <c r="AZ15" s="4" t="str">
        <f>IF(two_domains[[#This Row],[Physical Domain]]&lt;&gt;"","P","")</f>
        <v>P</v>
      </c>
      <c r="BA15" s="4" t="str">
        <f>CONCATENATE(two_domains[[#This Row],[C]],two_domains[[#This Row],[H]],two_domains[[#This Row],[P]])</f>
        <v>HP</v>
      </c>
    </row>
    <row r="16" spans="1:53" x14ac:dyDescent="0.25">
      <c r="A16" t="s">
        <v>21</v>
      </c>
      <c r="B16" t="s">
        <v>259</v>
      </c>
      <c r="C16" t="s">
        <v>258</v>
      </c>
      <c r="D16" t="s">
        <v>2</v>
      </c>
      <c r="E16" t="s">
        <v>7</v>
      </c>
      <c r="F16" t="s">
        <v>18</v>
      </c>
      <c r="G16">
        <v>2</v>
      </c>
      <c r="I16" s="3" t="s">
        <v>243</v>
      </c>
      <c r="J16" s="4">
        <v>1</v>
      </c>
      <c r="K16" s="4"/>
      <c r="L16" s="4"/>
      <c r="M16" s="3" t="s">
        <v>240</v>
      </c>
      <c r="N16" s="4">
        <v>1</v>
      </c>
      <c r="O16" s="4"/>
      <c r="P16" s="4"/>
      <c r="V16" t="s">
        <v>58</v>
      </c>
      <c r="W16" s="4">
        <v>5</v>
      </c>
      <c r="X16" s="4"/>
      <c r="AF16" t="s">
        <v>6</v>
      </c>
      <c r="AG16" s="4">
        <v>19</v>
      </c>
      <c r="AK16" t="s">
        <v>88</v>
      </c>
      <c r="AL16" s="4">
        <v>1</v>
      </c>
      <c r="AO16" t="s">
        <v>244</v>
      </c>
      <c r="AP16" s="4"/>
      <c r="AQ16" s="4">
        <v>6</v>
      </c>
      <c r="AR16" s="4">
        <v>1</v>
      </c>
      <c r="AT16" t="s">
        <v>244</v>
      </c>
      <c r="AV16">
        <v>6</v>
      </c>
      <c r="AW16">
        <v>1</v>
      </c>
      <c r="AX16" t="str">
        <f>IF(two_domains[[#This Row],[Cyber Domain]]&lt;&gt;"","C","")</f>
        <v/>
      </c>
      <c r="AY16" s="4" t="str">
        <f>IF(two_domains[[#This Row],[Human Domain]]&lt;&gt;"","H","")</f>
        <v>H</v>
      </c>
      <c r="AZ16" s="4" t="str">
        <f>IF(two_domains[[#This Row],[Physical Domain]]&lt;&gt;"","P","")</f>
        <v>P</v>
      </c>
      <c r="BA16" s="4" t="str">
        <f>CONCATENATE(two_domains[[#This Row],[C]],two_domains[[#This Row],[H]],two_domains[[#This Row],[P]])</f>
        <v>HP</v>
      </c>
    </row>
    <row r="17" spans="1:53" x14ac:dyDescent="0.25">
      <c r="A17" t="s">
        <v>21</v>
      </c>
      <c r="B17" t="s">
        <v>259</v>
      </c>
      <c r="C17" t="s">
        <v>258</v>
      </c>
      <c r="D17" t="s">
        <v>2</v>
      </c>
      <c r="E17" t="s">
        <v>7</v>
      </c>
      <c r="F17" t="s">
        <v>12</v>
      </c>
      <c r="G17">
        <v>2</v>
      </c>
      <c r="I17" s="3" t="s">
        <v>242</v>
      </c>
      <c r="J17" s="4">
        <v>1</v>
      </c>
      <c r="K17" s="4"/>
      <c r="L17" s="4"/>
      <c r="M17" s="3" t="s">
        <v>239</v>
      </c>
      <c r="N17" s="4">
        <v>1</v>
      </c>
      <c r="O17" s="4"/>
      <c r="P17" s="4"/>
      <c r="V17" t="s">
        <v>92</v>
      </c>
      <c r="W17" s="4">
        <v>2</v>
      </c>
      <c r="X17" s="4"/>
      <c r="AF17" t="s">
        <v>30</v>
      </c>
      <c r="AG17" s="4">
        <v>16</v>
      </c>
      <c r="AJ17" t="s">
        <v>275</v>
      </c>
      <c r="AL17" s="4">
        <v>153</v>
      </c>
      <c r="AO17" t="s">
        <v>243</v>
      </c>
      <c r="AP17" s="4"/>
      <c r="AQ17" s="4">
        <v>3</v>
      </c>
      <c r="AR17" s="4">
        <v>2</v>
      </c>
      <c r="AT17" t="s">
        <v>243</v>
      </c>
      <c r="AV17">
        <v>3</v>
      </c>
      <c r="AW17">
        <v>2</v>
      </c>
      <c r="AX17" t="str">
        <f>IF(two_domains[[#This Row],[Cyber Domain]]&lt;&gt;"","C","")</f>
        <v/>
      </c>
      <c r="AY17" s="4" t="str">
        <f>IF(two_domains[[#This Row],[Human Domain]]&lt;&gt;"","H","")</f>
        <v>H</v>
      </c>
      <c r="AZ17" s="4" t="str">
        <f>IF(two_domains[[#This Row],[Physical Domain]]&lt;&gt;"","P","")</f>
        <v>P</v>
      </c>
      <c r="BA17" s="4" t="str">
        <f>CONCATENATE(two_domains[[#This Row],[C]],two_domains[[#This Row],[H]],two_domains[[#This Row],[P]])</f>
        <v>HP</v>
      </c>
    </row>
    <row r="18" spans="1:53" x14ac:dyDescent="0.25">
      <c r="A18" t="s">
        <v>21</v>
      </c>
      <c r="B18" t="s">
        <v>259</v>
      </c>
      <c r="C18" t="s">
        <v>258</v>
      </c>
      <c r="D18" t="s">
        <v>8</v>
      </c>
      <c r="E18" t="s">
        <v>7</v>
      </c>
      <c r="F18" t="s">
        <v>11</v>
      </c>
      <c r="G18">
        <v>2</v>
      </c>
      <c r="I18" s="3" t="s">
        <v>241</v>
      </c>
      <c r="J18" s="4">
        <v>1</v>
      </c>
      <c r="K18" s="4"/>
      <c r="L18" s="4"/>
      <c r="M18" s="3" t="s">
        <v>238</v>
      </c>
      <c r="N18" s="4">
        <v>1</v>
      </c>
      <c r="O18" s="4"/>
      <c r="P18" s="4"/>
      <c r="V18" t="s">
        <v>149</v>
      </c>
      <c r="W18" s="4">
        <v>1</v>
      </c>
      <c r="X18" s="4"/>
      <c r="AF18" t="s">
        <v>43</v>
      </c>
      <c r="AG18" s="4">
        <v>14</v>
      </c>
      <c r="AO18" t="s">
        <v>242</v>
      </c>
      <c r="AP18" s="4"/>
      <c r="AQ18" s="4">
        <v>6</v>
      </c>
      <c r="AR18" s="4">
        <v>3</v>
      </c>
      <c r="AT18" t="s">
        <v>242</v>
      </c>
      <c r="AV18">
        <v>6</v>
      </c>
      <c r="AW18">
        <v>3</v>
      </c>
      <c r="AX18" t="str">
        <f>IF(two_domains[[#This Row],[Cyber Domain]]&lt;&gt;"","C","")</f>
        <v/>
      </c>
      <c r="AY18" s="4" t="str">
        <f>IF(two_domains[[#This Row],[Human Domain]]&lt;&gt;"","H","")</f>
        <v>H</v>
      </c>
      <c r="AZ18" s="4" t="str">
        <f>IF(two_domains[[#This Row],[Physical Domain]]&lt;&gt;"","P","")</f>
        <v>P</v>
      </c>
      <c r="BA18" s="4" t="str">
        <f>CONCATENATE(two_domains[[#This Row],[C]],two_domains[[#This Row],[H]],two_domains[[#This Row],[P]])</f>
        <v>HP</v>
      </c>
    </row>
    <row r="19" spans="1:53" x14ac:dyDescent="0.25">
      <c r="A19" t="s">
        <v>21</v>
      </c>
      <c r="B19" t="s">
        <v>259</v>
      </c>
      <c r="C19" t="s">
        <v>258</v>
      </c>
      <c r="D19" t="s">
        <v>8</v>
      </c>
      <c r="E19" t="s">
        <v>7</v>
      </c>
      <c r="F19" t="s">
        <v>10</v>
      </c>
      <c r="G19">
        <v>2</v>
      </c>
      <c r="I19" s="3" t="s">
        <v>240</v>
      </c>
      <c r="J19" s="4">
        <v>1</v>
      </c>
      <c r="K19" s="4"/>
      <c r="L19" s="4"/>
      <c r="M19" s="3" t="s">
        <v>234</v>
      </c>
      <c r="N19" s="4">
        <v>1</v>
      </c>
      <c r="O19" s="4"/>
      <c r="P19" s="4"/>
      <c r="U19" t="s">
        <v>8</v>
      </c>
      <c r="W19" s="4">
        <v>352</v>
      </c>
      <c r="X19" s="4"/>
      <c r="AF19" t="s">
        <v>125</v>
      </c>
      <c r="AG19" s="4">
        <v>6</v>
      </c>
      <c r="AO19" t="s">
        <v>241</v>
      </c>
      <c r="AP19" s="4"/>
      <c r="AQ19" s="4">
        <v>5</v>
      </c>
      <c r="AR19" s="4">
        <v>1</v>
      </c>
      <c r="AT19" t="s">
        <v>241</v>
      </c>
      <c r="AV19">
        <v>5</v>
      </c>
      <c r="AW19">
        <v>1</v>
      </c>
      <c r="AX19" t="str">
        <f>IF(two_domains[[#This Row],[Cyber Domain]]&lt;&gt;"","C","")</f>
        <v/>
      </c>
      <c r="AY19" s="4" t="str">
        <f>IF(two_domains[[#This Row],[Human Domain]]&lt;&gt;"","H","")</f>
        <v>H</v>
      </c>
      <c r="AZ19" s="4" t="str">
        <f>IF(two_domains[[#This Row],[Physical Domain]]&lt;&gt;"","P","")</f>
        <v>P</v>
      </c>
      <c r="BA19" s="4" t="str">
        <f>CONCATENATE(two_domains[[#This Row],[C]],two_domains[[#This Row],[H]],two_domains[[#This Row],[P]])</f>
        <v>HP</v>
      </c>
    </row>
    <row r="20" spans="1:53" x14ac:dyDescent="0.25">
      <c r="A20" t="s">
        <v>21</v>
      </c>
      <c r="B20" t="s">
        <v>259</v>
      </c>
      <c r="C20" t="s">
        <v>258</v>
      </c>
      <c r="D20" t="s">
        <v>8</v>
      </c>
      <c r="E20" t="s">
        <v>1</v>
      </c>
      <c r="F20" t="s">
        <v>14</v>
      </c>
      <c r="G20">
        <v>2</v>
      </c>
      <c r="I20" s="3" t="s">
        <v>239</v>
      </c>
      <c r="J20" s="4">
        <v>1</v>
      </c>
      <c r="K20" s="4"/>
      <c r="L20" s="4"/>
      <c r="M20" s="3" t="s">
        <v>232</v>
      </c>
      <c r="N20" s="4">
        <v>1</v>
      </c>
      <c r="O20" s="4"/>
      <c r="P20" s="4"/>
      <c r="V20" t="s">
        <v>11</v>
      </c>
      <c r="W20" s="4">
        <v>84</v>
      </c>
      <c r="X20" s="4"/>
      <c r="AE20" t="s">
        <v>275</v>
      </c>
      <c r="AG20" s="4">
        <v>525</v>
      </c>
      <c r="AO20" t="s">
        <v>240</v>
      </c>
      <c r="AP20" s="4"/>
      <c r="AQ20" s="4">
        <v>5</v>
      </c>
      <c r="AR20" s="4">
        <v>2</v>
      </c>
      <c r="AT20" t="s">
        <v>240</v>
      </c>
      <c r="AV20">
        <v>5</v>
      </c>
      <c r="AW20">
        <v>2</v>
      </c>
      <c r="AX20" t="str">
        <f>IF(two_domains[[#This Row],[Cyber Domain]]&lt;&gt;"","C","")</f>
        <v/>
      </c>
      <c r="AY20" s="4" t="str">
        <f>IF(two_domains[[#This Row],[Human Domain]]&lt;&gt;"","H","")</f>
        <v>H</v>
      </c>
      <c r="AZ20" s="4" t="str">
        <f>IF(two_domains[[#This Row],[Physical Domain]]&lt;&gt;"","P","")</f>
        <v>P</v>
      </c>
      <c r="BA20" s="4" t="str">
        <f>CONCATENATE(two_domains[[#This Row],[C]],two_domains[[#This Row],[H]],two_domains[[#This Row],[P]])</f>
        <v>HP</v>
      </c>
    </row>
    <row r="21" spans="1:53" x14ac:dyDescent="0.25">
      <c r="A21" t="s">
        <v>29</v>
      </c>
      <c r="B21" t="s">
        <v>257</v>
      </c>
      <c r="C21" t="s">
        <v>71</v>
      </c>
      <c r="D21" t="s">
        <v>2</v>
      </c>
      <c r="E21" t="s">
        <v>7</v>
      </c>
      <c r="F21" t="s">
        <v>18</v>
      </c>
      <c r="G21">
        <v>2</v>
      </c>
      <c r="I21" s="3" t="s">
        <v>238</v>
      </c>
      <c r="J21" s="4">
        <v>1</v>
      </c>
      <c r="K21" s="4"/>
      <c r="L21" s="4"/>
      <c r="M21" s="3" t="s">
        <v>231</v>
      </c>
      <c r="N21" s="4">
        <v>1</v>
      </c>
      <c r="O21" s="4"/>
      <c r="P21" s="4"/>
      <c r="V21" t="s">
        <v>10</v>
      </c>
      <c r="W21" s="4">
        <v>84</v>
      </c>
      <c r="X21" s="4"/>
      <c r="AO21" t="s">
        <v>239</v>
      </c>
      <c r="AP21" s="4"/>
      <c r="AQ21" s="4">
        <v>6</v>
      </c>
      <c r="AR21" s="4">
        <v>1</v>
      </c>
      <c r="AT21" t="s">
        <v>239</v>
      </c>
      <c r="AV21">
        <v>6</v>
      </c>
      <c r="AW21">
        <v>1</v>
      </c>
      <c r="AX21" t="str">
        <f>IF(two_domains[[#This Row],[Cyber Domain]]&lt;&gt;"","C","")</f>
        <v/>
      </c>
      <c r="AY21" s="4" t="str">
        <f>IF(two_domains[[#This Row],[Human Domain]]&lt;&gt;"","H","")</f>
        <v>H</v>
      </c>
      <c r="AZ21" s="4" t="str">
        <f>IF(two_domains[[#This Row],[Physical Domain]]&lt;&gt;"","P","")</f>
        <v>P</v>
      </c>
      <c r="BA21" s="4" t="str">
        <f>CONCATENATE(two_domains[[#This Row],[C]],two_domains[[#This Row],[H]],two_domains[[#This Row],[P]])</f>
        <v>HP</v>
      </c>
    </row>
    <row r="22" spans="1:53" x14ac:dyDescent="0.25">
      <c r="A22" t="s">
        <v>29</v>
      </c>
      <c r="B22" t="s">
        <v>257</v>
      </c>
      <c r="C22" t="s">
        <v>71</v>
      </c>
      <c r="D22" t="s">
        <v>2</v>
      </c>
      <c r="E22" t="s">
        <v>7</v>
      </c>
      <c r="F22" t="s">
        <v>13</v>
      </c>
      <c r="G22">
        <v>2</v>
      </c>
      <c r="I22" s="3" t="s">
        <v>234</v>
      </c>
      <c r="J22" s="4">
        <v>1</v>
      </c>
      <c r="K22" s="4"/>
      <c r="L22" s="4"/>
      <c r="M22" s="3" t="s">
        <v>230</v>
      </c>
      <c r="N22" s="4">
        <v>1</v>
      </c>
      <c r="O22" s="4"/>
      <c r="P22" s="4"/>
      <c r="V22" t="s">
        <v>14</v>
      </c>
      <c r="W22" s="4">
        <v>63</v>
      </c>
      <c r="X22" s="4"/>
      <c r="AO22" t="s">
        <v>238</v>
      </c>
      <c r="AP22" s="4"/>
      <c r="AQ22" s="4">
        <v>5</v>
      </c>
      <c r="AR22" s="4">
        <v>1</v>
      </c>
      <c r="AT22" t="s">
        <v>238</v>
      </c>
      <c r="AV22">
        <v>5</v>
      </c>
      <c r="AW22">
        <v>1</v>
      </c>
      <c r="AX22" t="str">
        <f>IF(two_domains[[#This Row],[Cyber Domain]]&lt;&gt;"","C","")</f>
        <v/>
      </c>
      <c r="AY22" s="4" t="str">
        <f>IF(two_domains[[#This Row],[Human Domain]]&lt;&gt;"","H","")</f>
        <v>H</v>
      </c>
      <c r="AZ22" s="4" t="str">
        <f>IF(two_domains[[#This Row],[Physical Domain]]&lt;&gt;"","P","")</f>
        <v>P</v>
      </c>
      <c r="BA22" s="4" t="str">
        <f>CONCATENATE(two_domains[[#This Row],[C]],two_domains[[#This Row],[H]],two_domains[[#This Row],[P]])</f>
        <v>HP</v>
      </c>
    </row>
    <row r="23" spans="1:53" x14ac:dyDescent="0.25">
      <c r="A23" t="s">
        <v>29</v>
      </c>
      <c r="B23" t="s">
        <v>257</v>
      </c>
      <c r="C23" t="s">
        <v>71</v>
      </c>
      <c r="D23" t="s">
        <v>2</v>
      </c>
      <c r="E23" t="s">
        <v>7</v>
      </c>
      <c r="F23" t="s">
        <v>12</v>
      </c>
      <c r="G23">
        <v>2</v>
      </c>
      <c r="I23" s="3" t="s">
        <v>232</v>
      </c>
      <c r="J23" s="4">
        <v>1</v>
      </c>
      <c r="K23" s="4"/>
      <c r="L23" s="4"/>
      <c r="M23" s="3" t="s">
        <v>229</v>
      </c>
      <c r="N23" s="4">
        <v>1</v>
      </c>
      <c r="O23" s="4"/>
      <c r="P23" s="4"/>
      <c r="V23" t="s">
        <v>9</v>
      </c>
      <c r="W23" s="4">
        <v>34</v>
      </c>
      <c r="X23" s="4"/>
      <c r="AO23" t="s">
        <v>234</v>
      </c>
      <c r="AP23" s="4"/>
      <c r="AQ23" s="4">
        <v>6</v>
      </c>
      <c r="AR23" s="4">
        <v>1</v>
      </c>
      <c r="AT23" t="s">
        <v>234</v>
      </c>
      <c r="AV23">
        <v>6</v>
      </c>
      <c r="AW23">
        <v>1</v>
      </c>
      <c r="AX23" t="str">
        <f>IF(two_domains[[#This Row],[Cyber Domain]]&lt;&gt;"","C","")</f>
        <v/>
      </c>
      <c r="AY23" s="4" t="str">
        <f>IF(two_domains[[#This Row],[Human Domain]]&lt;&gt;"","H","")</f>
        <v>H</v>
      </c>
      <c r="AZ23" s="4" t="str">
        <f>IF(two_domains[[#This Row],[Physical Domain]]&lt;&gt;"","P","")</f>
        <v>P</v>
      </c>
      <c r="BA23" s="4" t="str">
        <f>CONCATENATE(two_domains[[#This Row],[C]],two_domains[[#This Row],[H]],two_domains[[#This Row],[P]])</f>
        <v>HP</v>
      </c>
    </row>
    <row r="24" spans="1:53" x14ac:dyDescent="0.25">
      <c r="A24" t="s">
        <v>29</v>
      </c>
      <c r="B24" t="s">
        <v>257</v>
      </c>
      <c r="C24" t="s">
        <v>71</v>
      </c>
      <c r="D24" t="s">
        <v>8</v>
      </c>
      <c r="E24" t="s">
        <v>7</v>
      </c>
      <c r="F24" t="s">
        <v>11</v>
      </c>
      <c r="G24">
        <v>2</v>
      </c>
      <c r="I24" s="3" t="s">
        <v>231</v>
      </c>
      <c r="J24" s="4">
        <v>1</v>
      </c>
      <c r="K24" s="4"/>
      <c r="L24" s="4"/>
      <c r="M24" s="3" t="s">
        <v>228</v>
      </c>
      <c r="N24" s="4">
        <v>1</v>
      </c>
      <c r="O24" s="4"/>
      <c r="P24" s="4"/>
      <c r="V24" t="s">
        <v>6</v>
      </c>
      <c r="W24" s="4">
        <v>19</v>
      </c>
      <c r="X24" s="4"/>
      <c r="AO24" t="s">
        <v>232</v>
      </c>
      <c r="AP24" s="4"/>
      <c r="AQ24" s="4">
        <v>6</v>
      </c>
      <c r="AR24" s="4">
        <v>1</v>
      </c>
      <c r="AT24" t="s">
        <v>232</v>
      </c>
      <c r="AV24">
        <v>6</v>
      </c>
      <c r="AW24">
        <v>1</v>
      </c>
      <c r="AX24" t="str">
        <f>IF(two_domains[[#This Row],[Cyber Domain]]&lt;&gt;"","C","")</f>
        <v/>
      </c>
      <c r="AY24" s="4" t="str">
        <f>IF(two_domains[[#This Row],[Human Domain]]&lt;&gt;"","H","")</f>
        <v>H</v>
      </c>
      <c r="AZ24" s="4" t="str">
        <f>IF(two_domains[[#This Row],[Physical Domain]]&lt;&gt;"","P","")</f>
        <v>P</v>
      </c>
      <c r="BA24" s="4" t="str">
        <f>CONCATENATE(two_domains[[#This Row],[C]],two_domains[[#This Row],[H]],two_domains[[#This Row],[P]])</f>
        <v>HP</v>
      </c>
    </row>
    <row r="25" spans="1:53" x14ac:dyDescent="0.25">
      <c r="A25" t="s">
        <v>29</v>
      </c>
      <c r="B25" t="s">
        <v>257</v>
      </c>
      <c r="C25" t="s">
        <v>71</v>
      </c>
      <c r="D25" t="s">
        <v>8</v>
      </c>
      <c r="E25" t="s">
        <v>7</v>
      </c>
      <c r="F25" t="s">
        <v>10</v>
      </c>
      <c r="G25">
        <v>2</v>
      </c>
      <c r="I25" s="3" t="s">
        <v>230</v>
      </c>
      <c r="J25" s="4">
        <v>1</v>
      </c>
      <c r="K25" s="4"/>
      <c r="L25" s="4"/>
      <c r="M25" s="3" t="s">
        <v>226</v>
      </c>
      <c r="N25" s="4">
        <v>1</v>
      </c>
      <c r="O25" s="4"/>
      <c r="P25" s="4"/>
      <c r="V25" t="s">
        <v>30</v>
      </c>
      <c r="W25" s="4">
        <v>16</v>
      </c>
      <c r="X25" s="4"/>
      <c r="AO25" t="s">
        <v>231</v>
      </c>
      <c r="AP25" s="4"/>
      <c r="AQ25" s="4">
        <v>5</v>
      </c>
      <c r="AR25" s="4">
        <v>1</v>
      </c>
      <c r="AT25" t="s">
        <v>231</v>
      </c>
      <c r="AV25">
        <v>5</v>
      </c>
      <c r="AW25">
        <v>1</v>
      </c>
      <c r="AX25" t="str">
        <f>IF(two_domains[[#This Row],[Cyber Domain]]&lt;&gt;"","C","")</f>
        <v/>
      </c>
      <c r="AY25" s="4" t="str">
        <f>IF(two_domains[[#This Row],[Human Domain]]&lt;&gt;"","H","")</f>
        <v>H</v>
      </c>
      <c r="AZ25" s="4" t="str">
        <f>IF(two_domains[[#This Row],[Physical Domain]]&lt;&gt;"","P","")</f>
        <v>P</v>
      </c>
      <c r="BA25" s="4" t="str">
        <f>CONCATENATE(two_domains[[#This Row],[C]],two_domains[[#This Row],[H]],two_domains[[#This Row],[P]])</f>
        <v>HP</v>
      </c>
    </row>
    <row r="26" spans="1:53" x14ac:dyDescent="0.25">
      <c r="A26" t="s">
        <v>29</v>
      </c>
      <c r="B26" t="s">
        <v>257</v>
      </c>
      <c r="C26" t="s">
        <v>71</v>
      </c>
      <c r="D26" t="s">
        <v>8</v>
      </c>
      <c r="E26" t="s">
        <v>7</v>
      </c>
      <c r="F26" t="s">
        <v>9</v>
      </c>
      <c r="G26">
        <v>2</v>
      </c>
      <c r="I26" s="3" t="s">
        <v>229</v>
      </c>
      <c r="J26" s="4">
        <v>1</v>
      </c>
      <c r="K26" s="4"/>
      <c r="L26" s="4"/>
      <c r="M26" s="3" t="s">
        <v>225</v>
      </c>
      <c r="N26" s="4">
        <v>1</v>
      </c>
      <c r="O26" s="4"/>
      <c r="P26" s="4"/>
      <c r="V26" t="s">
        <v>43</v>
      </c>
      <c r="W26" s="4">
        <v>14</v>
      </c>
      <c r="X26" s="4"/>
      <c r="AO26" t="s">
        <v>230</v>
      </c>
      <c r="AP26" s="4"/>
      <c r="AQ26" s="4">
        <v>3</v>
      </c>
      <c r="AR26" s="4">
        <v>1</v>
      </c>
      <c r="AT26" t="s">
        <v>230</v>
      </c>
      <c r="AV26">
        <v>3</v>
      </c>
      <c r="AW26">
        <v>1</v>
      </c>
      <c r="AX26" t="str">
        <f>IF(two_domains[[#This Row],[Cyber Domain]]&lt;&gt;"","C","")</f>
        <v/>
      </c>
      <c r="AY26" s="4" t="str">
        <f>IF(two_domains[[#This Row],[Human Domain]]&lt;&gt;"","H","")</f>
        <v>H</v>
      </c>
      <c r="AZ26" s="4" t="str">
        <f>IF(two_domains[[#This Row],[Physical Domain]]&lt;&gt;"","P","")</f>
        <v>P</v>
      </c>
      <c r="BA26" s="4" t="str">
        <f>CONCATENATE(two_domains[[#This Row],[C]],two_domains[[#This Row],[H]],two_domains[[#This Row],[P]])</f>
        <v>HP</v>
      </c>
    </row>
    <row r="27" spans="1:53" x14ac:dyDescent="0.25">
      <c r="A27" t="s">
        <v>29</v>
      </c>
      <c r="B27" t="s">
        <v>257</v>
      </c>
      <c r="C27" t="s">
        <v>71</v>
      </c>
      <c r="D27" t="s">
        <v>8</v>
      </c>
      <c r="E27" t="s">
        <v>1</v>
      </c>
      <c r="F27" t="s">
        <v>14</v>
      </c>
      <c r="G27">
        <v>2</v>
      </c>
      <c r="I27" s="3" t="s">
        <v>228</v>
      </c>
      <c r="J27" s="4">
        <v>1</v>
      </c>
      <c r="K27" s="4"/>
      <c r="L27" s="4"/>
      <c r="M27" s="3" t="s">
        <v>224</v>
      </c>
      <c r="N27" s="4">
        <v>1</v>
      </c>
      <c r="O27" s="4"/>
      <c r="P27" s="4"/>
      <c r="V27" t="s">
        <v>34</v>
      </c>
      <c r="W27" s="4">
        <v>13</v>
      </c>
      <c r="X27" s="4"/>
      <c r="AO27" t="s">
        <v>229</v>
      </c>
      <c r="AP27" s="4"/>
      <c r="AQ27" s="4">
        <v>1</v>
      </c>
      <c r="AR27" s="4">
        <v>1</v>
      </c>
      <c r="AT27" t="s">
        <v>229</v>
      </c>
      <c r="AV27">
        <v>1</v>
      </c>
      <c r="AW27">
        <v>1</v>
      </c>
      <c r="AX27" t="str">
        <f>IF(two_domains[[#This Row],[Cyber Domain]]&lt;&gt;"","C","")</f>
        <v/>
      </c>
      <c r="AY27" s="4" t="str">
        <f>IF(two_domains[[#This Row],[Human Domain]]&lt;&gt;"","H","")</f>
        <v>H</v>
      </c>
      <c r="AZ27" s="4" t="str">
        <f>IF(two_domains[[#This Row],[Physical Domain]]&lt;&gt;"","P","")</f>
        <v>P</v>
      </c>
      <c r="BA27" s="4" t="str">
        <f>CONCATENATE(two_domains[[#This Row],[C]],two_domains[[#This Row],[H]],two_domains[[#This Row],[P]])</f>
        <v>HP</v>
      </c>
    </row>
    <row r="28" spans="1:53" x14ac:dyDescent="0.25">
      <c r="A28" t="s">
        <v>82</v>
      </c>
      <c r="B28" t="s">
        <v>256</v>
      </c>
      <c r="C28" t="s">
        <v>128</v>
      </c>
      <c r="D28" t="s">
        <v>2</v>
      </c>
      <c r="E28" t="s">
        <v>7</v>
      </c>
      <c r="F28" t="s">
        <v>18</v>
      </c>
      <c r="G28">
        <v>2</v>
      </c>
      <c r="I28" s="3" t="s">
        <v>226</v>
      </c>
      <c r="J28" s="4">
        <v>1</v>
      </c>
      <c r="K28" s="4"/>
      <c r="L28" s="4"/>
      <c r="M28" s="3" t="s">
        <v>221</v>
      </c>
      <c r="N28" s="4">
        <v>1</v>
      </c>
      <c r="O28" s="4"/>
      <c r="P28" s="4"/>
      <c r="V28" t="s">
        <v>22</v>
      </c>
      <c r="W28" s="4">
        <v>7</v>
      </c>
      <c r="X28" s="4"/>
      <c r="AO28" t="s">
        <v>228</v>
      </c>
      <c r="AP28" s="4"/>
      <c r="AQ28" s="4">
        <v>3</v>
      </c>
      <c r="AR28" s="4">
        <v>3</v>
      </c>
      <c r="AT28" t="s">
        <v>228</v>
      </c>
      <c r="AV28">
        <v>3</v>
      </c>
      <c r="AW28">
        <v>3</v>
      </c>
      <c r="AX28" t="str">
        <f>IF(two_domains[[#This Row],[Cyber Domain]]&lt;&gt;"","C","")</f>
        <v/>
      </c>
      <c r="AY28" s="4" t="str">
        <f>IF(two_domains[[#This Row],[Human Domain]]&lt;&gt;"","H","")</f>
        <v>H</v>
      </c>
      <c r="AZ28" s="4" t="str">
        <f>IF(two_domains[[#This Row],[Physical Domain]]&lt;&gt;"","P","")</f>
        <v>P</v>
      </c>
      <c r="BA28" s="4" t="str">
        <f>CONCATENATE(two_domains[[#This Row],[C]],two_domains[[#This Row],[H]],two_domains[[#This Row],[P]])</f>
        <v>HP</v>
      </c>
    </row>
    <row r="29" spans="1:53" x14ac:dyDescent="0.25">
      <c r="A29" t="s">
        <v>82</v>
      </c>
      <c r="B29" t="s">
        <v>256</v>
      </c>
      <c r="C29" t="s">
        <v>128</v>
      </c>
      <c r="D29" t="s">
        <v>2</v>
      </c>
      <c r="E29" t="s">
        <v>7</v>
      </c>
      <c r="F29" t="s">
        <v>13</v>
      </c>
      <c r="G29">
        <v>2</v>
      </c>
      <c r="I29" s="3" t="s">
        <v>225</v>
      </c>
      <c r="J29" s="4">
        <v>1</v>
      </c>
      <c r="K29" s="4"/>
      <c r="L29" s="4"/>
      <c r="M29" s="3" t="s">
        <v>219</v>
      </c>
      <c r="N29" s="4">
        <v>1</v>
      </c>
      <c r="O29" s="4"/>
      <c r="P29" s="4"/>
      <c r="V29" t="s">
        <v>125</v>
      </c>
      <c r="W29" s="4">
        <v>6</v>
      </c>
      <c r="X29" s="4"/>
      <c r="AO29" t="s">
        <v>226</v>
      </c>
      <c r="AP29" s="4"/>
      <c r="AQ29" s="4">
        <v>4</v>
      </c>
      <c r="AR29" s="4">
        <v>2</v>
      </c>
      <c r="AT29" t="s">
        <v>226</v>
      </c>
      <c r="AV29">
        <v>4</v>
      </c>
      <c r="AW29">
        <v>2</v>
      </c>
      <c r="AX29" t="str">
        <f>IF(two_domains[[#This Row],[Cyber Domain]]&lt;&gt;"","C","")</f>
        <v/>
      </c>
      <c r="AY29" s="4" t="str">
        <f>IF(two_domains[[#This Row],[Human Domain]]&lt;&gt;"","H","")</f>
        <v>H</v>
      </c>
      <c r="AZ29" s="4" t="str">
        <f>IF(two_domains[[#This Row],[Physical Domain]]&lt;&gt;"","P","")</f>
        <v>P</v>
      </c>
      <c r="BA29" s="4" t="str">
        <f>CONCATENATE(two_domains[[#This Row],[C]],two_domains[[#This Row],[H]],two_domains[[#This Row],[P]])</f>
        <v>HP</v>
      </c>
    </row>
    <row r="30" spans="1:53" x14ac:dyDescent="0.25">
      <c r="A30" t="s">
        <v>82</v>
      </c>
      <c r="B30" t="s">
        <v>256</v>
      </c>
      <c r="C30" t="s">
        <v>128</v>
      </c>
      <c r="D30" t="s">
        <v>2</v>
      </c>
      <c r="E30" t="s">
        <v>7</v>
      </c>
      <c r="F30" t="s">
        <v>12</v>
      </c>
      <c r="G30">
        <v>2</v>
      </c>
      <c r="I30" s="3" t="s">
        <v>224</v>
      </c>
      <c r="J30" s="4">
        <v>1</v>
      </c>
      <c r="K30" s="4"/>
      <c r="L30" s="4"/>
      <c r="M30" s="3" t="s">
        <v>216</v>
      </c>
      <c r="N30" s="4">
        <v>1</v>
      </c>
      <c r="O30" s="4"/>
      <c r="P30" s="4"/>
      <c r="V30" t="s">
        <v>49</v>
      </c>
      <c r="W30" s="4">
        <v>6</v>
      </c>
      <c r="X30" s="4"/>
      <c r="AO30" t="s">
        <v>225</v>
      </c>
      <c r="AP30" s="4"/>
      <c r="AQ30" s="4">
        <v>4</v>
      </c>
      <c r="AR30" s="4">
        <v>1</v>
      </c>
      <c r="AT30" t="s">
        <v>225</v>
      </c>
      <c r="AV30">
        <v>4</v>
      </c>
      <c r="AW30">
        <v>1</v>
      </c>
      <c r="AX30" t="str">
        <f>IF(two_domains[[#This Row],[Cyber Domain]]&lt;&gt;"","C","")</f>
        <v/>
      </c>
      <c r="AY30" s="4" t="str">
        <f>IF(two_domains[[#This Row],[Human Domain]]&lt;&gt;"","H","")</f>
        <v>H</v>
      </c>
      <c r="AZ30" s="4" t="str">
        <f>IF(two_domains[[#This Row],[Physical Domain]]&lt;&gt;"","P","")</f>
        <v>P</v>
      </c>
      <c r="BA30" s="4" t="str">
        <f>CONCATENATE(two_domains[[#This Row],[C]],two_domains[[#This Row],[H]],two_domains[[#This Row],[P]])</f>
        <v>HP</v>
      </c>
    </row>
    <row r="31" spans="1:53" x14ac:dyDescent="0.25">
      <c r="A31" t="s">
        <v>82</v>
      </c>
      <c r="B31" t="s">
        <v>256</v>
      </c>
      <c r="C31" t="s">
        <v>128</v>
      </c>
      <c r="D31" t="s">
        <v>8</v>
      </c>
      <c r="E31" t="s">
        <v>7</v>
      </c>
      <c r="F31" t="s">
        <v>11</v>
      </c>
      <c r="G31">
        <v>2</v>
      </c>
      <c r="I31" s="3" t="s">
        <v>221</v>
      </c>
      <c r="J31" s="4">
        <v>1</v>
      </c>
      <c r="K31" s="4"/>
      <c r="L31" s="4"/>
      <c r="M31" s="3" t="s">
        <v>215</v>
      </c>
      <c r="N31" s="4">
        <v>1</v>
      </c>
      <c r="O31" s="4"/>
      <c r="P31" s="4"/>
      <c r="V31" t="s">
        <v>54</v>
      </c>
      <c r="W31" s="4">
        <v>3</v>
      </c>
      <c r="X31" s="4"/>
      <c r="AO31" t="s">
        <v>224</v>
      </c>
      <c r="AP31" s="4"/>
      <c r="AQ31" s="4">
        <v>4</v>
      </c>
      <c r="AR31" s="4">
        <v>1</v>
      </c>
      <c r="AT31" t="s">
        <v>224</v>
      </c>
      <c r="AV31">
        <v>4</v>
      </c>
      <c r="AW31">
        <v>1</v>
      </c>
      <c r="AX31" t="str">
        <f>IF(two_domains[[#This Row],[Cyber Domain]]&lt;&gt;"","C","")</f>
        <v/>
      </c>
      <c r="AY31" s="4" t="str">
        <f>IF(two_domains[[#This Row],[Human Domain]]&lt;&gt;"","H","")</f>
        <v>H</v>
      </c>
      <c r="AZ31" s="4" t="str">
        <f>IF(two_domains[[#This Row],[Physical Domain]]&lt;&gt;"","P","")</f>
        <v>P</v>
      </c>
      <c r="BA31" s="4" t="str">
        <f>CONCATENATE(two_domains[[#This Row],[C]],two_domains[[#This Row],[H]],two_domains[[#This Row],[P]])</f>
        <v>HP</v>
      </c>
    </row>
    <row r="32" spans="1:53" x14ac:dyDescent="0.25">
      <c r="A32" t="s">
        <v>82</v>
      </c>
      <c r="B32" t="s">
        <v>256</v>
      </c>
      <c r="C32" t="s">
        <v>128</v>
      </c>
      <c r="D32" t="s">
        <v>8</v>
      </c>
      <c r="E32" t="s">
        <v>7</v>
      </c>
      <c r="F32" t="s">
        <v>10</v>
      </c>
      <c r="G32">
        <v>2</v>
      </c>
      <c r="I32" s="3" t="s">
        <v>219</v>
      </c>
      <c r="J32" s="4">
        <v>1</v>
      </c>
      <c r="K32" s="4"/>
      <c r="L32" s="4"/>
      <c r="M32" s="3" t="s">
        <v>214</v>
      </c>
      <c r="N32" s="4">
        <v>1</v>
      </c>
      <c r="O32" s="4"/>
      <c r="P32" s="4"/>
      <c r="V32" t="s">
        <v>75</v>
      </c>
      <c r="W32" s="4">
        <v>2</v>
      </c>
      <c r="X32" s="4"/>
      <c r="AO32" t="s">
        <v>221</v>
      </c>
      <c r="AP32" s="4"/>
      <c r="AQ32" s="4">
        <v>4</v>
      </c>
      <c r="AR32" s="4">
        <v>1</v>
      </c>
      <c r="AT32" t="s">
        <v>221</v>
      </c>
      <c r="AV32">
        <v>4</v>
      </c>
      <c r="AW32">
        <v>1</v>
      </c>
      <c r="AX32" t="str">
        <f>IF(two_domains[[#This Row],[Cyber Domain]]&lt;&gt;"","C","")</f>
        <v/>
      </c>
      <c r="AY32" s="4" t="str">
        <f>IF(two_domains[[#This Row],[Human Domain]]&lt;&gt;"","H","")</f>
        <v>H</v>
      </c>
      <c r="AZ32" s="4" t="str">
        <f>IF(two_domains[[#This Row],[Physical Domain]]&lt;&gt;"","P","")</f>
        <v>P</v>
      </c>
      <c r="BA32" s="4" t="str">
        <f>CONCATENATE(two_domains[[#This Row],[C]],two_domains[[#This Row],[H]],two_domains[[#This Row],[P]])</f>
        <v>HP</v>
      </c>
    </row>
    <row r="33" spans="1:53" x14ac:dyDescent="0.25">
      <c r="A33" t="s">
        <v>82</v>
      </c>
      <c r="B33" t="s">
        <v>256</v>
      </c>
      <c r="C33" t="s">
        <v>128</v>
      </c>
      <c r="D33" t="s">
        <v>8</v>
      </c>
      <c r="E33" t="s">
        <v>7</v>
      </c>
      <c r="F33" t="s">
        <v>30</v>
      </c>
      <c r="G33">
        <v>2</v>
      </c>
      <c r="I33" s="3" t="s">
        <v>216</v>
      </c>
      <c r="J33" s="4">
        <v>1</v>
      </c>
      <c r="K33" s="4"/>
      <c r="L33" s="4"/>
      <c r="M33" s="3" t="s">
        <v>211</v>
      </c>
      <c r="N33" s="4">
        <v>1</v>
      </c>
      <c r="O33" s="4"/>
      <c r="P33" s="4"/>
      <c r="V33" t="s">
        <v>88</v>
      </c>
      <c r="W33" s="4">
        <v>1</v>
      </c>
      <c r="X33" s="4"/>
      <c r="AO33" t="s">
        <v>219</v>
      </c>
      <c r="AP33" s="4"/>
      <c r="AQ33" s="4">
        <v>5</v>
      </c>
      <c r="AR33" s="4">
        <v>1</v>
      </c>
      <c r="AT33" t="s">
        <v>219</v>
      </c>
      <c r="AV33">
        <v>5</v>
      </c>
      <c r="AW33">
        <v>1</v>
      </c>
      <c r="AX33" t="str">
        <f>IF(two_domains[[#This Row],[Cyber Domain]]&lt;&gt;"","C","")</f>
        <v/>
      </c>
      <c r="AY33" s="4" t="str">
        <f>IF(two_domains[[#This Row],[Human Domain]]&lt;&gt;"","H","")</f>
        <v>H</v>
      </c>
      <c r="AZ33" s="4" t="str">
        <f>IF(two_domains[[#This Row],[Physical Domain]]&lt;&gt;"","P","")</f>
        <v>P</v>
      </c>
      <c r="BA33" s="4" t="str">
        <f>CONCATENATE(two_domains[[#This Row],[C]],two_domains[[#This Row],[H]],two_domains[[#This Row],[P]])</f>
        <v>HP</v>
      </c>
    </row>
    <row r="34" spans="1:53" x14ac:dyDescent="0.25">
      <c r="A34" t="s">
        <v>82</v>
      </c>
      <c r="B34" t="s">
        <v>256</v>
      </c>
      <c r="C34" t="s">
        <v>128</v>
      </c>
      <c r="D34" t="s">
        <v>2</v>
      </c>
      <c r="E34" t="s">
        <v>1</v>
      </c>
      <c r="F34" t="s">
        <v>0</v>
      </c>
      <c r="G34">
        <v>2</v>
      </c>
      <c r="I34" s="3" t="s">
        <v>215</v>
      </c>
      <c r="J34" s="4">
        <v>1</v>
      </c>
      <c r="K34" s="4"/>
      <c r="L34" s="4"/>
      <c r="M34" s="3" t="s">
        <v>210</v>
      </c>
      <c r="N34" s="4">
        <v>1</v>
      </c>
      <c r="O34" s="4"/>
      <c r="P34" s="4"/>
      <c r="U34" t="s">
        <v>275</v>
      </c>
      <c r="W34" s="4">
        <v>693</v>
      </c>
      <c r="X34" s="4"/>
      <c r="AO34" t="s">
        <v>216</v>
      </c>
      <c r="AP34" s="4"/>
      <c r="AQ34" s="4">
        <v>3</v>
      </c>
      <c r="AR34" s="4">
        <v>1</v>
      </c>
      <c r="AT34" t="s">
        <v>216</v>
      </c>
      <c r="AV34">
        <v>3</v>
      </c>
      <c r="AW34">
        <v>1</v>
      </c>
      <c r="AX34" t="str">
        <f>IF(two_domains[[#This Row],[Cyber Domain]]&lt;&gt;"","C","")</f>
        <v/>
      </c>
      <c r="AY34" s="4" t="str">
        <f>IF(two_domains[[#This Row],[Human Domain]]&lt;&gt;"","H","")</f>
        <v>H</v>
      </c>
      <c r="AZ34" s="4" t="str">
        <f>IF(two_domains[[#This Row],[Physical Domain]]&lt;&gt;"","P","")</f>
        <v>P</v>
      </c>
      <c r="BA34" s="4" t="str">
        <f>CONCATENATE(two_domains[[#This Row],[C]],two_domains[[#This Row],[H]],two_domains[[#This Row],[P]])</f>
        <v>HP</v>
      </c>
    </row>
    <row r="35" spans="1:53" x14ac:dyDescent="0.25">
      <c r="A35" t="s">
        <v>82</v>
      </c>
      <c r="B35" t="s">
        <v>256</v>
      </c>
      <c r="C35" t="s">
        <v>128</v>
      </c>
      <c r="D35" t="s">
        <v>8</v>
      </c>
      <c r="E35" t="s">
        <v>1</v>
      </c>
      <c r="F35" t="s">
        <v>14</v>
      </c>
      <c r="G35">
        <v>2</v>
      </c>
      <c r="I35" s="3" t="s">
        <v>214</v>
      </c>
      <c r="J35" s="4">
        <v>1</v>
      </c>
      <c r="K35" s="4"/>
      <c r="L35" s="4"/>
      <c r="M35" s="3" t="s">
        <v>208</v>
      </c>
      <c r="N35" s="4">
        <v>1</v>
      </c>
      <c r="O35" s="4"/>
      <c r="P35" s="4"/>
      <c r="AO35" t="s">
        <v>215</v>
      </c>
      <c r="AP35" s="4"/>
      <c r="AQ35" s="4">
        <v>6</v>
      </c>
      <c r="AR35" s="4">
        <v>1</v>
      </c>
      <c r="AT35" t="s">
        <v>215</v>
      </c>
      <c r="AV35">
        <v>6</v>
      </c>
      <c r="AW35">
        <v>1</v>
      </c>
      <c r="AX35" t="str">
        <f>IF(two_domains[[#This Row],[Cyber Domain]]&lt;&gt;"","C","")</f>
        <v/>
      </c>
      <c r="AY35" s="4" t="str">
        <f>IF(two_domains[[#This Row],[Human Domain]]&lt;&gt;"","H","")</f>
        <v>H</v>
      </c>
      <c r="AZ35" s="4" t="str">
        <f>IF(two_domains[[#This Row],[Physical Domain]]&lt;&gt;"","P","")</f>
        <v>P</v>
      </c>
      <c r="BA35" s="4" t="str">
        <f>CONCATENATE(two_domains[[#This Row],[C]],two_domains[[#This Row],[H]],two_domains[[#This Row],[P]])</f>
        <v>HP</v>
      </c>
    </row>
    <row r="36" spans="1:53" x14ac:dyDescent="0.25">
      <c r="A36" t="s">
        <v>29</v>
      </c>
      <c r="B36" t="s">
        <v>254</v>
      </c>
      <c r="C36" t="s">
        <v>253</v>
      </c>
      <c r="D36" t="s">
        <v>2</v>
      </c>
      <c r="E36" t="s">
        <v>7</v>
      </c>
      <c r="F36" t="s">
        <v>38</v>
      </c>
      <c r="G36">
        <v>2</v>
      </c>
      <c r="I36" s="3" t="s">
        <v>212</v>
      </c>
      <c r="J36" s="4">
        <v>1</v>
      </c>
      <c r="K36" s="4"/>
      <c r="L36" s="4"/>
      <c r="M36" s="3" t="s">
        <v>205</v>
      </c>
      <c r="N36" s="4">
        <v>1</v>
      </c>
      <c r="O36" s="4"/>
      <c r="P36" s="4"/>
      <c r="AO36" t="s">
        <v>214</v>
      </c>
      <c r="AP36" s="4"/>
      <c r="AQ36" s="4">
        <v>7</v>
      </c>
      <c r="AR36" s="4">
        <v>1</v>
      </c>
      <c r="AT36" t="s">
        <v>214</v>
      </c>
      <c r="AV36">
        <v>7</v>
      </c>
      <c r="AW36">
        <v>1</v>
      </c>
      <c r="AX36" t="str">
        <f>IF(two_domains[[#This Row],[Cyber Domain]]&lt;&gt;"","C","")</f>
        <v/>
      </c>
      <c r="AY36" s="4" t="str">
        <f>IF(two_domains[[#This Row],[Human Domain]]&lt;&gt;"","H","")</f>
        <v>H</v>
      </c>
      <c r="AZ36" s="4" t="str">
        <f>IF(two_domains[[#This Row],[Physical Domain]]&lt;&gt;"","P","")</f>
        <v>P</v>
      </c>
      <c r="BA36" s="4" t="str">
        <f>CONCATENATE(two_domains[[#This Row],[C]],two_domains[[#This Row],[H]],two_domains[[#This Row],[P]])</f>
        <v>HP</v>
      </c>
    </row>
    <row r="37" spans="1:53" x14ac:dyDescent="0.25">
      <c r="A37" t="s">
        <v>29</v>
      </c>
      <c r="B37" t="s">
        <v>254</v>
      </c>
      <c r="C37" t="s">
        <v>253</v>
      </c>
      <c r="D37" t="s">
        <v>2</v>
      </c>
      <c r="E37" t="s">
        <v>7</v>
      </c>
      <c r="F37" t="s">
        <v>37</v>
      </c>
      <c r="G37">
        <v>2</v>
      </c>
      <c r="I37" s="3" t="s">
        <v>211</v>
      </c>
      <c r="J37" s="4">
        <v>1</v>
      </c>
      <c r="K37" s="4"/>
      <c r="L37" s="4"/>
      <c r="M37" s="3" t="s">
        <v>204</v>
      </c>
      <c r="N37" s="4">
        <v>1</v>
      </c>
      <c r="O37" s="4"/>
      <c r="P37" s="4"/>
      <c r="AO37" t="s">
        <v>212</v>
      </c>
      <c r="AP37" s="4">
        <v>2</v>
      </c>
      <c r="AQ37" s="4">
        <v>6</v>
      </c>
      <c r="AR37" s="4"/>
      <c r="AT37" t="s">
        <v>212</v>
      </c>
      <c r="AU37">
        <v>2</v>
      </c>
      <c r="AV37">
        <v>6</v>
      </c>
      <c r="AX37" t="str">
        <f>IF(two_domains[[#This Row],[Cyber Domain]]&lt;&gt;"","C","")</f>
        <v>C</v>
      </c>
      <c r="AY37" s="4" t="str">
        <f>IF(two_domains[[#This Row],[Human Domain]]&lt;&gt;"","H","")</f>
        <v>H</v>
      </c>
      <c r="AZ37" s="4" t="str">
        <f>IF(two_domains[[#This Row],[Physical Domain]]&lt;&gt;"","P","")</f>
        <v/>
      </c>
      <c r="BA37" s="4" t="str">
        <f>CONCATENATE(two_domains[[#This Row],[C]],two_domains[[#This Row],[H]],two_domains[[#This Row],[P]])</f>
        <v>CH</v>
      </c>
    </row>
    <row r="38" spans="1:53" x14ac:dyDescent="0.25">
      <c r="A38" t="s">
        <v>29</v>
      </c>
      <c r="B38" t="s">
        <v>254</v>
      </c>
      <c r="C38" t="s">
        <v>253</v>
      </c>
      <c r="D38" t="s">
        <v>2</v>
      </c>
      <c r="E38" t="s">
        <v>7</v>
      </c>
      <c r="F38" t="s">
        <v>12</v>
      </c>
      <c r="G38">
        <v>2</v>
      </c>
      <c r="I38" s="3" t="s">
        <v>210</v>
      </c>
      <c r="J38" s="4">
        <v>1</v>
      </c>
      <c r="K38" s="4"/>
      <c r="L38" s="4"/>
      <c r="M38" s="3" t="s">
        <v>194</v>
      </c>
      <c r="N38" s="4">
        <v>1</v>
      </c>
      <c r="O38" s="4"/>
      <c r="P38" s="4"/>
      <c r="AO38" t="s">
        <v>211</v>
      </c>
      <c r="AP38" s="4"/>
      <c r="AQ38" s="4">
        <v>3</v>
      </c>
      <c r="AR38" s="4">
        <v>4</v>
      </c>
      <c r="AT38" t="s">
        <v>211</v>
      </c>
      <c r="AV38">
        <v>3</v>
      </c>
      <c r="AW38">
        <v>4</v>
      </c>
      <c r="AX38" t="str">
        <f>IF(two_domains[[#This Row],[Cyber Domain]]&lt;&gt;"","C","")</f>
        <v/>
      </c>
      <c r="AY38" s="4" t="str">
        <f>IF(two_domains[[#This Row],[Human Domain]]&lt;&gt;"","H","")</f>
        <v>H</v>
      </c>
      <c r="AZ38" s="4" t="str">
        <f>IF(two_domains[[#This Row],[Physical Domain]]&lt;&gt;"","P","")</f>
        <v>P</v>
      </c>
      <c r="BA38" s="4" t="str">
        <f>CONCATENATE(two_domains[[#This Row],[C]],two_domains[[#This Row],[H]],two_domains[[#This Row],[P]])</f>
        <v>HP</v>
      </c>
    </row>
    <row r="39" spans="1:53" x14ac:dyDescent="0.25">
      <c r="A39" t="s">
        <v>29</v>
      </c>
      <c r="B39" t="s">
        <v>254</v>
      </c>
      <c r="C39" t="s">
        <v>253</v>
      </c>
      <c r="D39" t="s">
        <v>8</v>
      </c>
      <c r="E39" t="s">
        <v>7</v>
      </c>
      <c r="F39" t="s">
        <v>11</v>
      </c>
      <c r="G39">
        <v>2</v>
      </c>
      <c r="I39" s="3" t="s">
        <v>208</v>
      </c>
      <c r="J39" s="4">
        <v>1</v>
      </c>
      <c r="K39" s="4"/>
      <c r="L39" s="4"/>
      <c r="M39" s="3" t="s">
        <v>189</v>
      </c>
      <c r="N39" s="4">
        <v>1</v>
      </c>
      <c r="O39" s="4"/>
      <c r="P39" s="4"/>
      <c r="AO39" t="s">
        <v>210</v>
      </c>
      <c r="AP39" s="4"/>
      <c r="AQ39" s="4">
        <v>4</v>
      </c>
      <c r="AR39" s="4">
        <v>1</v>
      </c>
      <c r="AT39" t="s">
        <v>210</v>
      </c>
      <c r="AV39">
        <v>4</v>
      </c>
      <c r="AW39">
        <v>1</v>
      </c>
      <c r="AX39" t="str">
        <f>IF(two_domains[[#This Row],[Cyber Domain]]&lt;&gt;"","C","")</f>
        <v/>
      </c>
      <c r="AY39" s="4" t="str">
        <f>IF(two_domains[[#This Row],[Human Domain]]&lt;&gt;"","H","")</f>
        <v>H</v>
      </c>
      <c r="AZ39" s="4" t="str">
        <f>IF(two_domains[[#This Row],[Physical Domain]]&lt;&gt;"","P","")</f>
        <v>P</v>
      </c>
      <c r="BA39" s="4" t="str">
        <f>CONCATENATE(two_domains[[#This Row],[C]],two_domains[[#This Row],[H]],two_domains[[#This Row],[P]])</f>
        <v>HP</v>
      </c>
    </row>
    <row r="40" spans="1:53" x14ac:dyDescent="0.25">
      <c r="A40" t="s">
        <v>29</v>
      </c>
      <c r="B40" t="s">
        <v>254</v>
      </c>
      <c r="C40" t="s">
        <v>253</v>
      </c>
      <c r="D40" t="s">
        <v>8</v>
      </c>
      <c r="E40" t="s">
        <v>7</v>
      </c>
      <c r="F40" t="s">
        <v>43</v>
      </c>
      <c r="G40">
        <v>2</v>
      </c>
      <c r="I40" s="3" t="s">
        <v>205</v>
      </c>
      <c r="J40" s="4">
        <v>1</v>
      </c>
      <c r="K40" s="4"/>
      <c r="L40" s="4"/>
      <c r="M40" s="3" t="s">
        <v>188</v>
      </c>
      <c r="N40" s="4">
        <v>1</v>
      </c>
      <c r="O40" s="4"/>
      <c r="P40" s="4"/>
      <c r="AO40" t="s">
        <v>208</v>
      </c>
      <c r="AP40" s="4"/>
      <c r="AQ40" s="4">
        <v>5</v>
      </c>
      <c r="AR40" s="4">
        <v>2</v>
      </c>
      <c r="AT40" t="s">
        <v>208</v>
      </c>
      <c r="AV40">
        <v>5</v>
      </c>
      <c r="AW40">
        <v>2</v>
      </c>
      <c r="AX40" t="str">
        <f>IF(two_domains[[#This Row],[Cyber Domain]]&lt;&gt;"","C","")</f>
        <v/>
      </c>
      <c r="AY40" s="4" t="str">
        <f>IF(two_domains[[#This Row],[Human Domain]]&lt;&gt;"","H","")</f>
        <v>H</v>
      </c>
      <c r="AZ40" s="4" t="str">
        <f>IF(two_domains[[#This Row],[Physical Domain]]&lt;&gt;"","P","")</f>
        <v>P</v>
      </c>
      <c r="BA40" s="4" t="str">
        <f>CONCATENATE(two_domains[[#This Row],[C]],two_domains[[#This Row],[H]],two_domains[[#This Row],[P]])</f>
        <v>HP</v>
      </c>
    </row>
    <row r="41" spans="1:53" x14ac:dyDescent="0.25">
      <c r="A41" t="s">
        <v>29</v>
      </c>
      <c r="B41" t="s">
        <v>254</v>
      </c>
      <c r="C41" t="s">
        <v>253</v>
      </c>
      <c r="D41" t="s">
        <v>8</v>
      </c>
      <c r="E41" t="s">
        <v>7</v>
      </c>
      <c r="F41" t="s">
        <v>6</v>
      </c>
      <c r="G41">
        <v>2</v>
      </c>
      <c r="I41" s="3" t="s">
        <v>204</v>
      </c>
      <c r="J41" s="4">
        <v>1</v>
      </c>
      <c r="K41" s="4"/>
      <c r="L41" s="4"/>
      <c r="M41" s="3" t="s">
        <v>186</v>
      </c>
      <c r="N41" s="4">
        <v>1</v>
      </c>
      <c r="O41" s="4"/>
      <c r="P41" s="4"/>
      <c r="AO41" t="s">
        <v>205</v>
      </c>
      <c r="AP41" s="4"/>
      <c r="AQ41" s="4">
        <v>3</v>
      </c>
      <c r="AR41" s="4">
        <v>1</v>
      </c>
      <c r="AT41" t="s">
        <v>205</v>
      </c>
      <c r="AV41">
        <v>3</v>
      </c>
      <c r="AW41">
        <v>1</v>
      </c>
      <c r="AX41" t="str">
        <f>IF(two_domains[[#This Row],[Cyber Domain]]&lt;&gt;"","C","")</f>
        <v/>
      </c>
      <c r="AY41" s="4" t="str">
        <f>IF(two_domains[[#This Row],[Human Domain]]&lt;&gt;"","H","")</f>
        <v>H</v>
      </c>
      <c r="AZ41" s="4" t="str">
        <f>IF(two_domains[[#This Row],[Physical Domain]]&lt;&gt;"","P","")</f>
        <v>P</v>
      </c>
      <c r="BA41" s="4" t="str">
        <f>CONCATENATE(two_domains[[#This Row],[C]],two_domains[[#This Row],[H]],two_domains[[#This Row],[P]])</f>
        <v>HP</v>
      </c>
    </row>
    <row r="42" spans="1:53" x14ac:dyDescent="0.25">
      <c r="A42" t="s">
        <v>29</v>
      </c>
      <c r="B42" t="s">
        <v>254</v>
      </c>
      <c r="C42" t="s">
        <v>253</v>
      </c>
      <c r="D42" t="s">
        <v>8</v>
      </c>
      <c r="E42" t="s">
        <v>7</v>
      </c>
      <c r="F42" t="s">
        <v>9</v>
      </c>
      <c r="G42">
        <v>2</v>
      </c>
      <c r="I42" s="3" t="s">
        <v>196</v>
      </c>
      <c r="J42" s="4">
        <v>1</v>
      </c>
      <c r="K42" s="4"/>
      <c r="L42" s="4"/>
      <c r="M42" s="3" t="s">
        <v>184</v>
      </c>
      <c r="N42" s="4">
        <v>1</v>
      </c>
      <c r="O42" s="4"/>
      <c r="P42" s="4"/>
      <c r="AO42" t="s">
        <v>204</v>
      </c>
      <c r="AP42" s="4"/>
      <c r="AQ42" s="4">
        <v>6</v>
      </c>
      <c r="AR42" s="4">
        <v>1</v>
      </c>
      <c r="AT42" t="s">
        <v>204</v>
      </c>
      <c r="AV42">
        <v>6</v>
      </c>
      <c r="AW42">
        <v>1</v>
      </c>
      <c r="AX42" t="str">
        <f>IF(two_domains[[#This Row],[Cyber Domain]]&lt;&gt;"","C","")</f>
        <v/>
      </c>
      <c r="AY42" s="4" t="str">
        <f>IF(two_domains[[#This Row],[Human Domain]]&lt;&gt;"","H","")</f>
        <v>H</v>
      </c>
      <c r="AZ42" s="4" t="str">
        <f>IF(two_domains[[#This Row],[Physical Domain]]&lt;&gt;"","P","")</f>
        <v>P</v>
      </c>
      <c r="BA42" s="4" t="str">
        <f>CONCATENATE(two_domains[[#This Row],[C]],two_domains[[#This Row],[H]],two_domains[[#This Row],[P]])</f>
        <v>HP</v>
      </c>
    </row>
    <row r="43" spans="1:53" x14ac:dyDescent="0.25">
      <c r="A43" t="s">
        <v>29</v>
      </c>
      <c r="B43" t="s">
        <v>254</v>
      </c>
      <c r="C43" t="s">
        <v>253</v>
      </c>
      <c r="D43" t="s">
        <v>2</v>
      </c>
      <c r="E43" t="s">
        <v>23</v>
      </c>
      <c r="F43" t="s">
        <v>26</v>
      </c>
      <c r="G43">
        <v>2</v>
      </c>
      <c r="I43" s="3" t="s">
        <v>194</v>
      </c>
      <c r="J43" s="4">
        <v>1</v>
      </c>
      <c r="K43" s="4"/>
      <c r="L43" s="4"/>
      <c r="M43" s="3" t="s">
        <v>179</v>
      </c>
      <c r="N43" s="4">
        <v>1</v>
      </c>
      <c r="O43" s="4"/>
      <c r="P43" s="4"/>
      <c r="AO43" t="s">
        <v>196</v>
      </c>
      <c r="AP43" s="4">
        <v>1</v>
      </c>
      <c r="AQ43" s="4">
        <v>4</v>
      </c>
      <c r="AR43" s="4"/>
      <c r="AT43" t="s">
        <v>196</v>
      </c>
      <c r="AU43">
        <v>1</v>
      </c>
      <c r="AV43">
        <v>4</v>
      </c>
      <c r="AX43" t="str">
        <f>IF(two_domains[[#This Row],[Cyber Domain]]&lt;&gt;"","C","")</f>
        <v>C</v>
      </c>
      <c r="AY43" s="4" t="str">
        <f>IF(two_domains[[#This Row],[Human Domain]]&lt;&gt;"","H","")</f>
        <v>H</v>
      </c>
      <c r="AZ43" s="4" t="str">
        <f>IF(two_domains[[#This Row],[Physical Domain]]&lt;&gt;"","P","")</f>
        <v/>
      </c>
      <c r="BA43" s="4" t="str">
        <f>CONCATENATE(two_domains[[#This Row],[C]],two_domains[[#This Row],[H]],two_domains[[#This Row],[P]])</f>
        <v>CH</v>
      </c>
    </row>
    <row r="44" spans="1:53" x14ac:dyDescent="0.25">
      <c r="A44" t="s">
        <v>29</v>
      </c>
      <c r="B44" t="s">
        <v>254</v>
      </c>
      <c r="C44" t="s">
        <v>253</v>
      </c>
      <c r="D44" t="s">
        <v>8</v>
      </c>
      <c r="E44" t="s">
        <v>23</v>
      </c>
      <c r="F44" t="s">
        <v>22</v>
      </c>
      <c r="G44">
        <v>2</v>
      </c>
      <c r="I44" s="3" t="s">
        <v>189</v>
      </c>
      <c r="J44" s="4">
        <v>1</v>
      </c>
      <c r="K44" s="4"/>
      <c r="L44" s="4"/>
      <c r="M44" s="3" t="s">
        <v>178</v>
      </c>
      <c r="N44" s="4">
        <v>1</v>
      </c>
      <c r="O44" s="4"/>
      <c r="P44" s="4"/>
      <c r="AO44" t="s">
        <v>194</v>
      </c>
      <c r="AP44" s="4"/>
      <c r="AQ44" s="4">
        <v>5</v>
      </c>
      <c r="AR44" s="4">
        <v>1</v>
      </c>
      <c r="AT44" t="s">
        <v>194</v>
      </c>
      <c r="AV44">
        <v>5</v>
      </c>
      <c r="AW44">
        <v>1</v>
      </c>
      <c r="AX44" t="str">
        <f>IF(two_domains[[#This Row],[Cyber Domain]]&lt;&gt;"","C","")</f>
        <v/>
      </c>
      <c r="AY44" s="4" t="str">
        <f>IF(two_domains[[#This Row],[Human Domain]]&lt;&gt;"","H","")</f>
        <v>H</v>
      </c>
      <c r="AZ44" s="4" t="str">
        <f>IF(two_domains[[#This Row],[Physical Domain]]&lt;&gt;"","P","")</f>
        <v>P</v>
      </c>
      <c r="BA44" s="4" t="str">
        <f>CONCATENATE(two_domains[[#This Row],[C]],two_domains[[#This Row],[H]],two_domains[[#This Row],[P]])</f>
        <v>HP</v>
      </c>
    </row>
    <row r="45" spans="1:53" x14ac:dyDescent="0.25">
      <c r="A45" t="s">
        <v>21</v>
      </c>
      <c r="B45" t="s">
        <v>252</v>
      </c>
      <c r="C45" t="s">
        <v>71</v>
      </c>
      <c r="D45" t="s">
        <v>2</v>
      </c>
      <c r="E45" t="s">
        <v>7</v>
      </c>
      <c r="F45" t="s">
        <v>13</v>
      </c>
      <c r="G45">
        <v>2</v>
      </c>
      <c r="I45" s="3" t="s">
        <v>188</v>
      </c>
      <c r="J45" s="4">
        <v>1</v>
      </c>
      <c r="K45" s="4"/>
      <c r="L45" s="4"/>
      <c r="M45" s="3" t="s">
        <v>176</v>
      </c>
      <c r="N45" s="4">
        <v>1</v>
      </c>
      <c r="O45" s="4"/>
      <c r="P45" s="4"/>
      <c r="AO45" t="s">
        <v>189</v>
      </c>
      <c r="AP45" s="4"/>
      <c r="AQ45" s="4">
        <v>3</v>
      </c>
      <c r="AR45" s="4">
        <v>2</v>
      </c>
      <c r="AT45" t="s">
        <v>189</v>
      </c>
      <c r="AV45">
        <v>3</v>
      </c>
      <c r="AW45">
        <v>2</v>
      </c>
      <c r="AX45" t="str">
        <f>IF(two_domains[[#This Row],[Cyber Domain]]&lt;&gt;"","C","")</f>
        <v/>
      </c>
      <c r="AY45" s="4" t="str">
        <f>IF(two_domains[[#This Row],[Human Domain]]&lt;&gt;"","H","")</f>
        <v>H</v>
      </c>
      <c r="AZ45" s="4" t="str">
        <f>IF(two_domains[[#This Row],[Physical Domain]]&lt;&gt;"","P","")</f>
        <v>P</v>
      </c>
      <c r="BA45" s="4" t="str">
        <f>CONCATENATE(two_domains[[#This Row],[C]],two_domains[[#This Row],[H]],two_domains[[#This Row],[P]])</f>
        <v>HP</v>
      </c>
    </row>
    <row r="46" spans="1:53" x14ac:dyDescent="0.25">
      <c r="A46" t="s">
        <v>21</v>
      </c>
      <c r="B46" t="s">
        <v>252</v>
      </c>
      <c r="C46" t="s">
        <v>71</v>
      </c>
      <c r="D46" t="s">
        <v>8</v>
      </c>
      <c r="E46" t="s">
        <v>7</v>
      </c>
      <c r="F46" t="s">
        <v>11</v>
      </c>
      <c r="G46">
        <v>2</v>
      </c>
      <c r="I46" s="3" t="s">
        <v>186</v>
      </c>
      <c r="J46" s="4">
        <v>1</v>
      </c>
      <c r="K46" s="4"/>
      <c r="L46" s="4"/>
      <c r="M46" s="3" t="s">
        <v>172</v>
      </c>
      <c r="N46" s="4">
        <v>1</v>
      </c>
      <c r="O46" s="4"/>
      <c r="P46" s="4"/>
      <c r="AO46" t="s">
        <v>188</v>
      </c>
      <c r="AP46" s="4"/>
      <c r="AQ46" s="4">
        <v>8</v>
      </c>
      <c r="AR46" s="4">
        <v>1</v>
      </c>
      <c r="AT46" t="s">
        <v>188</v>
      </c>
      <c r="AV46">
        <v>8</v>
      </c>
      <c r="AW46">
        <v>1</v>
      </c>
      <c r="AX46" t="str">
        <f>IF(two_domains[[#This Row],[Cyber Domain]]&lt;&gt;"","C","")</f>
        <v/>
      </c>
      <c r="AY46" s="4" t="str">
        <f>IF(two_domains[[#This Row],[Human Domain]]&lt;&gt;"","H","")</f>
        <v>H</v>
      </c>
      <c r="AZ46" s="4" t="str">
        <f>IF(two_domains[[#This Row],[Physical Domain]]&lt;&gt;"","P","")</f>
        <v>P</v>
      </c>
      <c r="BA46" s="4" t="str">
        <f>CONCATENATE(two_domains[[#This Row],[C]],two_domains[[#This Row],[H]],two_domains[[#This Row],[P]])</f>
        <v>HP</v>
      </c>
    </row>
    <row r="47" spans="1:53" x14ac:dyDescent="0.25">
      <c r="A47" t="s">
        <v>21</v>
      </c>
      <c r="B47" t="s">
        <v>252</v>
      </c>
      <c r="C47" t="s">
        <v>71</v>
      </c>
      <c r="D47" t="s">
        <v>8</v>
      </c>
      <c r="E47" t="s">
        <v>7</v>
      </c>
      <c r="F47" t="s">
        <v>6</v>
      </c>
      <c r="G47">
        <v>2</v>
      </c>
      <c r="I47" s="3" t="s">
        <v>184</v>
      </c>
      <c r="J47" s="4">
        <v>1</v>
      </c>
      <c r="K47" s="4"/>
      <c r="L47" s="4"/>
      <c r="M47" s="3" t="s">
        <v>171</v>
      </c>
      <c r="N47" s="4">
        <v>1</v>
      </c>
      <c r="O47" s="4"/>
      <c r="P47" s="4"/>
      <c r="AO47" t="s">
        <v>186</v>
      </c>
      <c r="AP47" s="4"/>
      <c r="AQ47" s="4">
        <v>5</v>
      </c>
      <c r="AR47" s="4">
        <v>1</v>
      </c>
      <c r="AT47" t="s">
        <v>186</v>
      </c>
      <c r="AV47">
        <v>5</v>
      </c>
      <c r="AW47">
        <v>1</v>
      </c>
      <c r="AX47" t="str">
        <f>IF(two_domains[[#This Row],[Cyber Domain]]&lt;&gt;"","C","")</f>
        <v/>
      </c>
      <c r="AY47" s="4" t="str">
        <f>IF(two_domains[[#This Row],[Human Domain]]&lt;&gt;"","H","")</f>
        <v>H</v>
      </c>
      <c r="AZ47" s="4" t="str">
        <f>IF(two_domains[[#This Row],[Physical Domain]]&lt;&gt;"","P","")</f>
        <v>P</v>
      </c>
      <c r="BA47" s="4" t="str">
        <f>CONCATENATE(two_domains[[#This Row],[C]],two_domains[[#This Row],[H]],two_domains[[#This Row],[P]])</f>
        <v>HP</v>
      </c>
    </row>
    <row r="48" spans="1:53" x14ac:dyDescent="0.25">
      <c r="A48" t="s">
        <v>21</v>
      </c>
      <c r="B48" t="s">
        <v>252</v>
      </c>
      <c r="C48" t="s">
        <v>71</v>
      </c>
      <c r="D48" t="s">
        <v>2</v>
      </c>
      <c r="E48" t="s">
        <v>1</v>
      </c>
      <c r="F48" t="s">
        <v>0</v>
      </c>
      <c r="G48">
        <v>2</v>
      </c>
      <c r="I48" s="3" t="s">
        <v>179</v>
      </c>
      <c r="J48" s="4">
        <v>1</v>
      </c>
      <c r="K48" s="4"/>
      <c r="L48" s="4"/>
      <c r="M48" s="3" t="s">
        <v>170</v>
      </c>
      <c r="N48" s="4">
        <v>1</v>
      </c>
      <c r="O48" s="4"/>
      <c r="P48" s="4"/>
      <c r="AO48" t="s">
        <v>184</v>
      </c>
      <c r="AP48" s="4"/>
      <c r="AQ48" s="4">
        <v>7</v>
      </c>
      <c r="AR48" s="4">
        <v>2</v>
      </c>
      <c r="AT48" t="s">
        <v>184</v>
      </c>
      <c r="AV48">
        <v>7</v>
      </c>
      <c r="AW48">
        <v>2</v>
      </c>
      <c r="AX48" t="str">
        <f>IF(two_domains[[#This Row],[Cyber Domain]]&lt;&gt;"","C","")</f>
        <v/>
      </c>
      <c r="AY48" s="4" t="str">
        <f>IF(two_domains[[#This Row],[Human Domain]]&lt;&gt;"","H","")</f>
        <v>H</v>
      </c>
      <c r="AZ48" s="4" t="str">
        <f>IF(two_domains[[#This Row],[Physical Domain]]&lt;&gt;"","P","")</f>
        <v>P</v>
      </c>
      <c r="BA48" s="4" t="str">
        <f>CONCATENATE(two_domains[[#This Row],[C]],two_domains[[#This Row],[H]],two_domains[[#This Row],[P]])</f>
        <v>HP</v>
      </c>
    </row>
    <row r="49" spans="1:53" x14ac:dyDescent="0.25">
      <c r="A49" t="s">
        <v>21</v>
      </c>
      <c r="B49" t="s">
        <v>251</v>
      </c>
      <c r="C49" t="s">
        <v>47</v>
      </c>
      <c r="D49" t="s">
        <v>2</v>
      </c>
      <c r="E49" t="s">
        <v>7</v>
      </c>
      <c r="F49" t="s">
        <v>18</v>
      </c>
      <c r="G49">
        <v>2</v>
      </c>
      <c r="I49" s="3" t="s">
        <v>178</v>
      </c>
      <c r="J49" s="4">
        <v>1</v>
      </c>
      <c r="K49" s="4"/>
      <c r="L49" s="4"/>
      <c r="M49" s="3" t="s">
        <v>169</v>
      </c>
      <c r="N49" s="4">
        <v>1</v>
      </c>
      <c r="O49" s="4"/>
      <c r="P49" s="4"/>
      <c r="AO49" t="s">
        <v>179</v>
      </c>
      <c r="AP49" s="4"/>
      <c r="AQ49" s="4">
        <v>5</v>
      </c>
      <c r="AR49" s="4">
        <v>2</v>
      </c>
      <c r="AT49" t="s">
        <v>179</v>
      </c>
      <c r="AV49">
        <v>5</v>
      </c>
      <c r="AW49">
        <v>2</v>
      </c>
      <c r="AX49" t="str">
        <f>IF(two_domains[[#This Row],[Cyber Domain]]&lt;&gt;"","C","")</f>
        <v/>
      </c>
      <c r="AY49" s="4" t="str">
        <f>IF(two_domains[[#This Row],[Human Domain]]&lt;&gt;"","H","")</f>
        <v>H</v>
      </c>
      <c r="AZ49" s="4" t="str">
        <f>IF(two_domains[[#This Row],[Physical Domain]]&lt;&gt;"","P","")</f>
        <v>P</v>
      </c>
      <c r="BA49" s="4" t="str">
        <f>CONCATENATE(two_domains[[#This Row],[C]],two_domains[[#This Row],[H]],two_domains[[#This Row],[P]])</f>
        <v>HP</v>
      </c>
    </row>
    <row r="50" spans="1:53" x14ac:dyDescent="0.25">
      <c r="A50" t="s">
        <v>21</v>
      </c>
      <c r="B50" t="s">
        <v>251</v>
      </c>
      <c r="C50" t="s">
        <v>47</v>
      </c>
      <c r="D50" t="s">
        <v>8</v>
      </c>
      <c r="E50" t="s">
        <v>7</v>
      </c>
      <c r="F50" t="s">
        <v>11</v>
      </c>
      <c r="G50">
        <v>2</v>
      </c>
      <c r="I50" s="3" t="s">
        <v>176</v>
      </c>
      <c r="J50" s="4">
        <v>1</v>
      </c>
      <c r="K50" s="4"/>
      <c r="L50" s="4"/>
      <c r="M50" s="3" t="s">
        <v>166</v>
      </c>
      <c r="N50" s="4">
        <v>1</v>
      </c>
      <c r="O50" s="4"/>
      <c r="P50" s="4"/>
      <c r="AO50" t="s">
        <v>178</v>
      </c>
      <c r="AP50" s="4"/>
      <c r="AQ50" s="4">
        <v>8</v>
      </c>
      <c r="AR50" s="4">
        <v>1</v>
      </c>
      <c r="AT50" t="s">
        <v>178</v>
      </c>
      <c r="AV50">
        <v>8</v>
      </c>
      <c r="AW50">
        <v>1</v>
      </c>
      <c r="AX50" t="str">
        <f>IF(two_domains[[#This Row],[Cyber Domain]]&lt;&gt;"","C","")</f>
        <v/>
      </c>
      <c r="AY50" s="4" t="str">
        <f>IF(two_domains[[#This Row],[Human Domain]]&lt;&gt;"","H","")</f>
        <v>H</v>
      </c>
      <c r="AZ50" s="4" t="str">
        <f>IF(two_domains[[#This Row],[Physical Domain]]&lt;&gt;"","P","")</f>
        <v>P</v>
      </c>
      <c r="BA50" s="4" t="str">
        <f>CONCATENATE(two_domains[[#This Row],[C]],two_domains[[#This Row],[H]],two_domains[[#This Row],[P]])</f>
        <v>HP</v>
      </c>
    </row>
    <row r="51" spans="1:53" x14ac:dyDescent="0.25">
      <c r="A51" t="s">
        <v>21</v>
      </c>
      <c r="B51" t="s">
        <v>251</v>
      </c>
      <c r="C51" t="s">
        <v>47</v>
      </c>
      <c r="D51" t="s">
        <v>8</v>
      </c>
      <c r="E51" t="s">
        <v>7</v>
      </c>
      <c r="F51" t="s">
        <v>6</v>
      </c>
      <c r="G51">
        <v>2</v>
      </c>
      <c r="I51" s="3" t="s">
        <v>172</v>
      </c>
      <c r="J51" s="4">
        <v>1</v>
      </c>
      <c r="K51" s="4"/>
      <c r="L51" s="4"/>
      <c r="M51" s="3" t="s">
        <v>163</v>
      </c>
      <c r="N51" s="4">
        <v>1</v>
      </c>
      <c r="O51" s="4"/>
      <c r="P51" s="4"/>
      <c r="AO51" t="s">
        <v>176</v>
      </c>
      <c r="AP51" s="4"/>
      <c r="AQ51" s="4">
        <v>5</v>
      </c>
      <c r="AR51" s="4">
        <v>2</v>
      </c>
      <c r="AT51" t="s">
        <v>176</v>
      </c>
      <c r="AV51">
        <v>5</v>
      </c>
      <c r="AW51">
        <v>2</v>
      </c>
      <c r="AX51" t="str">
        <f>IF(two_domains[[#This Row],[Cyber Domain]]&lt;&gt;"","C","")</f>
        <v/>
      </c>
      <c r="AY51" s="4" t="str">
        <f>IF(two_domains[[#This Row],[Human Domain]]&lt;&gt;"","H","")</f>
        <v>H</v>
      </c>
      <c r="AZ51" s="4" t="str">
        <f>IF(two_domains[[#This Row],[Physical Domain]]&lt;&gt;"","P","")</f>
        <v>P</v>
      </c>
      <c r="BA51" s="4" t="str">
        <f>CONCATENATE(two_domains[[#This Row],[C]],two_domains[[#This Row],[H]],two_domains[[#This Row],[P]])</f>
        <v>HP</v>
      </c>
    </row>
    <row r="52" spans="1:53" x14ac:dyDescent="0.25">
      <c r="A52" t="s">
        <v>21</v>
      </c>
      <c r="B52" t="s">
        <v>251</v>
      </c>
      <c r="C52" t="s">
        <v>47</v>
      </c>
      <c r="D52" t="s">
        <v>2</v>
      </c>
      <c r="E52" t="s">
        <v>1</v>
      </c>
      <c r="F52" t="s">
        <v>0</v>
      </c>
      <c r="G52">
        <v>2</v>
      </c>
      <c r="I52" s="3" t="s">
        <v>171</v>
      </c>
      <c r="J52" s="4">
        <v>1</v>
      </c>
      <c r="K52" s="4"/>
      <c r="L52" s="4"/>
      <c r="M52" s="3" t="s">
        <v>162</v>
      </c>
      <c r="N52" s="4">
        <v>1</v>
      </c>
      <c r="O52" s="4"/>
      <c r="P52" s="4"/>
      <c r="AO52" t="s">
        <v>172</v>
      </c>
      <c r="AP52" s="4"/>
      <c r="AQ52" s="4">
        <v>7</v>
      </c>
      <c r="AR52" s="4">
        <v>1</v>
      </c>
      <c r="AT52" t="s">
        <v>172</v>
      </c>
      <c r="AV52">
        <v>7</v>
      </c>
      <c r="AW52">
        <v>1</v>
      </c>
      <c r="AX52" t="str">
        <f>IF(two_domains[[#This Row],[Cyber Domain]]&lt;&gt;"","C","")</f>
        <v/>
      </c>
      <c r="AY52" s="4" t="str">
        <f>IF(two_domains[[#This Row],[Human Domain]]&lt;&gt;"","H","")</f>
        <v>H</v>
      </c>
      <c r="AZ52" s="4" t="str">
        <f>IF(two_domains[[#This Row],[Physical Domain]]&lt;&gt;"","P","")</f>
        <v>P</v>
      </c>
      <c r="BA52" s="4" t="str">
        <f>CONCATENATE(two_domains[[#This Row],[C]],two_domains[[#This Row],[H]],two_domains[[#This Row],[P]])</f>
        <v>HP</v>
      </c>
    </row>
    <row r="53" spans="1:53" x14ac:dyDescent="0.25">
      <c r="A53" t="s">
        <v>21</v>
      </c>
      <c r="B53" t="s">
        <v>251</v>
      </c>
      <c r="C53" t="s">
        <v>47</v>
      </c>
      <c r="D53" t="s">
        <v>8</v>
      </c>
      <c r="E53" t="s">
        <v>1</v>
      </c>
      <c r="F53" t="s">
        <v>14</v>
      </c>
      <c r="G53">
        <v>2</v>
      </c>
      <c r="I53" s="3" t="s">
        <v>170</v>
      </c>
      <c r="J53" s="4">
        <v>1</v>
      </c>
      <c r="K53" s="4"/>
      <c r="L53" s="4"/>
      <c r="M53" s="3" t="s">
        <v>159</v>
      </c>
      <c r="N53" s="4">
        <v>1</v>
      </c>
      <c r="O53" s="4"/>
      <c r="P53" s="4"/>
      <c r="AO53" t="s">
        <v>171</v>
      </c>
      <c r="AP53" s="4"/>
      <c r="AQ53" s="4">
        <v>5</v>
      </c>
      <c r="AR53" s="4">
        <v>1</v>
      </c>
      <c r="AT53" t="s">
        <v>171</v>
      </c>
      <c r="AV53">
        <v>5</v>
      </c>
      <c r="AW53">
        <v>1</v>
      </c>
      <c r="AX53" t="str">
        <f>IF(two_domains[[#This Row],[Cyber Domain]]&lt;&gt;"","C","")</f>
        <v/>
      </c>
      <c r="AY53" s="4" t="str">
        <f>IF(two_domains[[#This Row],[Human Domain]]&lt;&gt;"","H","")</f>
        <v>H</v>
      </c>
      <c r="AZ53" s="4" t="str">
        <f>IF(two_domains[[#This Row],[Physical Domain]]&lt;&gt;"","P","")</f>
        <v>P</v>
      </c>
      <c r="BA53" s="4" t="str">
        <f>CONCATENATE(two_domains[[#This Row],[C]],two_domains[[#This Row],[H]],two_domains[[#This Row],[P]])</f>
        <v>HP</v>
      </c>
    </row>
    <row r="54" spans="1:53" x14ac:dyDescent="0.25">
      <c r="A54" t="s">
        <v>68</v>
      </c>
      <c r="B54" t="s">
        <v>248</v>
      </c>
      <c r="C54" t="s">
        <v>41</v>
      </c>
      <c r="D54" t="s">
        <v>2</v>
      </c>
      <c r="E54" t="s">
        <v>7</v>
      </c>
      <c r="F54" t="s">
        <v>13</v>
      </c>
      <c r="G54">
        <v>2</v>
      </c>
      <c r="I54" s="3" t="s">
        <v>169</v>
      </c>
      <c r="J54" s="4">
        <v>1</v>
      </c>
      <c r="K54" s="4"/>
      <c r="L54" s="4"/>
      <c r="M54" s="3" t="s">
        <v>157</v>
      </c>
      <c r="N54" s="4">
        <v>1</v>
      </c>
      <c r="O54" s="4"/>
      <c r="P54" s="4"/>
      <c r="AO54" t="s">
        <v>170</v>
      </c>
      <c r="AP54" s="4"/>
      <c r="AQ54" s="4">
        <v>8</v>
      </c>
      <c r="AR54" s="4">
        <v>1</v>
      </c>
      <c r="AT54" t="s">
        <v>170</v>
      </c>
      <c r="AV54">
        <v>8</v>
      </c>
      <c r="AW54">
        <v>1</v>
      </c>
      <c r="AX54" t="str">
        <f>IF(two_domains[[#This Row],[Cyber Domain]]&lt;&gt;"","C","")</f>
        <v/>
      </c>
      <c r="AY54" s="4" t="str">
        <f>IF(two_domains[[#This Row],[Human Domain]]&lt;&gt;"","H","")</f>
        <v>H</v>
      </c>
      <c r="AZ54" s="4" t="str">
        <f>IF(two_domains[[#This Row],[Physical Domain]]&lt;&gt;"","P","")</f>
        <v>P</v>
      </c>
      <c r="BA54" s="4" t="str">
        <f>CONCATENATE(two_domains[[#This Row],[C]],two_domains[[#This Row],[H]],two_domains[[#This Row],[P]])</f>
        <v>HP</v>
      </c>
    </row>
    <row r="55" spans="1:53" x14ac:dyDescent="0.25">
      <c r="A55" t="s">
        <v>68</v>
      </c>
      <c r="B55" t="s">
        <v>248</v>
      </c>
      <c r="C55" t="s">
        <v>41</v>
      </c>
      <c r="D55" t="s">
        <v>2</v>
      </c>
      <c r="E55" t="s">
        <v>7</v>
      </c>
      <c r="F55" t="s">
        <v>38</v>
      </c>
      <c r="G55">
        <v>2</v>
      </c>
      <c r="I55" s="3" t="s">
        <v>166</v>
      </c>
      <c r="J55" s="4">
        <v>1</v>
      </c>
      <c r="K55" s="4"/>
      <c r="L55" s="4"/>
      <c r="M55" s="3" t="s">
        <v>154</v>
      </c>
      <c r="N55" s="4">
        <v>1</v>
      </c>
      <c r="O55" s="4"/>
      <c r="P55" s="4"/>
      <c r="AO55" t="s">
        <v>169</v>
      </c>
      <c r="AP55" s="4"/>
      <c r="AQ55" s="4">
        <v>6</v>
      </c>
      <c r="AR55" s="4">
        <v>1</v>
      </c>
      <c r="AT55" t="s">
        <v>169</v>
      </c>
      <c r="AV55">
        <v>6</v>
      </c>
      <c r="AW55">
        <v>1</v>
      </c>
      <c r="AX55" t="str">
        <f>IF(two_domains[[#This Row],[Cyber Domain]]&lt;&gt;"","C","")</f>
        <v/>
      </c>
      <c r="AY55" s="4" t="str">
        <f>IF(two_domains[[#This Row],[Human Domain]]&lt;&gt;"","H","")</f>
        <v>H</v>
      </c>
      <c r="AZ55" s="4" t="str">
        <f>IF(two_domains[[#This Row],[Physical Domain]]&lt;&gt;"","P","")</f>
        <v>P</v>
      </c>
      <c r="BA55" s="4" t="str">
        <f>CONCATENATE(two_domains[[#This Row],[C]],two_domains[[#This Row],[H]],two_domains[[#This Row],[P]])</f>
        <v>HP</v>
      </c>
    </row>
    <row r="56" spans="1:53" x14ac:dyDescent="0.25">
      <c r="A56" t="s">
        <v>68</v>
      </c>
      <c r="B56" t="s">
        <v>248</v>
      </c>
      <c r="C56" t="s">
        <v>41</v>
      </c>
      <c r="D56" t="s">
        <v>8</v>
      </c>
      <c r="E56" t="s">
        <v>7</v>
      </c>
      <c r="F56" t="s">
        <v>11</v>
      </c>
      <c r="G56">
        <v>2</v>
      </c>
      <c r="I56" s="3" t="s">
        <v>165</v>
      </c>
      <c r="J56" s="4">
        <v>1</v>
      </c>
      <c r="K56" s="4"/>
      <c r="L56" s="4"/>
      <c r="M56" s="3" t="s">
        <v>152</v>
      </c>
      <c r="N56" s="4">
        <v>1</v>
      </c>
      <c r="O56" s="4"/>
      <c r="P56" s="4"/>
      <c r="AO56" t="s">
        <v>166</v>
      </c>
      <c r="AP56" s="4"/>
      <c r="AQ56" s="4">
        <v>4</v>
      </c>
      <c r="AR56" s="4">
        <v>2</v>
      </c>
      <c r="AT56" t="s">
        <v>166</v>
      </c>
      <c r="AV56">
        <v>4</v>
      </c>
      <c r="AW56">
        <v>2</v>
      </c>
      <c r="AX56" t="str">
        <f>IF(two_domains[[#This Row],[Cyber Domain]]&lt;&gt;"","C","")</f>
        <v/>
      </c>
      <c r="AY56" s="4" t="str">
        <f>IF(two_domains[[#This Row],[Human Domain]]&lt;&gt;"","H","")</f>
        <v>H</v>
      </c>
      <c r="AZ56" s="4" t="str">
        <f>IF(two_domains[[#This Row],[Physical Domain]]&lt;&gt;"","P","")</f>
        <v>P</v>
      </c>
      <c r="BA56" s="4" t="str">
        <f>CONCATENATE(two_domains[[#This Row],[C]],two_domains[[#This Row],[H]],two_domains[[#This Row],[P]])</f>
        <v>HP</v>
      </c>
    </row>
    <row r="57" spans="1:53" x14ac:dyDescent="0.25">
      <c r="A57" t="s">
        <v>68</v>
      </c>
      <c r="B57" t="s">
        <v>248</v>
      </c>
      <c r="C57" t="s">
        <v>41</v>
      </c>
      <c r="D57" t="s">
        <v>8</v>
      </c>
      <c r="E57" t="s">
        <v>7</v>
      </c>
      <c r="F57" t="s">
        <v>6</v>
      </c>
      <c r="G57">
        <v>2</v>
      </c>
      <c r="I57" s="3" t="s">
        <v>163</v>
      </c>
      <c r="J57" s="4">
        <v>1</v>
      </c>
      <c r="K57" s="4"/>
      <c r="L57" s="4"/>
      <c r="M57" s="3" t="s">
        <v>151</v>
      </c>
      <c r="N57" s="4">
        <v>1</v>
      </c>
      <c r="O57" s="4"/>
      <c r="P57" s="4"/>
      <c r="AO57" t="s">
        <v>165</v>
      </c>
      <c r="AP57" s="4">
        <v>2</v>
      </c>
      <c r="AQ57" s="4">
        <v>3</v>
      </c>
      <c r="AR57" s="4"/>
      <c r="AT57" t="s">
        <v>165</v>
      </c>
      <c r="AU57">
        <v>2</v>
      </c>
      <c r="AV57">
        <v>3</v>
      </c>
      <c r="AX57" t="str">
        <f>IF(two_domains[[#This Row],[Cyber Domain]]&lt;&gt;"","C","")</f>
        <v>C</v>
      </c>
      <c r="AY57" s="4" t="str">
        <f>IF(two_domains[[#This Row],[Human Domain]]&lt;&gt;"","H","")</f>
        <v>H</v>
      </c>
      <c r="AZ57" s="4" t="str">
        <f>IF(two_domains[[#This Row],[Physical Domain]]&lt;&gt;"","P","")</f>
        <v/>
      </c>
      <c r="BA57" s="4" t="str">
        <f>CONCATENATE(two_domains[[#This Row],[C]],two_domains[[#This Row],[H]],two_domains[[#This Row],[P]])</f>
        <v>CH</v>
      </c>
    </row>
    <row r="58" spans="1:53" x14ac:dyDescent="0.25">
      <c r="A58" t="s">
        <v>68</v>
      </c>
      <c r="B58" t="s">
        <v>248</v>
      </c>
      <c r="C58" t="s">
        <v>41</v>
      </c>
      <c r="D58" t="s">
        <v>2</v>
      </c>
      <c r="E58" t="s">
        <v>23</v>
      </c>
      <c r="F58" t="s">
        <v>26</v>
      </c>
      <c r="G58">
        <v>2</v>
      </c>
      <c r="I58" s="3" t="s">
        <v>162</v>
      </c>
      <c r="J58" s="4">
        <v>1</v>
      </c>
      <c r="K58" s="4"/>
      <c r="L58" s="4"/>
      <c r="M58" s="3" t="s">
        <v>145</v>
      </c>
      <c r="N58" s="4">
        <v>1</v>
      </c>
      <c r="O58" s="4"/>
      <c r="P58" s="4"/>
      <c r="AO58" t="s">
        <v>163</v>
      </c>
      <c r="AP58" s="4"/>
      <c r="AQ58" s="4">
        <v>7</v>
      </c>
      <c r="AR58" s="4">
        <v>1</v>
      </c>
      <c r="AT58" t="s">
        <v>163</v>
      </c>
      <c r="AV58">
        <v>7</v>
      </c>
      <c r="AW58">
        <v>1</v>
      </c>
      <c r="AX58" t="str">
        <f>IF(two_domains[[#This Row],[Cyber Domain]]&lt;&gt;"","C","")</f>
        <v/>
      </c>
      <c r="AY58" s="4" t="str">
        <f>IF(two_domains[[#This Row],[Human Domain]]&lt;&gt;"","H","")</f>
        <v>H</v>
      </c>
      <c r="AZ58" s="4" t="str">
        <f>IF(two_domains[[#This Row],[Physical Domain]]&lt;&gt;"","P","")</f>
        <v>P</v>
      </c>
      <c r="BA58" s="4" t="str">
        <f>CONCATENATE(two_domains[[#This Row],[C]],two_domains[[#This Row],[H]],two_domains[[#This Row],[P]])</f>
        <v>HP</v>
      </c>
    </row>
    <row r="59" spans="1:53" x14ac:dyDescent="0.25">
      <c r="A59" t="s">
        <v>68</v>
      </c>
      <c r="B59" t="s">
        <v>248</v>
      </c>
      <c r="C59" t="s">
        <v>41</v>
      </c>
      <c r="D59" t="s">
        <v>8</v>
      </c>
      <c r="E59" t="s">
        <v>23</v>
      </c>
      <c r="F59" t="s">
        <v>22</v>
      </c>
      <c r="G59">
        <v>2</v>
      </c>
      <c r="I59" s="3" t="s">
        <v>159</v>
      </c>
      <c r="J59" s="4">
        <v>1</v>
      </c>
      <c r="K59" s="4"/>
      <c r="L59" s="4"/>
      <c r="M59" s="3" t="s">
        <v>141</v>
      </c>
      <c r="N59" s="4">
        <v>1</v>
      </c>
      <c r="O59" s="4"/>
      <c r="P59" s="4"/>
      <c r="AO59" t="s">
        <v>162</v>
      </c>
      <c r="AP59" s="4"/>
      <c r="AQ59" s="4">
        <v>6</v>
      </c>
      <c r="AR59" s="4">
        <v>2</v>
      </c>
      <c r="AT59" t="s">
        <v>162</v>
      </c>
      <c r="AV59">
        <v>6</v>
      </c>
      <c r="AW59">
        <v>2</v>
      </c>
      <c r="AX59" t="str">
        <f>IF(two_domains[[#This Row],[Cyber Domain]]&lt;&gt;"","C","")</f>
        <v/>
      </c>
      <c r="AY59" s="4" t="str">
        <f>IF(two_domains[[#This Row],[Human Domain]]&lt;&gt;"","H","")</f>
        <v>H</v>
      </c>
      <c r="AZ59" s="4" t="str">
        <f>IF(two_domains[[#This Row],[Physical Domain]]&lt;&gt;"","P","")</f>
        <v>P</v>
      </c>
      <c r="BA59" s="4" t="str">
        <f>CONCATENATE(two_domains[[#This Row],[C]],two_domains[[#This Row],[H]],two_domains[[#This Row],[P]])</f>
        <v>HP</v>
      </c>
    </row>
    <row r="60" spans="1:53" x14ac:dyDescent="0.25">
      <c r="A60" t="s">
        <v>82</v>
      </c>
      <c r="B60" t="s">
        <v>245</v>
      </c>
      <c r="C60" t="s">
        <v>64</v>
      </c>
      <c r="D60" t="s">
        <v>2</v>
      </c>
      <c r="E60" t="s">
        <v>7</v>
      </c>
      <c r="F60" t="s">
        <v>13</v>
      </c>
      <c r="G60">
        <v>2</v>
      </c>
      <c r="I60" s="3" t="s">
        <v>157</v>
      </c>
      <c r="J60" s="4">
        <v>1</v>
      </c>
      <c r="K60" s="4"/>
      <c r="L60" s="4"/>
      <c r="M60" s="3" t="s">
        <v>134</v>
      </c>
      <c r="N60" s="4">
        <v>1</v>
      </c>
      <c r="O60" s="4"/>
      <c r="P60" s="4"/>
      <c r="AO60" t="s">
        <v>159</v>
      </c>
      <c r="AP60" s="4"/>
      <c r="AQ60" s="4">
        <v>6</v>
      </c>
      <c r="AR60" s="4">
        <v>1</v>
      </c>
      <c r="AT60" t="s">
        <v>159</v>
      </c>
      <c r="AV60">
        <v>6</v>
      </c>
      <c r="AW60">
        <v>1</v>
      </c>
      <c r="AX60" t="str">
        <f>IF(two_domains[[#This Row],[Cyber Domain]]&lt;&gt;"","C","")</f>
        <v/>
      </c>
      <c r="AY60" s="4" t="str">
        <f>IF(two_domains[[#This Row],[Human Domain]]&lt;&gt;"","H","")</f>
        <v>H</v>
      </c>
      <c r="AZ60" s="4" t="str">
        <f>IF(two_domains[[#This Row],[Physical Domain]]&lt;&gt;"","P","")</f>
        <v>P</v>
      </c>
      <c r="BA60" s="4" t="str">
        <f>CONCATENATE(two_domains[[#This Row],[C]],two_domains[[#This Row],[H]],two_domains[[#This Row],[P]])</f>
        <v>HP</v>
      </c>
    </row>
    <row r="61" spans="1:53" x14ac:dyDescent="0.25">
      <c r="A61" t="s">
        <v>82</v>
      </c>
      <c r="B61" t="s">
        <v>245</v>
      </c>
      <c r="C61" t="s">
        <v>64</v>
      </c>
      <c r="D61" t="s">
        <v>2</v>
      </c>
      <c r="E61" t="s">
        <v>7</v>
      </c>
      <c r="F61" t="s">
        <v>18</v>
      </c>
      <c r="G61">
        <v>2</v>
      </c>
      <c r="I61" s="3" t="s">
        <v>154</v>
      </c>
      <c r="J61" s="4">
        <v>1</v>
      </c>
      <c r="K61" s="4"/>
      <c r="L61" s="4"/>
      <c r="M61" s="3" t="s">
        <v>132</v>
      </c>
      <c r="N61" s="4">
        <v>1</v>
      </c>
      <c r="O61" s="4"/>
      <c r="P61" s="4"/>
      <c r="AO61" t="s">
        <v>157</v>
      </c>
      <c r="AP61" s="4"/>
      <c r="AQ61" s="4">
        <v>7</v>
      </c>
      <c r="AR61" s="4">
        <v>1</v>
      </c>
      <c r="AT61" t="s">
        <v>157</v>
      </c>
      <c r="AV61">
        <v>7</v>
      </c>
      <c r="AW61">
        <v>1</v>
      </c>
      <c r="AX61" t="str">
        <f>IF(two_domains[[#This Row],[Cyber Domain]]&lt;&gt;"","C","")</f>
        <v/>
      </c>
      <c r="AY61" s="4" t="str">
        <f>IF(two_domains[[#This Row],[Human Domain]]&lt;&gt;"","H","")</f>
        <v>H</v>
      </c>
      <c r="AZ61" s="4" t="str">
        <f>IF(two_domains[[#This Row],[Physical Domain]]&lt;&gt;"","P","")</f>
        <v>P</v>
      </c>
      <c r="BA61" s="4" t="str">
        <f>CONCATENATE(two_domains[[#This Row],[C]],two_domains[[#This Row],[H]],two_domains[[#This Row],[P]])</f>
        <v>HP</v>
      </c>
    </row>
    <row r="62" spans="1:53" x14ac:dyDescent="0.25">
      <c r="A62" t="s">
        <v>82</v>
      </c>
      <c r="B62" t="s">
        <v>245</v>
      </c>
      <c r="C62" t="s">
        <v>64</v>
      </c>
      <c r="D62" t="s">
        <v>8</v>
      </c>
      <c r="E62" t="s">
        <v>7</v>
      </c>
      <c r="F62" t="s">
        <v>10</v>
      </c>
      <c r="G62">
        <v>2</v>
      </c>
      <c r="I62" s="3" t="s">
        <v>152</v>
      </c>
      <c r="J62" s="4">
        <v>1</v>
      </c>
      <c r="K62" s="4"/>
      <c r="L62" s="4"/>
      <c r="M62" s="3" t="s">
        <v>129</v>
      </c>
      <c r="N62" s="4">
        <v>1</v>
      </c>
      <c r="O62" s="4"/>
      <c r="P62" s="4"/>
      <c r="AO62" t="s">
        <v>154</v>
      </c>
      <c r="AP62" s="4"/>
      <c r="AQ62" s="4">
        <v>5</v>
      </c>
      <c r="AR62" s="4">
        <v>1</v>
      </c>
      <c r="AT62" t="s">
        <v>154</v>
      </c>
      <c r="AV62">
        <v>5</v>
      </c>
      <c r="AW62">
        <v>1</v>
      </c>
      <c r="AX62" t="str">
        <f>IF(two_domains[[#This Row],[Cyber Domain]]&lt;&gt;"","C","")</f>
        <v/>
      </c>
      <c r="AY62" s="4" t="str">
        <f>IF(two_domains[[#This Row],[Human Domain]]&lt;&gt;"","H","")</f>
        <v>H</v>
      </c>
      <c r="AZ62" s="4" t="str">
        <f>IF(two_domains[[#This Row],[Physical Domain]]&lt;&gt;"","P","")</f>
        <v>P</v>
      </c>
      <c r="BA62" s="4" t="str">
        <f>CONCATENATE(two_domains[[#This Row],[C]],two_domains[[#This Row],[H]],two_domains[[#This Row],[P]])</f>
        <v>HP</v>
      </c>
    </row>
    <row r="63" spans="1:53" x14ac:dyDescent="0.25">
      <c r="A63" t="s">
        <v>82</v>
      </c>
      <c r="B63" t="s">
        <v>245</v>
      </c>
      <c r="C63" t="s">
        <v>64</v>
      </c>
      <c r="D63" t="s">
        <v>8</v>
      </c>
      <c r="E63" t="s">
        <v>1</v>
      </c>
      <c r="F63" t="s">
        <v>14</v>
      </c>
      <c r="G63">
        <v>2</v>
      </c>
      <c r="I63" s="3" t="s">
        <v>151</v>
      </c>
      <c r="J63" s="4">
        <v>1</v>
      </c>
      <c r="K63" s="4"/>
      <c r="L63" s="4"/>
      <c r="M63" s="3" t="s">
        <v>127</v>
      </c>
      <c r="N63" s="4">
        <v>1</v>
      </c>
      <c r="O63" s="4"/>
      <c r="P63" s="4"/>
      <c r="AO63" t="s">
        <v>152</v>
      </c>
      <c r="AP63" s="4"/>
      <c r="AQ63" s="4">
        <v>6</v>
      </c>
      <c r="AR63" s="4">
        <v>1</v>
      </c>
      <c r="AT63" t="s">
        <v>152</v>
      </c>
      <c r="AV63">
        <v>6</v>
      </c>
      <c r="AW63">
        <v>1</v>
      </c>
      <c r="AX63" t="str">
        <f>IF(two_domains[[#This Row],[Cyber Domain]]&lt;&gt;"","C","")</f>
        <v/>
      </c>
      <c r="AY63" s="4" t="str">
        <f>IF(two_domains[[#This Row],[Human Domain]]&lt;&gt;"","H","")</f>
        <v>H</v>
      </c>
      <c r="AZ63" s="4" t="str">
        <f>IF(two_domains[[#This Row],[Physical Domain]]&lt;&gt;"","P","")</f>
        <v>P</v>
      </c>
      <c r="BA63" s="4" t="str">
        <f>CONCATENATE(two_domains[[#This Row],[C]],two_domains[[#This Row],[H]],two_domains[[#This Row],[P]])</f>
        <v>HP</v>
      </c>
    </row>
    <row r="64" spans="1:53" x14ac:dyDescent="0.25">
      <c r="A64" t="s">
        <v>29</v>
      </c>
      <c r="B64" t="s">
        <v>244</v>
      </c>
      <c r="C64" t="s">
        <v>31</v>
      </c>
      <c r="D64" t="s">
        <v>2</v>
      </c>
      <c r="E64" t="s">
        <v>7</v>
      </c>
      <c r="F64" t="s">
        <v>13</v>
      </c>
      <c r="G64">
        <v>2</v>
      </c>
      <c r="I64" s="3" t="s">
        <v>145</v>
      </c>
      <c r="J64" s="4">
        <v>1</v>
      </c>
      <c r="K64" s="4"/>
      <c r="L64" s="4"/>
      <c r="M64" s="3" t="s">
        <v>126</v>
      </c>
      <c r="N64" s="4">
        <v>1</v>
      </c>
      <c r="O64" s="4"/>
      <c r="P64" s="4"/>
      <c r="AO64" t="s">
        <v>151</v>
      </c>
      <c r="AP64" s="4"/>
      <c r="AQ64" s="4">
        <v>5</v>
      </c>
      <c r="AR64" s="4">
        <v>4</v>
      </c>
      <c r="AT64" t="s">
        <v>151</v>
      </c>
      <c r="AV64">
        <v>5</v>
      </c>
      <c r="AW64">
        <v>4</v>
      </c>
      <c r="AX64" t="str">
        <f>IF(two_domains[[#This Row],[Cyber Domain]]&lt;&gt;"","C","")</f>
        <v/>
      </c>
      <c r="AY64" s="4" t="str">
        <f>IF(two_domains[[#This Row],[Human Domain]]&lt;&gt;"","H","")</f>
        <v>H</v>
      </c>
      <c r="AZ64" s="4" t="str">
        <f>IF(two_domains[[#This Row],[Physical Domain]]&lt;&gt;"","P","")</f>
        <v>P</v>
      </c>
      <c r="BA64" s="4" t="str">
        <f>CONCATENATE(two_domains[[#This Row],[C]],two_domains[[#This Row],[H]],two_domains[[#This Row],[P]])</f>
        <v>HP</v>
      </c>
    </row>
    <row r="65" spans="1:53" x14ac:dyDescent="0.25">
      <c r="A65" t="s">
        <v>29</v>
      </c>
      <c r="B65" t="s">
        <v>244</v>
      </c>
      <c r="C65" t="s">
        <v>31</v>
      </c>
      <c r="D65" t="s">
        <v>2</v>
      </c>
      <c r="E65" t="s">
        <v>7</v>
      </c>
      <c r="F65" t="s">
        <v>38</v>
      </c>
      <c r="G65">
        <v>2</v>
      </c>
      <c r="I65" s="3" t="s">
        <v>141</v>
      </c>
      <c r="J65" s="4">
        <v>1</v>
      </c>
      <c r="K65" s="4"/>
      <c r="L65" s="4"/>
      <c r="M65" s="3" t="s">
        <v>124</v>
      </c>
      <c r="N65" s="4">
        <v>1</v>
      </c>
      <c r="O65" s="4"/>
      <c r="P65" s="4"/>
      <c r="AO65" t="s">
        <v>145</v>
      </c>
      <c r="AP65" s="4"/>
      <c r="AQ65" s="4">
        <v>9</v>
      </c>
      <c r="AR65" s="4">
        <v>4</v>
      </c>
      <c r="AT65" t="s">
        <v>145</v>
      </c>
      <c r="AV65">
        <v>9</v>
      </c>
      <c r="AW65">
        <v>4</v>
      </c>
      <c r="AX65" t="str">
        <f>IF(two_domains[[#This Row],[Cyber Domain]]&lt;&gt;"","C","")</f>
        <v/>
      </c>
      <c r="AY65" s="4" t="str">
        <f>IF(two_domains[[#This Row],[Human Domain]]&lt;&gt;"","H","")</f>
        <v>H</v>
      </c>
      <c r="AZ65" s="4" t="str">
        <f>IF(two_domains[[#This Row],[Physical Domain]]&lt;&gt;"","P","")</f>
        <v>P</v>
      </c>
      <c r="BA65" s="4" t="str">
        <f>CONCATENATE(two_domains[[#This Row],[C]],two_domains[[#This Row],[H]],two_domains[[#This Row],[P]])</f>
        <v>HP</v>
      </c>
    </row>
    <row r="66" spans="1:53" x14ac:dyDescent="0.25">
      <c r="A66" t="s">
        <v>29</v>
      </c>
      <c r="B66" t="s">
        <v>244</v>
      </c>
      <c r="C66" t="s">
        <v>31</v>
      </c>
      <c r="D66" t="s">
        <v>2</v>
      </c>
      <c r="E66" t="s">
        <v>7</v>
      </c>
      <c r="F66" t="s">
        <v>12</v>
      </c>
      <c r="G66">
        <v>2</v>
      </c>
      <c r="I66" s="3" t="s">
        <v>136</v>
      </c>
      <c r="J66" s="4">
        <v>1</v>
      </c>
      <c r="K66" s="4"/>
      <c r="L66" s="4"/>
      <c r="M66" s="3" t="s">
        <v>122</v>
      </c>
      <c r="N66" s="4">
        <v>1</v>
      </c>
      <c r="O66" s="4"/>
      <c r="P66" s="4"/>
      <c r="AO66" t="s">
        <v>141</v>
      </c>
      <c r="AP66" s="4"/>
      <c r="AQ66" s="4">
        <v>7</v>
      </c>
      <c r="AR66" s="4">
        <v>1</v>
      </c>
      <c r="AT66" t="s">
        <v>141</v>
      </c>
      <c r="AV66">
        <v>7</v>
      </c>
      <c r="AW66">
        <v>1</v>
      </c>
      <c r="AX66" t="str">
        <f>IF(two_domains[[#This Row],[Cyber Domain]]&lt;&gt;"","C","")</f>
        <v/>
      </c>
      <c r="AY66" s="4" t="str">
        <f>IF(two_domains[[#This Row],[Human Domain]]&lt;&gt;"","H","")</f>
        <v>H</v>
      </c>
      <c r="AZ66" s="4" t="str">
        <f>IF(two_domains[[#This Row],[Physical Domain]]&lt;&gt;"","P","")</f>
        <v>P</v>
      </c>
      <c r="BA66" s="4" t="str">
        <f>CONCATENATE(two_domains[[#This Row],[C]],two_domains[[#This Row],[H]],two_domains[[#This Row],[P]])</f>
        <v>HP</v>
      </c>
    </row>
    <row r="67" spans="1:53" x14ac:dyDescent="0.25">
      <c r="A67" t="s">
        <v>29</v>
      </c>
      <c r="B67" t="s">
        <v>244</v>
      </c>
      <c r="C67" t="s">
        <v>31</v>
      </c>
      <c r="D67" t="s">
        <v>8</v>
      </c>
      <c r="E67" t="s">
        <v>7</v>
      </c>
      <c r="F67" t="s">
        <v>11</v>
      </c>
      <c r="G67">
        <v>2</v>
      </c>
      <c r="I67" s="3" t="s">
        <v>134</v>
      </c>
      <c r="J67" s="4">
        <v>1</v>
      </c>
      <c r="K67" s="4"/>
      <c r="L67" s="4"/>
      <c r="M67" s="3" t="s">
        <v>118</v>
      </c>
      <c r="N67" s="4">
        <v>1</v>
      </c>
      <c r="O67" s="4"/>
      <c r="P67" s="4"/>
      <c r="AO67" t="s">
        <v>136</v>
      </c>
      <c r="AP67" s="4">
        <v>2</v>
      </c>
      <c r="AQ67" s="4">
        <v>2</v>
      </c>
      <c r="AR67" s="4"/>
      <c r="AT67" t="s">
        <v>136</v>
      </c>
      <c r="AU67">
        <v>2</v>
      </c>
      <c r="AV67">
        <v>2</v>
      </c>
      <c r="AX67" t="str">
        <f>IF(two_domains[[#This Row],[Cyber Domain]]&lt;&gt;"","C","")</f>
        <v>C</v>
      </c>
      <c r="AY67" s="4" t="str">
        <f>IF(two_domains[[#This Row],[Human Domain]]&lt;&gt;"","H","")</f>
        <v>H</v>
      </c>
      <c r="AZ67" s="4" t="str">
        <f>IF(two_domains[[#This Row],[Physical Domain]]&lt;&gt;"","P","")</f>
        <v/>
      </c>
      <c r="BA67" s="4" t="str">
        <f>CONCATENATE(two_domains[[#This Row],[C]],two_domains[[#This Row],[H]],two_domains[[#This Row],[P]])</f>
        <v>CH</v>
      </c>
    </row>
    <row r="68" spans="1:53" x14ac:dyDescent="0.25">
      <c r="A68" t="s">
        <v>29</v>
      </c>
      <c r="B68" t="s">
        <v>244</v>
      </c>
      <c r="C68" t="s">
        <v>31</v>
      </c>
      <c r="D68" t="s">
        <v>8</v>
      </c>
      <c r="E68" t="s">
        <v>7</v>
      </c>
      <c r="F68" t="s">
        <v>10</v>
      </c>
      <c r="G68">
        <v>2</v>
      </c>
      <c r="I68" s="3" t="s">
        <v>132</v>
      </c>
      <c r="J68" s="4">
        <v>1</v>
      </c>
      <c r="K68" s="4"/>
      <c r="L68" s="4"/>
      <c r="M68" s="3" t="s">
        <v>114</v>
      </c>
      <c r="N68" s="4">
        <v>1</v>
      </c>
      <c r="O68" s="4"/>
      <c r="P68" s="4"/>
      <c r="AO68" t="s">
        <v>134</v>
      </c>
      <c r="AP68" s="4"/>
      <c r="AQ68" s="4">
        <v>7</v>
      </c>
      <c r="AR68" s="4">
        <v>1</v>
      </c>
      <c r="AT68" t="s">
        <v>134</v>
      </c>
      <c r="AV68">
        <v>7</v>
      </c>
      <c r="AW68">
        <v>1</v>
      </c>
      <c r="AX68" t="str">
        <f>IF(two_domains[[#This Row],[Cyber Domain]]&lt;&gt;"","C","")</f>
        <v/>
      </c>
      <c r="AY68" s="4" t="str">
        <f>IF(two_domains[[#This Row],[Human Domain]]&lt;&gt;"","H","")</f>
        <v>H</v>
      </c>
      <c r="AZ68" s="4" t="str">
        <f>IF(two_domains[[#This Row],[Physical Domain]]&lt;&gt;"","P","")</f>
        <v>P</v>
      </c>
      <c r="BA68" s="4" t="str">
        <f>CONCATENATE(two_domains[[#This Row],[C]],two_domains[[#This Row],[H]],two_domains[[#This Row],[P]])</f>
        <v>HP</v>
      </c>
    </row>
    <row r="69" spans="1:53" x14ac:dyDescent="0.25">
      <c r="A69" t="s">
        <v>29</v>
      </c>
      <c r="B69" t="s">
        <v>244</v>
      </c>
      <c r="C69" t="s">
        <v>31</v>
      </c>
      <c r="D69" t="s">
        <v>8</v>
      </c>
      <c r="E69" t="s">
        <v>7</v>
      </c>
      <c r="F69" t="s">
        <v>9</v>
      </c>
      <c r="G69">
        <v>2</v>
      </c>
      <c r="I69" s="3" t="s">
        <v>129</v>
      </c>
      <c r="J69" s="4">
        <v>1</v>
      </c>
      <c r="K69" s="4"/>
      <c r="L69" s="4"/>
      <c r="M69" s="3" t="s">
        <v>110</v>
      </c>
      <c r="N69" s="4">
        <v>1</v>
      </c>
      <c r="O69" s="4"/>
      <c r="P69" s="4"/>
      <c r="AO69" t="s">
        <v>132</v>
      </c>
      <c r="AP69" s="4"/>
      <c r="AQ69" s="4">
        <v>6</v>
      </c>
      <c r="AR69" s="4">
        <v>2</v>
      </c>
      <c r="AT69" t="s">
        <v>132</v>
      </c>
      <c r="AV69">
        <v>6</v>
      </c>
      <c r="AW69">
        <v>2</v>
      </c>
      <c r="AX69" t="str">
        <f>IF(two_domains[[#This Row],[Cyber Domain]]&lt;&gt;"","C","")</f>
        <v/>
      </c>
      <c r="AY69" s="4" t="str">
        <f>IF(two_domains[[#This Row],[Human Domain]]&lt;&gt;"","H","")</f>
        <v>H</v>
      </c>
      <c r="AZ69" s="4" t="str">
        <f>IF(two_domains[[#This Row],[Physical Domain]]&lt;&gt;"","P","")</f>
        <v>P</v>
      </c>
      <c r="BA69" s="4" t="str">
        <f>CONCATENATE(two_domains[[#This Row],[C]],two_domains[[#This Row],[H]],two_domains[[#This Row],[P]])</f>
        <v>HP</v>
      </c>
    </row>
    <row r="70" spans="1:53" x14ac:dyDescent="0.25">
      <c r="A70" t="s">
        <v>29</v>
      </c>
      <c r="B70" t="s">
        <v>244</v>
      </c>
      <c r="C70" t="s">
        <v>31</v>
      </c>
      <c r="D70" t="s">
        <v>2</v>
      </c>
      <c r="E70" t="s">
        <v>1</v>
      </c>
      <c r="F70" t="s">
        <v>0</v>
      </c>
      <c r="G70">
        <v>2</v>
      </c>
      <c r="I70" s="3" t="s">
        <v>127</v>
      </c>
      <c r="J70" s="4">
        <v>1</v>
      </c>
      <c r="K70" s="4"/>
      <c r="L70" s="4"/>
      <c r="M70" s="3" t="s">
        <v>107</v>
      </c>
      <c r="N70" s="4">
        <v>1</v>
      </c>
      <c r="O70" s="4"/>
      <c r="P70" s="4"/>
      <c r="AO70" t="s">
        <v>129</v>
      </c>
      <c r="AP70" s="4"/>
      <c r="AQ70" s="4">
        <v>8</v>
      </c>
      <c r="AR70" s="4">
        <v>3</v>
      </c>
      <c r="AT70" t="s">
        <v>129</v>
      </c>
      <c r="AV70">
        <v>8</v>
      </c>
      <c r="AW70">
        <v>3</v>
      </c>
      <c r="AX70" t="str">
        <f>IF(two_domains[[#This Row],[Cyber Domain]]&lt;&gt;"","C","")</f>
        <v/>
      </c>
      <c r="AY70" s="4" t="str">
        <f>IF(two_domains[[#This Row],[Human Domain]]&lt;&gt;"","H","")</f>
        <v>H</v>
      </c>
      <c r="AZ70" s="4" t="str">
        <f>IF(two_domains[[#This Row],[Physical Domain]]&lt;&gt;"","P","")</f>
        <v>P</v>
      </c>
      <c r="BA70" s="4" t="str">
        <f>CONCATENATE(two_domains[[#This Row],[C]],two_domains[[#This Row],[H]],two_domains[[#This Row],[P]])</f>
        <v>HP</v>
      </c>
    </row>
    <row r="71" spans="1:53" x14ac:dyDescent="0.25">
      <c r="A71" t="s">
        <v>33</v>
      </c>
      <c r="B71" t="s">
        <v>243</v>
      </c>
      <c r="C71" t="s">
        <v>45</v>
      </c>
      <c r="D71" t="s">
        <v>2</v>
      </c>
      <c r="E71" t="s">
        <v>7</v>
      </c>
      <c r="F71" t="s">
        <v>13</v>
      </c>
      <c r="G71">
        <v>2</v>
      </c>
      <c r="I71" s="3" t="s">
        <v>126</v>
      </c>
      <c r="J71" s="4">
        <v>1</v>
      </c>
      <c r="K71" s="4"/>
      <c r="L71" s="4"/>
      <c r="M71" s="3" t="s">
        <v>106</v>
      </c>
      <c r="N71" s="4">
        <v>1</v>
      </c>
      <c r="O71" s="4"/>
      <c r="P71" s="4"/>
      <c r="AO71" t="s">
        <v>127</v>
      </c>
      <c r="AP71" s="4"/>
      <c r="AQ71" s="4">
        <v>3</v>
      </c>
      <c r="AR71" s="4">
        <v>1</v>
      </c>
      <c r="AT71" t="s">
        <v>127</v>
      </c>
      <c r="AV71">
        <v>3</v>
      </c>
      <c r="AW71">
        <v>1</v>
      </c>
      <c r="AX71" t="str">
        <f>IF(two_domains[[#This Row],[Cyber Domain]]&lt;&gt;"","C","")</f>
        <v/>
      </c>
      <c r="AY71" s="4" t="str">
        <f>IF(two_domains[[#This Row],[Human Domain]]&lt;&gt;"","H","")</f>
        <v>H</v>
      </c>
      <c r="AZ71" s="4" t="str">
        <f>IF(two_domains[[#This Row],[Physical Domain]]&lt;&gt;"","P","")</f>
        <v>P</v>
      </c>
      <c r="BA71" s="4" t="str">
        <f>CONCATENATE(two_domains[[#This Row],[C]],two_domains[[#This Row],[H]],two_domains[[#This Row],[P]])</f>
        <v>HP</v>
      </c>
    </row>
    <row r="72" spans="1:53" x14ac:dyDescent="0.25">
      <c r="A72" t="s">
        <v>33</v>
      </c>
      <c r="B72" t="s">
        <v>243</v>
      </c>
      <c r="C72" t="s">
        <v>45</v>
      </c>
      <c r="D72" t="s">
        <v>2</v>
      </c>
      <c r="E72" t="s">
        <v>7</v>
      </c>
      <c r="F72" t="s">
        <v>38</v>
      </c>
      <c r="G72">
        <v>2</v>
      </c>
      <c r="I72" s="3" t="s">
        <v>124</v>
      </c>
      <c r="J72" s="4">
        <v>1</v>
      </c>
      <c r="K72" s="4"/>
      <c r="L72" s="4"/>
      <c r="M72" s="3" t="s">
        <v>105</v>
      </c>
      <c r="N72" s="4">
        <v>1</v>
      </c>
      <c r="O72" s="4"/>
      <c r="P72" s="4"/>
      <c r="AO72" t="s">
        <v>126</v>
      </c>
      <c r="AP72" s="4"/>
      <c r="AQ72" s="4">
        <v>6</v>
      </c>
      <c r="AR72" s="4">
        <v>1</v>
      </c>
      <c r="AT72" t="s">
        <v>126</v>
      </c>
      <c r="AV72">
        <v>6</v>
      </c>
      <c r="AW72">
        <v>1</v>
      </c>
      <c r="AX72" t="str">
        <f>IF(two_domains[[#This Row],[Cyber Domain]]&lt;&gt;"","C","")</f>
        <v/>
      </c>
      <c r="AY72" s="4" t="str">
        <f>IF(two_domains[[#This Row],[Human Domain]]&lt;&gt;"","H","")</f>
        <v>H</v>
      </c>
      <c r="AZ72" s="4" t="str">
        <f>IF(two_domains[[#This Row],[Physical Domain]]&lt;&gt;"","P","")</f>
        <v>P</v>
      </c>
      <c r="BA72" s="4" t="str">
        <f>CONCATENATE(two_domains[[#This Row],[C]],two_domains[[#This Row],[H]],two_domains[[#This Row],[P]])</f>
        <v>HP</v>
      </c>
    </row>
    <row r="73" spans="1:53" x14ac:dyDescent="0.25">
      <c r="A73" t="s">
        <v>33</v>
      </c>
      <c r="B73" t="s">
        <v>243</v>
      </c>
      <c r="C73" t="s">
        <v>45</v>
      </c>
      <c r="D73" t="s">
        <v>8</v>
      </c>
      <c r="E73" t="s">
        <v>7</v>
      </c>
      <c r="F73" t="s">
        <v>10</v>
      </c>
      <c r="G73">
        <v>2</v>
      </c>
      <c r="I73" s="3" t="s">
        <v>122</v>
      </c>
      <c r="J73" s="4">
        <v>1</v>
      </c>
      <c r="K73" s="4"/>
      <c r="L73" s="4"/>
      <c r="M73" s="3" t="s">
        <v>101</v>
      </c>
      <c r="N73" s="4">
        <v>1</v>
      </c>
      <c r="O73" s="4"/>
      <c r="P73" s="4"/>
      <c r="AO73" t="s">
        <v>124</v>
      </c>
      <c r="AP73" s="4"/>
      <c r="AQ73" s="4">
        <v>8</v>
      </c>
      <c r="AR73" s="4">
        <v>5</v>
      </c>
      <c r="AT73" t="s">
        <v>124</v>
      </c>
      <c r="AV73">
        <v>8</v>
      </c>
      <c r="AW73">
        <v>5</v>
      </c>
      <c r="AX73" t="str">
        <f>IF(two_domains[[#This Row],[Cyber Domain]]&lt;&gt;"","C","")</f>
        <v/>
      </c>
      <c r="AY73" s="4" t="str">
        <f>IF(two_domains[[#This Row],[Human Domain]]&lt;&gt;"","H","")</f>
        <v>H</v>
      </c>
      <c r="AZ73" s="4" t="str">
        <f>IF(two_domains[[#This Row],[Physical Domain]]&lt;&gt;"","P","")</f>
        <v>P</v>
      </c>
      <c r="BA73" s="4" t="str">
        <f>CONCATENATE(two_domains[[#This Row],[C]],two_domains[[#This Row],[H]],two_domains[[#This Row],[P]])</f>
        <v>HP</v>
      </c>
    </row>
    <row r="74" spans="1:53" x14ac:dyDescent="0.25">
      <c r="A74" t="s">
        <v>33</v>
      </c>
      <c r="B74" t="s">
        <v>243</v>
      </c>
      <c r="C74" t="s">
        <v>45</v>
      </c>
      <c r="D74" t="s">
        <v>2</v>
      </c>
      <c r="E74" t="s">
        <v>1</v>
      </c>
      <c r="F74" t="s">
        <v>0</v>
      </c>
      <c r="G74">
        <v>2</v>
      </c>
      <c r="I74" s="3" t="s">
        <v>118</v>
      </c>
      <c r="J74" s="4">
        <v>1</v>
      </c>
      <c r="K74" s="4"/>
      <c r="L74" s="4"/>
      <c r="M74" s="3" t="s">
        <v>100</v>
      </c>
      <c r="N74" s="4">
        <v>1</v>
      </c>
      <c r="O74" s="4"/>
      <c r="P74" s="4"/>
      <c r="AO74" t="s">
        <v>122</v>
      </c>
      <c r="AP74" s="4"/>
      <c r="AQ74" s="4">
        <v>4</v>
      </c>
      <c r="AR74" s="4">
        <v>1</v>
      </c>
      <c r="AT74" t="s">
        <v>122</v>
      </c>
      <c r="AV74">
        <v>4</v>
      </c>
      <c r="AW74">
        <v>1</v>
      </c>
      <c r="AX74" t="str">
        <f>IF(two_domains[[#This Row],[Cyber Domain]]&lt;&gt;"","C","")</f>
        <v/>
      </c>
      <c r="AY74" s="4" t="str">
        <f>IF(two_domains[[#This Row],[Human Domain]]&lt;&gt;"","H","")</f>
        <v>H</v>
      </c>
      <c r="AZ74" s="4" t="str">
        <f>IF(two_domains[[#This Row],[Physical Domain]]&lt;&gt;"","P","")</f>
        <v>P</v>
      </c>
      <c r="BA74" s="4" t="str">
        <f>CONCATENATE(two_domains[[#This Row],[C]],two_domains[[#This Row],[H]],two_domains[[#This Row],[P]])</f>
        <v>HP</v>
      </c>
    </row>
    <row r="75" spans="1:53" x14ac:dyDescent="0.25">
      <c r="A75" t="s">
        <v>33</v>
      </c>
      <c r="B75" t="s">
        <v>243</v>
      </c>
      <c r="C75" t="s">
        <v>45</v>
      </c>
      <c r="D75" t="s">
        <v>8</v>
      </c>
      <c r="E75" t="s">
        <v>1</v>
      </c>
      <c r="F75" t="s">
        <v>14</v>
      </c>
      <c r="G75">
        <v>2</v>
      </c>
      <c r="I75" s="3" t="s">
        <v>114</v>
      </c>
      <c r="J75" s="4">
        <v>1</v>
      </c>
      <c r="K75" s="4"/>
      <c r="L75" s="4"/>
      <c r="M75" s="3" t="s">
        <v>99</v>
      </c>
      <c r="N75" s="4">
        <v>1</v>
      </c>
      <c r="O75" s="4"/>
      <c r="P75" s="4"/>
      <c r="AO75" t="s">
        <v>118</v>
      </c>
      <c r="AP75" s="4"/>
      <c r="AQ75" s="4">
        <v>4</v>
      </c>
      <c r="AR75" s="4">
        <v>1</v>
      </c>
      <c r="AT75" t="s">
        <v>118</v>
      </c>
      <c r="AV75">
        <v>4</v>
      </c>
      <c r="AW75">
        <v>1</v>
      </c>
      <c r="AX75" t="str">
        <f>IF(two_domains[[#This Row],[Cyber Domain]]&lt;&gt;"","C","")</f>
        <v/>
      </c>
      <c r="AY75" s="4" t="str">
        <f>IF(two_domains[[#This Row],[Human Domain]]&lt;&gt;"","H","")</f>
        <v>H</v>
      </c>
      <c r="AZ75" s="4" t="str">
        <f>IF(two_domains[[#This Row],[Physical Domain]]&lt;&gt;"","P","")</f>
        <v>P</v>
      </c>
      <c r="BA75" s="4" t="str">
        <f>CONCATENATE(two_domains[[#This Row],[C]],two_domains[[#This Row],[H]],two_domains[[#This Row],[P]])</f>
        <v>HP</v>
      </c>
    </row>
    <row r="76" spans="1:53" x14ac:dyDescent="0.25">
      <c r="A76" t="s">
        <v>33</v>
      </c>
      <c r="B76" t="s">
        <v>242</v>
      </c>
      <c r="C76" t="s">
        <v>64</v>
      </c>
      <c r="D76" t="s">
        <v>2</v>
      </c>
      <c r="E76" t="s">
        <v>7</v>
      </c>
      <c r="F76" t="s">
        <v>38</v>
      </c>
      <c r="G76">
        <v>2</v>
      </c>
      <c r="I76" s="3" t="s">
        <v>110</v>
      </c>
      <c r="J76" s="4">
        <v>1</v>
      </c>
      <c r="K76" s="4"/>
      <c r="L76" s="4"/>
      <c r="M76" s="3" t="s">
        <v>93</v>
      </c>
      <c r="N76" s="4">
        <v>1</v>
      </c>
      <c r="O76" s="4"/>
      <c r="P76" s="4"/>
      <c r="AO76" t="s">
        <v>114</v>
      </c>
      <c r="AP76" s="4"/>
      <c r="AQ76" s="4">
        <v>8</v>
      </c>
      <c r="AR76" s="4">
        <v>4</v>
      </c>
      <c r="AT76" t="s">
        <v>114</v>
      </c>
      <c r="AV76">
        <v>8</v>
      </c>
      <c r="AW76">
        <v>4</v>
      </c>
      <c r="AX76" t="str">
        <f>IF(two_domains[[#This Row],[Cyber Domain]]&lt;&gt;"","C","")</f>
        <v/>
      </c>
      <c r="AY76" s="4" t="str">
        <f>IF(two_domains[[#This Row],[Human Domain]]&lt;&gt;"","H","")</f>
        <v>H</v>
      </c>
      <c r="AZ76" s="4" t="str">
        <f>IF(two_domains[[#This Row],[Physical Domain]]&lt;&gt;"","P","")</f>
        <v>P</v>
      </c>
      <c r="BA76" s="4" t="str">
        <f>CONCATENATE(two_domains[[#This Row],[C]],two_domains[[#This Row],[H]],two_domains[[#This Row],[P]])</f>
        <v>HP</v>
      </c>
    </row>
    <row r="77" spans="1:53" x14ac:dyDescent="0.25">
      <c r="A77" t="s">
        <v>33</v>
      </c>
      <c r="B77" t="s">
        <v>242</v>
      </c>
      <c r="C77" t="s">
        <v>64</v>
      </c>
      <c r="D77" t="s">
        <v>2</v>
      </c>
      <c r="E77" t="s">
        <v>7</v>
      </c>
      <c r="F77" t="s">
        <v>18</v>
      </c>
      <c r="G77">
        <v>2</v>
      </c>
      <c r="I77" s="3" t="s">
        <v>107</v>
      </c>
      <c r="J77" s="4">
        <v>1</v>
      </c>
      <c r="K77" s="4"/>
      <c r="L77" s="4"/>
      <c r="M77" s="3" t="s">
        <v>90</v>
      </c>
      <c r="N77" s="4">
        <v>1</v>
      </c>
      <c r="O77" s="4"/>
      <c r="P77" s="4"/>
      <c r="AO77" t="s">
        <v>110</v>
      </c>
      <c r="AP77" s="4"/>
      <c r="AQ77" s="4">
        <v>6</v>
      </c>
      <c r="AR77" s="4">
        <v>1</v>
      </c>
      <c r="AT77" t="s">
        <v>110</v>
      </c>
      <c r="AV77">
        <v>6</v>
      </c>
      <c r="AW77">
        <v>1</v>
      </c>
      <c r="AX77" t="str">
        <f>IF(two_domains[[#This Row],[Cyber Domain]]&lt;&gt;"","C","")</f>
        <v/>
      </c>
      <c r="AY77" s="4" t="str">
        <f>IF(two_domains[[#This Row],[Human Domain]]&lt;&gt;"","H","")</f>
        <v>H</v>
      </c>
      <c r="AZ77" s="4" t="str">
        <f>IF(two_domains[[#This Row],[Physical Domain]]&lt;&gt;"","P","")</f>
        <v>P</v>
      </c>
      <c r="BA77" s="4" t="str">
        <f>CONCATENATE(two_domains[[#This Row],[C]],two_domains[[#This Row],[H]],two_domains[[#This Row],[P]])</f>
        <v>HP</v>
      </c>
    </row>
    <row r="78" spans="1:53" x14ac:dyDescent="0.25">
      <c r="A78" t="s">
        <v>33</v>
      </c>
      <c r="B78" t="s">
        <v>242</v>
      </c>
      <c r="C78" t="s">
        <v>64</v>
      </c>
      <c r="D78" t="s">
        <v>2</v>
      </c>
      <c r="E78" t="s">
        <v>7</v>
      </c>
      <c r="F78" t="s">
        <v>37</v>
      </c>
      <c r="G78">
        <v>2</v>
      </c>
      <c r="I78" s="3" t="s">
        <v>106</v>
      </c>
      <c r="J78" s="4">
        <v>1</v>
      </c>
      <c r="K78" s="4"/>
      <c r="L78" s="4"/>
      <c r="M78" s="3" t="s">
        <v>87</v>
      </c>
      <c r="N78" s="4">
        <v>1</v>
      </c>
      <c r="O78" s="4"/>
      <c r="P78" s="4"/>
      <c r="AO78" t="s">
        <v>107</v>
      </c>
      <c r="AP78" s="4"/>
      <c r="AQ78" s="4">
        <v>6</v>
      </c>
      <c r="AR78" s="4">
        <v>2</v>
      </c>
      <c r="AT78" t="s">
        <v>107</v>
      </c>
      <c r="AV78">
        <v>6</v>
      </c>
      <c r="AW78">
        <v>2</v>
      </c>
      <c r="AX78" t="str">
        <f>IF(two_domains[[#This Row],[Cyber Domain]]&lt;&gt;"","C","")</f>
        <v/>
      </c>
      <c r="AY78" s="4" t="str">
        <f>IF(two_domains[[#This Row],[Human Domain]]&lt;&gt;"","H","")</f>
        <v>H</v>
      </c>
      <c r="AZ78" s="4" t="str">
        <f>IF(two_domains[[#This Row],[Physical Domain]]&lt;&gt;"","P","")</f>
        <v>P</v>
      </c>
      <c r="BA78" s="4" t="str">
        <f>CONCATENATE(two_domains[[#This Row],[C]],two_domains[[#This Row],[H]],two_domains[[#This Row],[P]])</f>
        <v>HP</v>
      </c>
    </row>
    <row r="79" spans="1:53" x14ac:dyDescent="0.25">
      <c r="A79" t="s">
        <v>33</v>
      </c>
      <c r="B79" t="s">
        <v>242</v>
      </c>
      <c r="C79" t="s">
        <v>64</v>
      </c>
      <c r="D79" t="s">
        <v>8</v>
      </c>
      <c r="E79" t="s">
        <v>7</v>
      </c>
      <c r="F79" t="s">
        <v>11</v>
      </c>
      <c r="G79">
        <v>2</v>
      </c>
      <c r="I79" s="3" t="s">
        <v>105</v>
      </c>
      <c r="J79" s="4">
        <v>1</v>
      </c>
      <c r="K79" s="4"/>
      <c r="L79" s="4"/>
      <c r="M79" s="3" t="s">
        <v>86</v>
      </c>
      <c r="N79" s="4">
        <v>1</v>
      </c>
      <c r="O79" s="4"/>
      <c r="P79" s="4"/>
      <c r="AO79" t="s">
        <v>106</v>
      </c>
      <c r="AP79" s="4"/>
      <c r="AQ79" s="4">
        <v>5</v>
      </c>
      <c r="AR79" s="4">
        <v>2</v>
      </c>
      <c r="AT79" t="s">
        <v>106</v>
      </c>
      <c r="AV79">
        <v>5</v>
      </c>
      <c r="AW79">
        <v>2</v>
      </c>
      <c r="AX79" t="str">
        <f>IF(two_domains[[#This Row],[Cyber Domain]]&lt;&gt;"","C","")</f>
        <v/>
      </c>
      <c r="AY79" s="4" t="str">
        <f>IF(two_domains[[#This Row],[Human Domain]]&lt;&gt;"","H","")</f>
        <v>H</v>
      </c>
      <c r="AZ79" s="4" t="str">
        <f>IF(two_domains[[#This Row],[Physical Domain]]&lt;&gt;"","P","")</f>
        <v>P</v>
      </c>
      <c r="BA79" s="4" t="str">
        <f>CONCATENATE(two_domains[[#This Row],[C]],two_domains[[#This Row],[H]],two_domains[[#This Row],[P]])</f>
        <v>HP</v>
      </c>
    </row>
    <row r="80" spans="1:53" x14ac:dyDescent="0.25">
      <c r="A80" t="s">
        <v>33</v>
      </c>
      <c r="B80" t="s">
        <v>242</v>
      </c>
      <c r="C80" t="s">
        <v>64</v>
      </c>
      <c r="D80" t="s">
        <v>8</v>
      </c>
      <c r="E80" t="s">
        <v>7</v>
      </c>
      <c r="F80" t="s">
        <v>10</v>
      </c>
      <c r="G80">
        <v>2</v>
      </c>
      <c r="I80" s="3" t="s">
        <v>101</v>
      </c>
      <c r="J80" s="4">
        <v>1</v>
      </c>
      <c r="K80" s="4"/>
      <c r="L80" s="4"/>
      <c r="M80" s="3" t="s">
        <v>85</v>
      </c>
      <c r="N80" s="4">
        <v>1</v>
      </c>
      <c r="O80" s="4"/>
      <c r="P80" s="4"/>
      <c r="AO80" t="s">
        <v>105</v>
      </c>
      <c r="AP80" s="4"/>
      <c r="AQ80" s="4">
        <v>8</v>
      </c>
      <c r="AR80" s="4">
        <v>3</v>
      </c>
      <c r="AT80" t="s">
        <v>105</v>
      </c>
      <c r="AV80">
        <v>8</v>
      </c>
      <c r="AW80">
        <v>3</v>
      </c>
      <c r="AX80" t="str">
        <f>IF(two_domains[[#This Row],[Cyber Domain]]&lt;&gt;"","C","")</f>
        <v/>
      </c>
      <c r="AY80" s="4" t="str">
        <f>IF(two_domains[[#This Row],[Human Domain]]&lt;&gt;"","H","")</f>
        <v>H</v>
      </c>
      <c r="AZ80" s="4" t="str">
        <f>IF(two_domains[[#This Row],[Physical Domain]]&lt;&gt;"","P","")</f>
        <v>P</v>
      </c>
      <c r="BA80" s="4" t="str">
        <f>CONCATENATE(two_domains[[#This Row],[C]],two_domains[[#This Row],[H]],two_domains[[#This Row],[P]])</f>
        <v>HP</v>
      </c>
    </row>
    <row r="81" spans="1:53" x14ac:dyDescent="0.25">
      <c r="A81" t="s">
        <v>33</v>
      </c>
      <c r="B81" t="s">
        <v>242</v>
      </c>
      <c r="C81" t="s">
        <v>64</v>
      </c>
      <c r="D81" t="s">
        <v>8</v>
      </c>
      <c r="E81" t="s">
        <v>7</v>
      </c>
      <c r="F81" t="s">
        <v>43</v>
      </c>
      <c r="G81">
        <v>2</v>
      </c>
      <c r="I81" s="3" t="s">
        <v>100</v>
      </c>
      <c r="J81" s="4">
        <v>1</v>
      </c>
      <c r="K81" s="4"/>
      <c r="L81" s="4"/>
      <c r="M81" s="3" t="s">
        <v>81</v>
      </c>
      <c r="N81" s="4">
        <v>1</v>
      </c>
      <c r="O81" s="4"/>
      <c r="P81" s="4"/>
      <c r="AO81" t="s">
        <v>101</v>
      </c>
      <c r="AP81" s="4"/>
      <c r="AQ81" s="4">
        <v>6</v>
      </c>
      <c r="AR81" s="4">
        <v>2</v>
      </c>
      <c r="AT81" t="s">
        <v>101</v>
      </c>
      <c r="AV81">
        <v>6</v>
      </c>
      <c r="AW81">
        <v>2</v>
      </c>
      <c r="AX81" t="str">
        <f>IF(two_domains[[#This Row],[Cyber Domain]]&lt;&gt;"","C","")</f>
        <v/>
      </c>
      <c r="AY81" s="4" t="str">
        <f>IF(two_domains[[#This Row],[Human Domain]]&lt;&gt;"","H","")</f>
        <v>H</v>
      </c>
      <c r="AZ81" s="4" t="str">
        <f>IF(two_domains[[#This Row],[Physical Domain]]&lt;&gt;"","P","")</f>
        <v>P</v>
      </c>
      <c r="BA81" s="4" t="str">
        <f>CONCATENATE(two_domains[[#This Row],[C]],two_domains[[#This Row],[H]],two_domains[[#This Row],[P]])</f>
        <v>HP</v>
      </c>
    </row>
    <row r="82" spans="1:53" x14ac:dyDescent="0.25">
      <c r="A82" t="s">
        <v>33</v>
      </c>
      <c r="B82" t="s">
        <v>242</v>
      </c>
      <c r="C82" t="s">
        <v>64</v>
      </c>
      <c r="D82" t="s">
        <v>8</v>
      </c>
      <c r="E82" t="s">
        <v>1</v>
      </c>
      <c r="F82" t="s">
        <v>49</v>
      </c>
      <c r="G82">
        <v>2</v>
      </c>
      <c r="I82" s="3" t="s">
        <v>99</v>
      </c>
      <c r="J82" s="4">
        <v>1</v>
      </c>
      <c r="K82" s="4"/>
      <c r="L82" s="4"/>
      <c r="M82" s="3" t="s">
        <v>80</v>
      </c>
      <c r="N82" s="4">
        <v>1</v>
      </c>
      <c r="O82" s="4"/>
      <c r="P82" s="4"/>
      <c r="AO82" t="s">
        <v>100</v>
      </c>
      <c r="AP82" s="4"/>
      <c r="AQ82" s="4">
        <v>6</v>
      </c>
      <c r="AR82" s="4">
        <v>2</v>
      </c>
      <c r="AT82" t="s">
        <v>100</v>
      </c>
      <c r="AV82">
        <v>6</v>
      </c>
      <c r="AW82">
        <v>2</v>
      </c>
      <c r="AX82" t="str">
        <f>IF(two_domains[[#This Row],[Cyber Domain]]&lt;&gt;"","C","")</f>
        <v/>
      </c>
      <c r="AY82" s="4" t="str">
        <f>IF(two_domains[[#This Row],[Human Domain]]&lt;&gt;"","H","")</f>
        <v>H</v>
      </c>
      <c r="AZ82" s="4" t="str">
        <f>IF(two_domains[[#This Row],[Physical Domain]]&lt;&gt;"","P","")</f>
        <v>P</v>
      </c>
      <c r="BA82" s="4" t="str">
        <f>CONCATENATE(two_domains[[#This Row],[C]],two_domains[[#This Row],[H]],two_domains[[#This Row],[P]])</f>
        <v>HP</v>
      </c>
    </row>
    <row r="83" spans="1:53" x14ac:dyDescent="0.25">
      <c r="A83" t="s">
        <v>33</v>
      </c>
      <c r="B83" t="s">
        <v>242</v>
      </c>
      <c r="C83" t="s">
        <v>64</v>
      </c>
      <c r="D83" t="s">
        <v>8</v>
      </c>
      <c r="E83" t="s">
        <v>1</v>
      </c>
      <c r="F83" t="s">
        <v>34</v>
      </c>
      <c r="G83">
        <v>2</v>
      </c>
      <c r="I83" s="3" t="s">
        <v>96</v>
      </c>
      <c r="J83" s="4">
        <v>1</v>
      </c>
      <c r="K83" s="4"/>
      <c r="L83" s="4"/>
      <c r="M83" s="3" t="s">
        <v>77</v>
      </c>
      <c r="N83" s="4">
        <v>1</v>
      </c>
      <c r="O83" s="4"/>
      <c r="P83" s="4"/>
      <c r="AO83" t="s">
        <v>99</v>
      </c>
      <c r="AP83" s="4"/>
      <c r="AQ83" s="4">
        <v>5</v>
      </c>
      <c r="AR83" s="4">
        <v>1</v>
      </c>
      <c r="AT83" t="s">
        <v>99</v>
      </c>
      <c r="AV83">
        <v>5</v>
      </c>
      <c r="AW83">
        <v>1</v>
      </c>
      <c r="AX83" t="str">
        <f>IF(two_domains[[#This Row],[Cyber Domain]]&lt;&gt;"","C","")</f>
        <v/>
      </c>
      <c r="AY83" s="4" t="str">
        <f>IF(two_domains[[#This Row],[Human Domain]]&lt;&gt;"","H","")</f>
        <v>H</v>
      </c>
      <c r="AZ83" s="4" t="str">
        <f>IF(two_domains[[#This Row],[Physical Domain]]&lt;&gt;"","P","")</f>
        <v>P</v>
      </c>
      <c r="BA83" s="4" t="str">
        <f>CONCATENATE(two_domains[[#This Row],[C]],two_domains[[#This Row],[H]],two_domains[[#This Row],[P]])</f>
        <v>HP</v>
      </c>
    </row>
    <row r="84" spans="1:53" x14ac:dyDescent="0.25">
      <c r="A84" t="s">
        <v>33</v>
      </c>
      <c r="B84" t="s">
        <v>242</v>
      </c>
      <c r="C84" t="s">
        <v>64</v>
      </c>
      <c r="D84" t="s">
        <v>8</v>
      </c>
      <c r="E84" t="s">
        <v>1</v>
      </c>
      <c r="F84" t="s">
        <v>14</v>
      </c>
      <c r="G84">
        <v>2</v>
      </c>
      <c r="I84" s="3" t="s">
        <v>93</v>
      </c>
      <c r="J84" s="4">
        <v>1</v>
      </c>
      <c r="K84" s="4"/>
      <c r="L84" s="4"/>
      <c r="M84" s="3" t="s">
        <v>69</v>
      </c>
      <c r="N84" s="4">
        <v>1</v>
      </c>
      <c r="O84" s="4"/>
      <c r="P84" s="4"/>
      <c r="AO84" t="s">
        <v>96</v>
      </c>
      <c r="AP84" s="4">
        <v>2</v>
      </c>
      <c r="AQ84" s="4">
        <v>5</v>
      </c>
      <c r="AR84" s="4"/>
      <c r="AT84" t="s">
        <v>96</v>
      </c>
      <c r="AU84">
        <v>2</v>
      </c>
      <c r="AV84">
        <v>5</v>
      </c>
      <c r="AX84" t="str">
        <f>IF(two_domains[[#This Row],[Cyber Domain]]&lt;&gt;"","C","")</f>
        <v>C</v>
      </c>
      <c r="AY84" s="4" t="str">
        <f>IF(two_domains[[#This Row],[Human Domain]]&lt;&gt;"","H","")</f>
        <v>H</v>
      </c>
      <c r="AZ84" s="4" t="str">
        <f>IF(two_domains[[#This Row],[Physical Domain]]&lt;&gt;"","P","")</f>
        <v/>
      </c>
      <c r="BA84" s="4" t="str">
        <f>CONCATENATE(two_domains[[#This Row],[C]],two_domains[[#This Row],[H]],two_domains[[#This Row],[P]])</f>
        <v>CH</v>
      </c>
    </row>
    <row r="85" spans="1:53" x14ac:dyDescent="0.25">
      <c r="A85" t="s">
        <v>21</v>
      </c>
      <c r="B85" t="s">
        <v>241</v>
      </c>
      <c r="C85" t="s">
        <v>27</v>
      </c>
      <c r="D85" t="s">
        <v>2</v>
      </c>
      <c r="E85" t="s">
        <v>7</v>
      </c>
      <c r="F85" t="s">
        <v>13</v>
      </c>
      <c r="G85">
        <v>2</v>
      </c>
      <c r="I85" s="3" t="s">
        <v>90</v>
      </c>
      <c r="J85" s="4">
        <v>1</v>
      </c>
      <c r="K85" s="4"/>
      <c r="L85" s="4"/>
      <c r="M85" s="3" t="s">
        <v>63</v>
      </c>
      <c r="N85" s="4">
        <v>1</v>
      </c>
      <c r="O85" s="4"/>
      <c r="P85" s="4"/>
      <c r="AO85" t="s">
        <v>93</v>
      </c>
      <c r="AP85" s="4"/>
      <c r="AQ85" s="4">
        <v>4</v>
      </c>
      <c r="AR85" s="4">
        <v>2</v>
      </c>
      <c r="AT85" t="s">
        <v>93</v>
      </c>
      <c r="AV85">
        <v>4</v>
      </c>
      <c r="AW85">
        <v>2</v>
      </c>
      <c r="AX85" t="str">
        <f>IF(two_domains[[#This Row],[Cyber Domain]]&lt;&gt;"","C","")</f>
        <v/>
      </c>
      <c r="AY85" s="4" t="str">
        <f>IF(two_domains[[#This Row],[Human Domain]]&lt;&gt;"","H","")</f>
        <v>H</v>
      </c>
      <c r="AZ85" s="4" t="str">
        <f>IF(two_domains[[#This Row],[Physical Domain]]&lt;&gt;"","P","")</f>
        <v>P</v>
      </c>
      <c r="BA85" s="4" t="str">
        <f>CONCATENATE(two_domains[[#This Row],[C]],two_domains[[#This Row],[H]],two_domains[[#This Row],[P]])</f>
        <v>HP</v>
      </c>
    </row>
    <row r="86" spans="1:53" x14ac:dyDescent="0.25">
      <c r="A86" t="s">
        <v>21</v>
      </c>
      <c r="B86" t="s">
        <v>241</v>
      </c>
      <c r="C86" t="s">
        <v>27</v>
      </c>
      <c r="D86" t="s">
        <v>2</v>
      </c>
      <c r="E86" t="s">
        <v>7</v>
      </c>
      <c r="F86" t="s">
        <v>38</v>
      </c>
      <c r="G86">
        <v>2</v>
      </c>
      <c r="I86" s="3" t="s">
        <v>87</v>
      </c>
      <c r="J86" s="4">
        <v>1</v>
      </c>
      <c r="K86" s="4"/>
      <c r="L86" s="4"/>
      <c r="M86" s="3" t="s">
        <v>61</v>
      </c>
      <c r="N86" s="4">
        <v>1</v>
      </c>
      <c r="O86" s="4"/>
      <c r="P86" s="4"/>
      <c r="AO86" t="s">
        <v>90</v>
      </c>
      <c r="AP86" s="4"/>
      <c r="AQ86" s="4">
        <v>6</v>
      </c>
      <c r="AR86" s="4">
        <v>7</v>
      </c>
      <c r="AT86" t="s">
        <v>90</v>
      </c>
      <c r="AV86">
        <v>6</v>
      </c>
      <c r="AW86">
        <v>7</v>
      </c>
      <c r="AX86" t="str">
        <f>IF(two_domains[[#This Row],[Cyber Domain]]&lt;&gt;"","C","")</f>
        <v/>
      </c>
      <c r="AY86" s="4" t="str">
        <f>IF(two_domains[[#This Row],[Human Domain]]&lt;&gt;"","H","")</f>
        <v>H</v>
      </c>
      <c r="AZ86" s="4" t="str">
        <f>IF(two_domains[[#This Row],[Physical Domain]]&lt;&gt;"","P","")</f>
        <v>P</v>
      </c>
      <c r="BA86" s="4" t="str">
        <f>CONCATENATE(two_domains[[#This Row],[C]],two_domains[[#This Row],[H]],two_domains[[#This Row],[P]])</f>
        <v>HP</v>
      </c>
    </row>
    <row r="87" spans="1:53" x14ac:dyDescent="0.25">
      <c r="A87" t="s">
        <v>21</v>
      </c>
      <c r="B87" t="s">
        <v>241</v>
      </c>
      <c r="C87" t="s">
        <v>27</v>
      </c>
      <c r="D87" t="s">
        <v>8</v>
      </c>
      <c r="E87" t="s">
        <v>7</v>
      </c>
      <c r="F87" t="s">
        <v>11</v>
      </c>
      <c r="G87">
        <v>2</v>
      </c>
      <c r="I87" s="3" t="s">
        <v>86</v>
      </c>
      <c r="J87" s="4">
        <v>1</v>
      </c>
      <c r="K87" s="4"/>
      <c r="L87" s="4"/>
      <c r="M87" s="3" t="s">
        <v>60</v>
      </c>
      <c r="N87" s="4">
        <v>1</v>
      </c>
      <c r="O87" s="4"/>
      <c r="P87" s="4"/>
      <c r="AO87" t="s">
        <v>87</v>
      </c>
      <c r="AP87" s="4"/>
      <c r="AQ87" s="4">
        <v>6</v>
      </c>
      <c r="AR87" s="4">
        <v>1</v>
      </c>
      <c r="AT87" t="s">
        <v>87</v>
      </c>
      <c r="AV87">
        <v>6</v>
      </c>
      <c r="AW87">
        <v>1</v>
      </c>
      <c r="AX87" t="str">
        <f>IF(two_domains[[#This Row],[Cyber Domain]]&lt;&gt;"","C","")</f>
        <v/>
      </c>
      <c r="AY87" s="4" t="str">
        <f>IF(two_domains[[#This Row],[Human Domain]]&lt;&gt;"","H","")</f>
        <v>H</v>
      </c>
      <c r="AZ87" s="4" t="str">
        <f>IF(two_domains[[#This Row],[Physical Domain]]&lt;&gt;"","P","")</f>
        <v>P</v>
      </c>
      <c r="BA87" s="4" t="str">
        <f>CONCATENATE(two_domains[[#This Row],[C]],two_domains[[#This Row],[H]],two_domains[[#This Row],[P]])</f>
        <v>HP</v>
      </c>
    </row>
    <row r="88" spans="1:53" x14ac:dyDescent="0.25">
      <c r="A88" t="s">
        <v>21</v>
      </c>
      <c r="B88" t="s">
        <v>241</v>
      </c>
      <c r="C88" t="s">
        <v>27</v>
      </c>
      <c r="D88" t="s">
        <v>8</v>
      </c>
      <c r="E88" t="s">
        <v>7</v>
      </c>
      <c r="F88" t="s">
        <v>10</v>
      </c>
      <c r="G88">
        <v>2</v>
      </c>
      <c r="I88" s="3" t="s">
        <v>85</v>
      </c>
      <c r="J88" s="4">
        <v>1</v>
      </c>
      <c r="K88" s="4"/>
      <c r="L88" s="4"/>
      <c r="M88" s="3" t="s">
        <v>56</v>
      </c>
      <c r="N88" s="4">
        <v>1</v>
      </c>
      <c r="O88" s="4"/>
      <c r="P88" s="4"/>
      <c r="AO88" t="s">
        <v>86</v>
      </c>
      <c r="AP88" s="4"/>
      <c r="AQ88" s="4">
        <v>4</v>
      </c>
      <c r="AR88" s="4">
        <v>1</v>
      </c>
      <c r="AT88" t="s">
        <v>86</v>
      </c>
      <c r="AV88">
        <v>4</v>
      </c>
      <c r="AW88">
        <v>1</v>
      </c>
      <c r="AX88" t="str">
        <f>IF(two_domains[[#This Row],[Cyber Domain]]&lt;&gt;"","C","")</f>
        <v/>
      </c>
      <c r="AY88" s="4" t="str">
        <f>IF(two_domains[[#This Row],[Human Domain]]&lt;&gt;"","H","")</f>
        <v>H</v>
      </c>
      <c r="AZ88" s="4" t="str">
        <f>IF(two_domains[[#This Row],[Physical Domain]]&lt;&gt;"","P","")</f>
        <v>P</v>
      </c>
      <c r="BA88" s="4" t="str">
        <f>CONCATENATE(two_domains[[#This Row],[C]],two_domains[[#This Row],[H]],two_domains[[#This Row],[P]])</f>
        <v>HP</v>
      </c>
    </row>
    <row r="89" spans="1:53" x14ac:dyDescent="0.25">
      <c r="A89" t="s">
        <v>21</v>
      </c>
      <c r="B89" t="s">
        <v>241</v>
      </c>
      <c r="C89" t="s">
        <v>27</v>
      </c>
      <c r="D89" t="s">
        <v>8</v>
      </c>
      <c r="E89" t="s">
        <v>7</v>
      </c>
      <c r="F89" t="s">
        <v>30</v>
      </c>
      <c r="G89">
        <v>2</v>
      </c>
      <c r="I89" s="3" t="s">
        <v>81</v>
      </c>
      <c r="J89" s="4">
        <v>1</v>
      </c>
      <c r="K89" s="4"/>
      <c r="L89" s="4"/>
      <c r="M89" s="3" t="s">
        <v>50</v>
      </c>
      <c r="N89" s="4">
        <v>1</v>
      </c>
      <c r="O89" s="4"/>
      <c r="P89" s="4"/>
      <c r="AO89" t="s">
        <v>85</v>
      </c>
      <c r="AP89" s="4"/>
      <c r="AQ89" s="4">
        <v>7</v>
      </c>
      <c r="AR89" s="4">
        <v>1</v>
      </c>
      <c r="AT89" t="s">
        <v>85</v>
      </c>
      <c r="AV89">
        <v>7</v>
      </c>
      <c r="AW89">
        <v>1</v>
      </c>
      <c r="AX89" t="str">
        <f>IF(two_domains[[#This Row],[Cyber Domain]]&lt;&gt;"","C","")</f>
        <v/>
      </c>
      <c r="AY89" s="4" t="str">
        <f>IF(two_domains[[#This Row],[Human Domain]]&lt;&gt;"","H","")</f>
        <v>H</v>
      </c>
      <c r="AZ89" s="4" t="str">
        <f>IF(two_domains[[#This Row],[Physical Domain]]&lt;&gt;"","P","")</f>
        <v>P</v>
      </c>
      <c r="BA89" s="4" t="str">
        <f>CONCATENATE(two_domains[[#This Row],[C]],two_domains[[#This Row],[H]],two_domains[[#This Row],[P]])</f>
        <v>HP</v>
      </c>
    </row>
    <row r="90" spans="1:53" x14ac:dyDescent="0.25">
      <c r="A90" t="s">
        <v>21</v>
      </c>
      <c r="B90" t="s">
        <v>241</v>
      </c>
      <c r="C90" t="s">
        <v>27</v>
      </c>
      <c r="D90" t="s">
        <v>2</v>
      </c>
      <c r="E90" t="s">
        <v>1</v>
      </c>
      <c r="F90" t="s">
        <v>0</v>
      </c>
      <c r="G90">
        <v>2</v>
      </c>
      <c r="I90" s="3" t="s">
        <v>80</v>
      </c>
      <c r="J90" s="4">
        <v>1</v>
      </c>
      <c r="K90" s="4"/>
      <c r="L90" s="4"/>
      <c r="M90" s="3" t="s">
        <v>48</v>
      </c>
      <c r="N90" s="4">
        <v>1</v>
      </c>
      <c r="O90" s="4"/>
      <c r="P90" s="4"/>
      <c r="AO90" t="s">
        <v>81</v>
      </c>
      <c r="AP90" s="4"/>
      <c r="AQ90" s="4">
        <v>7</v>
      </c>
      <c r="AR90" s="4">
        <v>2</v>
      </c>
      <c r="AT90" t="s">
        <v>81</v>
      </c>
      <c r="AV90">
        <v>7</v>
      </c>
      <c r="AW90">
        <v>2</v>
      </c>
      <c r="AX90" t="str">
        <f>IF(two_domains[[#This Row],[Cyber Domain]]&lt;&gt;"","C","")</f>
        <v/>
      </c>
      <c r="AY90" s="4" t="str">
        <f>IF(two_domains[[#This Row],[Human Domain]]&lt;&gt;"","H","")</f>
        <v>H</v>
      </c>
      <c r="AZ90" s="4" t="str">
        <f>IF(two_domains[[#This Row],[Physical Domain]]&lt;&gt;"","P","")</f>
        <v>P</v>
      </c>
      <c r="BA90" s="4" t="str">
        <f>CONCATENATE(two_domains[[#This Row],[C]],two_domains[[#This Row],[H]],two_domains[[#This Row],[P]])</f>
        <v>HP</v>
      </c>
    </row>
    <row r="91" spans="1:53" x14ac:dyDescent="0.25">
      <c r="A91" t="s">
        <v>21</v>
      </c>
      <c r="B91" t="s">
        <v>240</v>
      </c>
      <c r="C91" t="s">
        <v>83</v>
      </c>
      <c r="D91" t="s">
        <v>2</v>
      </c>
      <c r="E91" t="s">
        <v>7</v>
      </c>
      <c r="F91" t="s">
        <v>13</v>
      </c>
      <c r="G91">
        <v>2</v>
      </c>
      <c r="I91" s="3" t="s">
        <v>77</v>
      </c>
      <c r="J91" s="4">
        <v>1</v>
      </c>
      <c r="K91" s="4"/>
      <c r="L91" s="4"/>
      <c r="M91" s="3" t="s">
        <v>44</v>
      </c>
      <c r="N91" s="4">
        <v>1</v>
      </c>
      <c r="O91" s="4"/>
      <c r="P91" s="4"/>
      <c r="AO91" t="s">
        <v>80</v>
      </c>
      <c r="AP91" s="4"/>
      <c r="AQ91" s="4">
        <v>3</v>
      </c>
      <c r="AR91" s="4">
        <v>1</v>
      </c>
      <c r="AT91" t="s">
        <v>80</v>
      </c>
      <c r="AV91">
        <v>3</v>
      </c>
      <c r="AW91">
        <v>1</v>
      </c>
      <c r="AX91" t="str">
        <f>IF(two_domains[[#This Row],[Cyber Domain]]&lt;&gt;"","C","")</f>
        <v/>
      </c>
      <c r="AY91" s="4" t="str">
        <f>IF(two_domains[[#This Row],[Human Domain]]&lt;&gt;"","H","")</f>
        <v>H</v>
      </c>
      <c r="AZ91" s="4" t="str">
        <f>IF(two_domains[[#This Row],[Physical Domain]]&lt;&gt;"","P","")</f>
        <v>P</v>
      </c>
      <c r="BA91" s="4" t="str">
        <f>CONCATENATE(two_domains[[#This Row],[C]],two_domains[[#This Row],[H]],two_domains[[#This Row],[P]])</f>
        <v>HP</v>
      </c>
    </row>
    <row r="92" spans="1:53" x14ac:dyDescent="0.25">
      <c r="A92" t="s">
        <v>21</v>
      </c>
      <c r="B92" t="s">
        <v>240</v>
      </c>
      <c r="C92" t="s">
        <v>83</v>
      </c>
      <c r="D92" t="s">
        <v>2</v>
      </c>
      <c r="E92" t="s">
        <v>7</v>
      </c>
      <c r="F92" t="s">
        <v>38</v>
      </c>
      <c r="G92">
        <v>2</v>
      </c>
      <c r="I92" s="3" t="s">
        <v>69</v>
      </c>
      <c r="J92" s="4">
        <v>1</v>
      </c>
      <c r="K92" s="4"/>
      <c r="L92" s="4"/>
      <c r="M92" s="3" t="s">
        <v>32</v>
      </c>
      <c r="N92" s="4">
        <v>1</v>
      </c>
      <c r="O92" s="4"/>
      <c r="P92" s="4"/>
      <c r="AO92" t="s">
        <v>77</v>
      </c>
      <c r="AP92" s="4"/>
      <c r="AQ92" s="4">
        <v>6</v>
      </c>
      <c r="AR92" s="4">
        <v>2</v>
      </c>
      <c r="AT92" t="s">
        <v>77</v>
      </c>
      <c r="AV92">
        <v>6</v>
      </c>
      <c r="AW92">
        <v>2</v>
      </c>
      <c r="AX92" t="str">
        <f>IF(two_domains[[#This Row],[Cyber Domain]]&lt;&gt;"","C","")</f>
        <v/>
      </c>
      <c r="AY92" s="4" t="str">
        <f>IF(two_domains[[#This Row],[Human Domain]]&lt;&gt;"","H","")</f>
        <v>H</v>
      </c>
      <c r="AZ92" s="4" t="str">
        <f>IF(two_domains[[#This Row],[Physical Domain]]&lt;&gt;"","P","")</f>
        <v>P</v>
      </c>
      <c r="BA92" s="4" t="str">
        <f>CONCATENATE(two_domains[[#This Row],[C]],two_domains[[#This Row],[H]],two_domains[[#This Row],[P]])</f>
        <v>HP</v>
      </c>
    </row>
    <row r="93" spans="1:53" x14ac:dyDescent="0.25">
      <c r="A93" t="s">
        <v>21</v>
      </c>
      <c r="B93" t="s">
        <v>240</v>
      </c>
      <c r="C93" t="s">
        <v>83</v>
      </c>
      <c r="D93" t="s">
        <v>8</v>
      </c>
      <c r="E93" t="s">
        <v>7</v>
      </c>
      <c r="F93" t="s">
        <v>11</v>
      </c>
      <c r="G93">
        <v>2</v>
      </c>
      <c r="I93" s="3" t="s">
        <v>63</v>
      </c>
      <c r="J93" s="4">
        <v>1</v>
      </c>
      <c r="K93" s="4"/>
      <c r="L93" s="4"/>
      <c r="M93" s="3" t="s">
        <v>28</v>
      </c>
      <c r="N93" s="4">
        <v>1</v>
      </c>
      <c r="O93" s="4"/>
      <c r="P93" s="4"/>
      <c r="AO93" t="s">
        <v>69</v>
      </c>
      <c r="AP93" s="4"/>
      <c r="AQ93" s="4">
        <v>5</v>
      </c>
      <c r="AR93" s="4">
        <v>2</v>
      </c>
      <c r="AT93" t="s">
        <v>69</v>
      </c>
      <c r="AV93">
        <v>5</v>
      </c>
      <c r="AW93">
        <v>2</v>
      </c>
      <c r="AX93" t="str">
        <f>IF(two_domains[[#This Row],[Cyber Domain]]&lt;&gt;"","C","")</f>
        <v/>
      </c>
      <c r="AY93" s="4" t="str">
        <f>IF(two_domains[[#This Row],[Human Domain]]&lt;&gt;"","H","")</f>
        <v>H</v>
      </c>
      <c r="AZ93" s="4" t="str">
        <f>IF(two_domains[[#This Row],[Physical Domain]]&lt;&gt;"","P","")</f>
        <v>P</v>
      </c>
      <c r="BA93" s="4" t="str">
        <f>CONCATENATE(two_domains[[#This Row],[C]],two_domains[[#This Row],[H]],two_domains[[#This Row],[P]])</f>
        <v>HP</v>
      </c>
    </row>
    <row r="94" spans="1:53" x14ac:dyDescent="0.25">
      <c r="A94" t="s">
        <v>21</v>
      </c>
      <c r="B94" t="s">
        <v>240</v>
      </c>
      <c r="C94" t="s">
        <v>83</v>
      </c>
      <c r="D94" t="s">
        <v>8</v>
      </c>
      <c r="E94" t="s">
        <v>7</v>
      </c>
      <c r="F94" t="s">
        <v>10</v>
      </c>
      <c r="G94">
        <v>2</v>
      </c>
      <c r="I94" s="3" t="s">
        <v>61</v>
      </c>
      <c r="J94" s="4">
        <v>1</v>
      </c>
      <c r="K94" s="4"/>
      <c r="L94" s="4"/>
      <c r="M94" s="3" t="s">
        <v>20</v>
      </c>
      <c r="N94" s="4">
        <v>1</v>
      </c>
      <c r="O94" s="4"/>
      <c r="P94" s="4"/>
      <c r="AO94" t="s">
        <v>63</v>
      </c>
      <c r="AP94" s="4"/>
      <c r="AQ94" s="4">
        <v>5</v>
      </c>
      <c r="AR94" s="4">
        <v>1</v>
      </c>
      <c r="AT94" t="s">
        <v>63</v>
      </c>
      <c r="AV94">
        <v>5</v>
      </c>
      <c r="AW94">
        <v>1</v>
      </c>
      <c r="AX94" t="str">
        <f>IF(two_domains[[#This Row],[Cyber Domain]]&lt;&gt;"","C","")</f>
        <v/>
      </c>
      <c r="AY94" s="4" t="str">
        <f>IF(two_domains[[#This Row],[Human Domain]]&lt;&gt;"","H","")</f>
        <v>H</v>
      </c>
      <c r="AZ94" s="4" t="str">
        <f>IF(two_domains[[#This Row],[Physical Domain]]&lt;&gt;"","P","")</f>
        <v>P</v>
      </c>
      <c r="BA94" s="4" t="str">
        <f>CONCATENATE(two_domains[[#This Row],[C]],two_domains[[#This Row],[H]],two_domains[[#This Row],[P]])</f>
        <v>HP</v>
      </c>
    </row>
    <row r="95" spans="1:53" x14ac:dyDescent="0.25">
      <c r="A95" t="s">
        <v>21</v>
      </c>
      <c r="B95" t="s">
        <v>240</v>
      </c>
      <c r="C95" t="s">
        <v>83</v>
      </c>
      <c r="D95" t="s">
        <v>8</v>
      </c>
      <c r="E95" t="s">
        <v>7</v>
      </c>
      <c r="F95" t="s">
        <v>9</v>
      </c>
      <c r="G95">
        <v>2</v>
      </c>
      <c r="I95" s="3" t="s">
        <v>60</v>
      </c>
      <c r="J95" s="4">
        <v>1</v>
      </c>
      <c r="K95" s="4"/>
      <c r="L95" s="4"/>
      <c r="M95" s="3" t="s">
        <v>16</v>
      </c>
      <c r="N95" s="4">
        <v>1</v>
      </c>
      <c r="O95" s="4"/>
      <c r="P95" s="4"/>
      <c r="AO95" t="s">
        <v>61</v>
      </c>
      <c r="AP95" s="4"/>
      <c r="AQ95" s="4">
        <v>5</v>
      </c>
      <c r="AR95" s="4">
        <v>1</v>
      </c>
      <c r="AT95" t="s">
        <v>61</v>
      </c>
      <c r="AV95">
        <v>5</v>
      </c>
      <c r="AW95">
        <v>1</v>
      </c>
      <c r="AX95" t="str">
        <f>IF(two_domains[[#This Row],[Cyber Domain]]&lt;&gt;"","C","")</f>
        <v/>
      </c>
      <c r="AY95" s="4" t="str">
        <f>IF(two_domains[[#This Row],[Human Domain]]&lt;&gt;"","H","")</f>
        <v>H</v>
      </c>
      <c r="AZ95" s="4" t="str">
        <f>IF(two_domains[[#This Row],[Physical Domain]]&lt;&gt;"","P","")</f>
        <v>P</v>
      </c>
      <c r="BA95" s="4" t="str">
        <f>CONCATENATE(two_domains[[#This Row],[C]],two_domains[[#This Row],[H]],two_domains[[#This Row],[P]])</f>
        <v>HP</v>
      </c>
    </row>
    <row r="96" spans="1:53" x14ac:dyDescent="0.25">
      <c r="A96" t="s">
        <v>21</v>
      </c>
      <c r="B96" t="s">
        <v>240</v>
      </c>
      <c r="C96" t="s">
        <v>83</v>
      </c>
      <c r="D96" t="s">
        <v>2</v>
      </c>
      <c r="E96" t="s">
        <v>1</v>
      </c>
      <c r="F96" t="s">
        <v>0</v>
      </c>
      <c r="G96">
        <v>2</v>
      </c>
      <c r="I96" s="3" t="s">
        <v>56</v>
      </c>
      <c r="J96" s="4">
        <v>1</v>
      </c>
      <c r="K96" s="4"/>
      <c r="L96" s="4"/>
      <c r="M96" s="3" t="s">
        <v>4</v>
      </c>
      <c r="N96" s="4">
        <v>1</v>
      </c>
      <c r="O96" s="4"/>
      <c r="P96" s="4"/>
      <c r="AO96" t="s">
        <v>60</v>
      </c>
      <c r="AP96" s="4"/>
      <c r="AQ96" s="4">
        <v>4</v>
      </c>
      <c r="AR96" s="4">
        <v>1</v>
      </c>
      <c r="AT96" t="s">
        <v>60</v>
      </c>
      <c r="AV96">
        <v>4</v>
      </c>
      <c r="AW96">
        <v>1</v>
      </c>
      <c r="AX96" t="str">
        <f>IF(two_domains[[#This Row],[Cyber Domain]]&lt;&gt;"","C","")</f>
        <v/>
      </c>
      <c r="AY96" s="4" t="str">
        <f>IF(two_domains[[#This Row],[Human Domain]]&lt;&gt;"","H","")</f>
        <v>H</v>
      </c>
      <c r="AZ96" s="4" t="str">
        <f>IF(two_domains[[#This Row],[Physical Domain]]&lt;&gt;"","P","")</f>
        <v>P</v>
      </c>
      <c r="BA96" s="4" t="str">
        <f>CONCATENATE(two_domains[[#This Row],[C]],two_domains[[#This Row],[H]],two_domains[[#This Row],[P]])</f>
        <v>HP</v>
      </c>
    </row>
    <row r="97" spans="1:53" x14ac:dyDescent="0.25">
      <c r="A97" t="s">
        <v>21</v>
      </c>
      <c r="B97" t="s">
        <v>240</v>
      </c>
      <c r="C97" t="s">
        <v>83</v>
      </c>
      <c r="D97" t="s">
        <v>8</v>
      </c>
      <c r="E97" t="s">
        <v>1</v>
      </c>
      <c r="F97" t="s">
        <v>34</v>
      </c>
      <c r="G97">
        <v>2</v>
      </c>
      <c r="I97" s="3" t="s">
        <v>50</v>
      </c>
      <c r="J97" s="4">
        <v>1</v>
      </c>
      <c r="K97" s="4"/>
      <c r="L97" s="4"/>
      <c r="M97" s="3" t="s">
        <v>275</v>
      </c>
      <c r="N97" s="4">
        <v>93</v>
      </c>
      <c r="O97" s="4"/>
      <c r="P97" s="4"/>
      <c r="AO97" t="s">
        <v>56</v>
      </c>
      <c r="AP97" s="4"/>
      <c r="AQ97" s="4">
        <v>4</v>
      </c>
      <c r="AR97" s="4">
        <v>3</v>
      </c>
      <c r="AT97" t="s">
        <v>56</v>
      </c>
      <c r="AV97">
        <v>4</v>
      </c>
      <c r="AW97">
        <v>3</v>
      </c>
      <c r="AX97" t="str">
        <f>IF(two_domains[[#This Row],[Cyber Domain]]&lt;&gt;"","C","")</f>
        <v/>
      </c>
      <c r="AY97" s="4" t="str">
        <f>IF(two_domains[[#This Row],[Human Domain]]&lt;&gt;"","H","")</f>
        <v>H</v>
      </c>
      <c r="AZ97" s="4" t="str">
        <f>IF(two_domains[[#This Row],[Physical Domain]]&lt;&gt;"","P","")</f>
        <v>P</v>
      </c>
      <c r="BA97" s="4" t="str">
        <f>CONCATENATE(two_domains[[#This Row],[C]],two_domains[[#This Row],[H]],two_domains[[#This Row],[P]])</f>
        <v>HP</v>
      </c>
    </row>
    <row r="98" spans="1:53" x14ac:dyDescent="0.25">
      <c r="A98" t="s">
        <v>82</v>
      </c>
      <c r="B98" t="s">
        <v>239</v>
      </c>
      <c r="C98" t="s">
        <v>45</v>
      </c>
      <c r="D98" t="s">
        <v>2</v>
      </c>
      <c r="E98" t="s">
        <v>7</v>
      </c>
      <c r="F98" t="s">
        <v>18</v>
      </c>
      <c r="G98">
        <v>2</v>
      </c>
      <c r="I98" s="3" t="s">
        <v>48</v>
      </c>
      <c r="J98" s="4">
        <v>1</v>
      </c>
      <c r="K98" s="4"/>
      <c r="L98" s="4"/>
      <c r="O98" s="4"/>
      <c r="P98" s="4"/>
      <c r="Q98" s="4"/>
      <c r="R98" s="4"/>
      <c r="AO98" t="s">
        <v>50</v>
      </c>
      <c r="AP98" s="4"/>
      <c r="AQ98" s="4">
        <v>4</v>
      </c>
      <c r="AR98" s="4">
        <v>1</v>
      </c>
      <c r="AT98" t="s">
        <v>50</v>
      </c>
      <c r="AV98">
        <v>4</v>
      </c>
      <c r="AW98">
        <v>1</v>
      </c>
      <c r="AX98" t="str">
        <f>IF(two_domains[[#This Row],[Cyber Domain]]&lt;&gt;"","C","")</f>
        <v/>
      </c>
      <c r="AY98" s="4" t="str">
        <f>IF(two_domains[[#This Row],[Human Domain]]&lt;&gt;"","H","")</f>
        <v>H</v>
      </c>
      <c r="AZ98" s="4" t="str">
        <f>IF(two_domains[[#This Row],[Physical Domain]]&lt;&gt;"","P","")</f>
        <v>P</v>
      </c>
      <c r="BA98" s="4" t="str">
        <f>CONCATENATE(two_domains[[#This Row],[C]],two_domains[[#This Row],[H]],two_domains[[#This Row],[P]])</f>
        <v>HP</v>
      </c>
    </row>
    <row r="99" spans="1:53" x14ac:dyDescent="0.25">
      <c r="A99" t="s">
        <v>82</v>
      </c>
      <c r="B99" t="s">
        <v>239</v>
      </c>
      <c r="C99" t="s">
        <v>45</v>
      </c>
      <c r="D99" t="s">
        <v>2</v>
      </c>
      <c r="E99" t="s">
        <v>7</v>
      </c>
      <c r="F99" t="s">
        <v>13</v>
      </c>
      <c r="G99">
        <v>2</v>
      </c>
      <c r="I99" s="3" t="s">
        <v>44</v>
      </c>
      <c r="J99" s="4">
        <v>1</v>
      </c>
      <c r="K99" s="4"/>
      <c r="L99" s="4"/>
      <c r="O99" s="4"/>
      <c r="P99" s="4"/>
      <c r="Q99" s="4"/>
      <c r="R99" s="4"/>
      <c r="AO99" t="s">
        <v>48</v>
      </c>
      <c r="AP99" s="4"/>
      <c r="AQ99" s="4">
        <v>7</v>
      </c>
      <c r="AR99" s="4">
        <v>4</v>
      </c>
      <c r="AT99" t="s">
        <v>48</v>
      </c>
      <c r="AV99">
        <v>7</v>
      </c>
      <c r="AW99">
        <v>4</v>
      </c>
      <c r="AX99" t="str">
        <f>IF(two_domains[[#This Row],[Cyber Domain]]&lt;&gt;"","C","")</f>
        <v/>
      </c>
      <c r="AY99" s="4" t="str">
        <f>IF(two_domains[[#This Row],[Human Domain]]&lt;&gt;"","H","")</f>
        <v>H</v>
      </c>
      <c r="AZ99" s="4" t="str">
        <f>IF(two_domains[[#This Row],[Physical Domain]]&lt;&gt;"","P","")</f>
        <v>P</v>
      </c>
      <c r="BA99" s="4" t="str">
        <f>CONCATENATE(two_domains[[#This Row],[C]],two_domains[[#This Row],[H]],two_domains[[#This Row],[P]])</f>
        <v>HP</v>
      </c>
    </row>
    <row r="100" spans="1:53" x14ac:dyDescent="0.25">
      <c r="A100" t="s">
        <v>82</v>
      </c>
      <c r="B100" t="s">
        <v>239</v>
      </c>
      <c r="C100" t="s">
        <v>45</v>
      </c>
      <c r="D100" t="s">
        <v>2</v>
      </c>
      <c r="E100" t="s">
        <v>7</v>
      </c>
      <c r="F100" t="s">
        <v>78</v>
      </c>
      <c r="G100">
        <v>2</v>
      </c>
      <c r="I100" s="3" t="s">
        <v>32</v>
      </c>
      <c r="J100" s="4">
        <v>1</v>
      </c>
      <c r="K100" s="4"/>
      <c r="L100" s="4"/>
      <c r="O100" s="4"/>
      <c r="P100" s="4"/>
      <c r="Q100" s="4"/>
      <c r="R100" s="4"/>
      <c r="AO100" t="s">
        <v>44</v>
      </c>
      <c r="AP100" s="4"/>
      <c r="AQ100" s="4">
        <v>6</v>
      </c>
      <c r="AR100" s="4">
        <v>1</v>
      </c>
      <c r="AT100" t="s">
        <v>44</v>
      </c>
      <c r="AV100">
        <v>6</v>
      </c>
      <c r="AW100">
        <v>1</v>
      </c>
      <c r="AX100" t="str">
        <f>IF(two_domains[[#This Row],[Cyber Domain]]&lt;&gt;"","C","")</f>
        <v/>
      </c>
      <c r="AY100" s="4" t="str">
        <f>IF(two_domains[[#This Row],[Human Domain]]&lt;&gt;"","H","")</f>
        <v>H</v>
      </c>
      <c r="AZ100" s="4" t="str">
        <f>IF(two_domains[[#This Row],[Physical Domain]]&lt;&gt;"","P","")</f>
        <v>P</v>
      </c>
      <c r="BA100" s="4" t="str">
        <f>CONCATENATE(two_domains[[#This Row],[C]],two_domains[[#This Row],[H]],two_domains[[#This Row],[P]])</f>
        <v>HP</v>
      </c>
    </row>
    <row r="101" spans="1:53" x14ac:dyDescent="0.25">
      <c r="A101" t="s">
        <v>82</v>
      </c>
      <c r="B101" t="s">
        <v>239</v>
      </c>
      <c r="C101" t="s">
        <v>45</v>
      </c>
      <c r="D101" t="s">
        <v>8</v>
      </c>
      <c r="E101" t="s">
        <v>7</v>
      </c>
      <c r="F101" t="s">
        <v>11</v>
      </c>
      <c r="G101">
        <v>2</v>
      </c>
      <c r="I101" s="3" t="s">
        <v>28</v>
      </c>
      <c r="J101" s="4">
        <v>1</v>
      </c>
      <c r="K101" s="4"/>
      <c r="L101" s="4"/>
      <c r="O101" s="4"/>
      <c r="P101" s="4"/>
      <c r="Q101" s="4"/>
      <c r="R101" s="4"/>
      <c r="AO101" t="s">
        <v>32</v>
      </c>
      <c r="AP101" s="4"/>
      <c r="AQ101" s="4">
        <v>7</v>
      </c>
      <c r="AR101" s="4">
        <v>4</v>
      </c>
      <c r="AT101" t="s">
        <v>32</v>
      </c>
      <c r="AV101">
        <v>7</v>
      </c>
      <c r="AW101">
        <v>4</v>
      </c>
      <c r="AX101" t="str">
        <f>IF(two_domains[[#This Row],[Cyber Domain]]&lt;&gt;"","C","")</f>
        <v/>
      </c>
      <c r="AY101" s="4" t="str">
        <f>IF(two_domains[[#This Row],[Human Domain]]&lt;&gt;"","H","")</f>
        <v>H</v>
      </c>
      <c r="AZ101" s="4" t="str">
        <f>IF(two_domains[[#This Row],[Physical Domain]]&lt;&gt;"","P","")</f>
        <v>P</v>
      </c>
      <c r="BA101" s="4" t="str">
        <f>CONCATENATE(two_domains[[#This Row],[C]],two_domains[[#This Row],[H]],two_domains[[#This Row],[P]])</f>
        <v>HP</v>
      </c>
    </row>
    <row r="102" spans="1:53" x14ac:dyDescent="0.25">
      <c r="A102" t="s">
        <v>82</v>
      </c>
      <c r="B102" t="s">
        <v>239</v>
      </c>
      <c r="C102" t="s">
        <v>45</v>
      </c>
      <c r="D102" t="s">
        <v>8</v>
      </c>
      <c r="E102" t="s">
        <v>7</v>
      </c>
      <c r="F102" t="s">
        <v>10</v>
      </c>
      <c r="G102">
        <v>2</v>
      </c>
      <c r="I102" s="3" t="s">
        <v>20</v>
      </c>
      <c r="J102" s="4">
        <v>1</v>
      </c>
      <c r="K102" s="4"/>
      <c r="L102" s="4"/>
      <c r="O102" s="4"/>
      <c r="P102" s="4"/>
      <c r="Q102" s="4"/>
      <c r="R102" s="4"/>
      <c r="AO102" t="s">
        <v>28</v>
      </c>
      <c r="AP102" s="4"/>
      <c r="AQ102" s="4">
        <v>5</v>
      </c>
      <c r="AR102" s="4">
        <v>1</v>
      </c>
      <c r="AT102" t="s">
        <v>28</v>
      </c>
      <c r="AV102">
        <v>5</v>
      </c>
      <c r="AW102">
        <v>1</v>
      </c>
      <c r="AX102" t="str">
        <f>IF(two_domains[[#This Row],[Cyber Domain]]&lt;&gt;"","C","")</f>
        <v/>
      </c>
      <c r="AY102" s="4" t="str">
        <f>IF(two_domains[[#This Row],[Human Domain]]&lt;&gt;"","H","")</f>
        <v>H</v>
      </c>
      <c r="AZ102" s="4" t="str">
        <f>IF(two_domains[[#This Row],[Physical Domain]]&lt;&gt;"","P","")</f>
        <v>P</v>
      </c>
      <c r="BA102" s="4" t="str">
        <f>CONCATENATE(two_domains[[#This Row],[C]],two_domains[[#This Row],[H]],two_domains[[#This Row],[P]])</f>
        <v>HP</v>
      </c>
    </row>
    <row r="103" spans="1:53" x14ac:dyDescent="0.25">
      <c r="A103" t="s">
        <v>82</v>
      </c>
      <c r="B103" t="s">
        <v>239</v>
      </c>
      <c r="C103" t="s">
        <v>45</v>
      </c>
      <c r="D103" t="s">
        <v>8</v>
      </c>
      <c r="E103" t="s">
        <v>7</v>
      </c>
      <c r="F103" t="s">
        <v>6</v>
      </c>
      <c r="G103">
        <v>2</v>
      </c>
      <c r="I103" s="3" t="s">
        <v>16</v>
      </c>
      <c r="J103" s="4">
        <v>1</v>
      </c>
      <c r="K103" s="4"/>
      <c r="L103" s="4"/>
      <c r="O103" s="4"/>
      <c r="P103" s="4"/>
      <c r="Q103" s="4"/>
      <c r="R103" s="4"/>
      <c r="AO103" t="s">
        <v>20</v>
      </c>
      <c r="AP103" s="4"/>
      <c r="AQ103" s="4">
        <v>6</v>
      </c>
      <c r="AR103" s="4">
        <v>1</v>
      </c>
      <c r="AT103" t="s">
        <v>20</v>
      </c>
      <c r="AV103">
        <v>6</v>
      </c>
      <c r="AW103">
        <v>1</v>
      </c>
      <c r="AX103" t="str">
        <f>IF(two_domains[[#This Row],[Cyber Domain]]&lt;&gt;"","C","")</f>
        <v/>
      </c>
      <c r="AY103" s="4" t="str">
        <f>IF(two_domains[[#This Row],[Human Domain]]&lt;&gt;"","H","")</f>
        <v>H</v>
      </c>
      <c r="AZ103" s="4" t="str">
        <f>IF(two_domains[[#This Row],[Physical Domain]]&lt;&gt;"","P","")</f>
        <v>P</v>
      </c>
      <c r="BA103" s="4" t="str">
        <f>CONCATENATE(two_domains[[#This Row],[C]],two_domains[[#This Row],[H]],two_domains[[#This Row],[P]])</f>
        <v>HP</v>
      </c>
    </row>
    <row r="104" spans="1:53" x14ac:dyDescent="0.25">
      <c r="A104" t="s">
        <v>82</v>
      </c>
      <c r="B104" t="s">
        <v>239</v>
      </c>
      <c r="C104" t="s">
        <v>45</v>
      </c>
      <c r="D104" t="s">
        <v>8</v>
      </c>
      <c r="E104" t="s">
        <v>1</v>
      </c>
      <c r="F104" t="s">
        <v>14</v>
      </c>
      <c r="G104">
        <v>2</v>
      </c>
      <c r="I104" s="3" t="s">
        <v>4</v>
      </c>
      <c r="J104" s="4">
        <v>1</v>
      </c>
      <c r="K104" s="4"/>
      <c r="L104" s="4"/>
      <c r="O104" s="4"/>
      <c r="P104" s="4"/>
      <c r="Q104" s="4"/>
      <c r="R104" s="4"/>
      <c r="AO104" t="s">
        <v>16</v>
      </c>
      <c r="AP104" s="4"/>
      <c r="AQ104" s="4">
        <v>5</v>
      </c>
      <c r="AR104" s="4">
        <v>1</v>
      </c>
      <c r="AT104" t="s">
        <v>16</v>
      </c>
      <c r="AV104">
        <v>5</v>
      </c>
      <c r="AW104">
        <v>1</v>
      </c>
      <c r="AX104" t="str">
        <f>IF(two_domains[[#This Row],[Cyber Domain]]&lt;&gt;"","C","")</f>
        <v/>
      </c>
      <c r="AY104" s="4" t="str">
        <f>IF(two_domains[[#This Row],[Human Domain]]&lt;&gt;"","H","")</f>
        <v>H</v>
      </c>
      <c r="AZ104" s="4" t="str">
        <f>IF(two_domains[[#This Row],[Physical Domain]]&lt;&gt;"","P","")</f>
        <v>P</v>
      </c>
      <c r="BA104" s="4" t="str">
        <f>CONCATENATE(two_domains[[#This Row],[C]],two_domains[[#This Row],[H]],two_domains[[#This Row],[P]])</f>
        <v>HP</v>
      </c>
    </row>
    <row r="105" spans="1:53" x14ac:dyDescent="0.25">
      <c r="A105" t="s">
        <v>21</v>
      </c>
      <c r="B105" t="s">
        <v>238</v>
      </c>
      <c r="C105" t="s">
        <v>237</v>
      </c>
      <c r="D105" t="s">
        <v>2</v>
      </c>
      <c r="E105" t="s">
        <v>7</v>
      </c>
      <c r="F105" t="s">
        <v>18</v>
      </c>
      <c r="G105">
        <v>2</v>
      </c>
      <c r="I105" s="3" t="s">
        <v>275</v>
      </c>
      <c r="J105" s="4">
        <v>101</v>
      </c>
      <c r="K105" s="4"/>
      <c r="L105" s="4"/>
      <c r="O105" s="4"/>
      <c r="P105" s="4"/>
      <c r="Q105" s="4"/>
      <c r="R105" s="4"/>
      <c r="AO105" t="s">
        <v>4</v>
      </c>
      <c r="AP105" s="4"/>
      <c r="AQ105" s="4">
        <v>6</v>
      </c>
      <c r="AR105" s="4">
        <v>1</v>
      </c>
      <c r="AT105" t="s">
        <v>4</v>
      </c>
      <c r="AV105">
        <v>6</v>
      </c>
      <c r="AW105">
        <v>1</v>
      </c>
      <c r="AX105" t="str">
        <f>IF(two_domains[[#This Row],[Cyber Domain]]&lt;&gt;"","C","")</f>
        <v/>
      </c>
      <c r="AY105" s="4" t="str">
        <f>IF(two_domains[[#This Row],[Human Domain]]&lt;&gt;"","H","")</f>
        <v>H</v>
      </c>
      <c r="AZ105" s="4" t="str">
        <f>IF(two_domains[[#This Row],[Physical Domain]]&lt;&gt;"","P","")</f>
        <v>P</v>
      </c>
      <c r="BA105" s="4" t="str">
        <f>CONCATENATE(two_domains[[#This Row],[C]],two_domains[[#This Row],[H]],two_domains[[#This Row],[P]])</f>
        <v>HP</v>
      </c>
    </row>
    <row r="106" spans="1:53" x14ac:dyDescent="0.25">
      <c r="A106" t="s">
        <v>21</v>
      </c>
      <c r="B106" t="s">
        <v>238</v>
      </c>
      <c r="C106" t="s">
        <v>237</v>
      </c>
      <c r="D106" t="s">
        <v>2</v>
      </c>
      <c r="E106" t="s">
        <v>7</v>
      </c>
      <c r="F106" t="s">
        <v>12</v>
      </c>
      <c r="G106">
        <v>2</v>
      </c>
    </row>
    <row r="107" spans="1:53" x14ac:dyDescent="0.25">
      <c r="A107" t="s">
        <v>21</v>
      </c>
      <c r="B107" t="s">
        <v>238</v>
      </c>
      <c r="C107" t="s">
        <v>237</v>
      </c>
      <c r="D107" t="s">
        <v>2</v>
      </c>
      <c r="E107" t="s">
        <v>7</v>
      </c>
      <c r="F107" t="s">
        <v>78</v>
      </c>
      <c r="G107">
        <v>2</v>
      </c>
    </row>
    <row r="108" spans="1:53" x14ac:dyDescent="0.25">
      <c r="A108" t="s">
        <v>21</v>
      </c>
      <c r="B108" t="s">
        <v>238</v>
      </c>
      <c r="C108" t="s">
        <v>237</v>
      </c>
      <c r="D108" t="s">
        <v>8</v>
      </c>
      <c r="E108" t="s">
        <v>7</v>
      </c>
      <c r="F108" t="s">
        <v>11</v>
      </c>
      <c r="G108">
        <v>2</v>
      </c>
    </row>
    <row r="109" spans="1:53" x14ac:dyDescent="0.25">
      <c r="A109" t="s">
        <v>21</v>
      </c>
      <c r="B109" t="s">
        <v>238</v>
      </c>
      <c r="C109" t="s">
        <v>237</v>
      </c>
      <c r="D109" t="s">
        <v>8</v>
      </c>
      <c r="E109" t="s">
        <v>7</v>
      </c>
      <c r="F109" t="s">
        <v>10</v>
      </c>
      <c r="G109">
        <v>2</v>
      </c>
    </row>
    <row r="110" spans="1:53" x14ac:dyDescent="0.25">
      <c r="A110" t="s">
        <v>21</v>
      </c>
      <c r="B110" t="s">
        <v>238</v>
      </c>
      <c r="C110" t="s">
        <v>237</v>
      </c>
      <c r="D110" t="s">
        <v>8</v>
      </c>
      <c r="E110" t="s">
        <v>1</v>
      </c>
      <c r="F110" t="s">
        <v>14</v>
      </c>
      <c r="G110">
        <v>2</v>
      </c>
    </row>
    <row r="111" spans="1:53" x14ac:dyDescent="0.25">
      <c r="A111" t="s">
        <v>57</v>
      </c>
      <c r="B111" t="s">
        <v>234</v>
      </c>
      <c r="C111" t="s">
        <v>233</v>
      </c>
      <c r="D111" t="s">
        <v>2</v>
      </c>
      <c r="E111" t="s">
        <v>7</v>
      </c>
      <c r="F111" t="s">
        <v>13</v>
      </c>
      <c r="G111">
        <v>2</v>
      </c>
    </row>
    <row r="112" spans="1:53" x14ac:dyDescent="0.25">
      <c r="A112" t="s">
        <v>57</v>
      </c>
      <c r="B112" t="s">
        <v>234</v>
      </c>
      <c r="C112" t="s">
        <v>233</v>
      </c>
      <c r="D112" t="s">
        <v>2</v>
      </c>
      <c r="E112" t="s">
        <v>7</v>
      </c>
      <c r="F112" t="s">
        <v>12</v>
      </c>
      <c r="G112">
        <v>2</v>
      </c>
    </row>
    <row r="113" spans="1:7" x14ac:dyDescent="0.25">
      <c r="A113" t="s">
        <v>57</v>
      </c>
      <c r="B113" t="s">
        <v>234</v>
      </c>
      <c r="C113" t="s">
        <v>233</v>
      </c>
      <c r="D113" t="s">
        <v>2</v>
      </c>
      <c r="E113" t="s">
        <v>7</v>
      </c>
      <c r="F113" t="s">
        <v>78</v>
      </c>
      <c r="G113">
        <v>2</v>
      </c>
    </row>
    <row r="114" spans="1:7" x14ac:dyDescent="0.25">
      <c r="A114" t="s">
        <v>57</v>
      </c>
      <c r="B114" t="s">
        <v>234</v>
      </c>
      <c r="C114" t="s">
        <v>233</v>
      </c>
      <c r="D114" t="s">
        <v>8</v>
      </c>
      <c r="E114" t="s">
        <v>7</v>
      </c>
      <c r="F114" t="s">
        <v>11</v>
      </c>
      <c r="G114">
        <v>2</v>
      </c>
    </row>
    <row r="115" spans="1:7" x14ac:dyDescent="0.25">
      <c r="A115" t="s">
        <v>57</v>
      </c>
      <c r="B115" t="s">
        <v>234</v>
      </c>
      <c r="C115" t="s">
        <v>233</v>
      </c>
      <c r="D115" t="s">
        <v>8</v>
      </c>
      <c r="E115" t="s">
        <v>7</v>
      </c>
      <c r="F115" t="s">
        <v>10</v>
      </c>
      <c r="G115">
        <v>2</v>
      </c>
    </row>
    <row r="116" spans="1:7" x14ac:dyDescent="0.25">
      <c r="A116" t="s">
        <v>57</v>
      </c>
      <c r="B116" t="s">
        <v>234</v>
      </c>
      <c r="C116" t="s">
        <v>233</v>
      </c>
      <c r="D116" t="s">
        <v>8</v>
      </c>
      <c r="E116" t="s">
        <v>7</v>
      </c>
      <c r="F116" t="s">
        <v>6</v>
      </c>
      <c r="G116">
        <v>2</v>
      </c>
    </row>
    <row r="117" spans="1:7" x14ac:dyDescent="0.25">
      <c r="A117" t="s">
        <v>57</v>
      </c>
      <c r="B117" t="s">
        <v>234</v>
      </c>
      <c r="C117" t="s">
        <v>233</v>
      </c>
      <c r="D117" t="s">
        <v>2</v>
      </c>
      <c r="E117" t="s">
        <v>1</v>
      </c>
      <c r="F117" t="s">
        <v>0</v>
      </c>
      <c r="G117">
        <v>2</v>
      </c>
    </row>
    <row r="118" spans="1:7" x14ac:dyDescent="0.25">
      <c r="A118" t="s">
        <v>21</v>
      </c>
      <c r="B118" t="s">
        <v>232</v>
      </c>
      <c r="C118" t="s">
        <v>41</v>
      </c>
      <c r="D118" t="s">
        <v>2</v>
      </c>
      <c r="E118" t="s">
        <v>7</v>
      </c>
      <c r="F118" t="s">
        <v>38</v>
      </c>
      <c r="G118">
        <v>2</v>
      </c>
    </row>
    <row r="119" spans="1:7" x14ac:dyDescent="0.25">
      <c r="A119" t="s">
        <v>21</v>
      </c>
      <c r="B119" t="s">
        <v>232</v>
      </c>
      <c r="C119" t="s">
        <v>41</v>
      </c>
      <c r="D119" t="s">
        <v>2</v>
      </c>
      <c r="E119" t="s">
        <v>7</v>
      </c>
      <c r="F119" t="s">
        <v>18</v>
      </c>
      <c r="G119">
        <v>2</v>
      </c>
    </row>
    <row r="120" spans="1:7" x14ac:dyDescent="0.25">
      <c r="A120" t="s">
        <v>21</v>
      </c>
      <c r="B120" t="s">
        <v>232</v>
      </c>
      <c r="C120" t="s">
        <v>41</v>
      </c>
      <c r="D120" t="s">
        <v>2</v>
      </c>
      <c r="E120" t="s">
        <v>7</v>
      </c>
      <c r="F120" t="s">
        <v>78</v>
      </c>
      <c r="G120">
        <v>2</v>
      </c>
    </row>
    <row r="121" spans="1:7" x14ac:dyDescent="0.25">
      <c r="A121" t="s">
        <v>21</v>
      </c>
      <c r="B121" t="s">
        <v>232</v>
      </c>
      <c r="C121" t="s">
        <v>41</v>
      </c>
      <c r="D121" t="s">
        <v>8</v>
      </c>
      <c r="E121" t="s">
        <v>7</v>
      </c>
      <c r="F121" t="s">
        <v>11</v>
      </c>
      <c r="G121">
        <v>2</v>
      </c>
    </row>
    <row r="122" spans="1:7" x14ac:dyDescent="0.25">
      <c r="A122" t="s">
        <v>21</v>
      </c>
      <c r="B122" t="s">
        <v>232</v>
      </c>
      <c r="C122" t="s">
        <v>41</v>
      </c>
      <c r="D122" t="s">
        <v>8</v>
      </c>
      <c r="E122" t="s">
        <v>7</v>
      </c>
      <c r="F122" t="s">
        <v>10</v>
      </c>
      <c r="G122">
        <v>2</v>
      </c>
    </row>
    <row r="123" spans="1:7" x14ac:dyDescent="0.25">
      <c r="A123" t="s">
        <v>21</v>
      </c>
      <c r="B123" t="s">
        <v>232</v>
      </c>
      <c r="C123" t="s">
        <v>41</v>
      </c>
      <c r="D123" t="s">
        <v>8</v>
      </c>
      <c r="E123" t="s">
        <v>7</v>
      </c>
      <c r="F123" t="s">
        <v>6</v>
      </c>
      <c r="G123">
        <v>2</v>
      </c>
    </row>
    <row r="124" spans="1:7" x14ac:dyDescent="0.25">
      <c r="A124" t="s">
        <v>21</v>
      </c>
      <c r="B124" t="s">
        <v>232</v>
      </c>
      <c r="C124" t="s">
        <v>41</v>
      </c>
      <c r="D124" t="s">
        <v>8</v>
      </c>
      <c r="E124" t="s">
        <v>1</v>
      </c>
      <c r="F124" t="s">
        <v>14</v>
      </c>
      <c r="G124">
        <v>2</v>
      </c>
    </row>
    <row r="125" spans="1:7" x14ac:dyDescent="0.25">
      <c r="A125" t="s">
        <v>17</v>
      </c>
      <c r="B125" t="s">
        <v>231</v>
      </c>
      <c r="C125" t="s">
        <v>15</v>
      </c>
      <c r="D125" t="s">
        <v>2</v>
      </c>
      <c r="E125" t="s">
        <v>7</v>
      </c>
      <c r="F125" t="s">
        <v>13</v>
      </c>
      <c r="G125">
        <v>2</v>
      </c>
    </row>
    <row r="126" spans="1:7" x14ac:dyDescent="0.25">
      <c r="A126" t="s">
        <v>17</v>
      </c>
      <c r="B126" t="s">
        <v>231</v>
      </c>
      <c r="C126" t="s">
        <v>15</v>
      </c>
      <c r="D126" t="s">
        <v>2</v>
      </c>
      <c r="E126" t="s">
        <v>7</v>
      </c>
      <c r="F126" t="s">
        <v>38</v>
      </c>
      <c r="G126">
        <v>2</v>
      </c>
    </row>
    <row r="127" spans="1:7" x14ac:dyDescent="0.25">
      <c r="A127" t="s">
        <v>17</v>
      </c>
      <c r="B127" t="s">
        <v>231</v>
      </c>
      <c r="C127" t="s">
        <v>15</v>
      </c>
      <c r="D127" t="s">
        <v>8</v>
      </c>
      <c r="E127" t="s">
        <v>7</v>
      </c>
      <c r="F127" t="s">
        <v>11</v>
      </c>
      <c r="G127">
        <v>2</v>
      </c>
    </row>
    <row r="128" spans="1:7" x14ac:dyDescent="0.25">
      <c r="A128" t="s">
        <v>17</v>
      </c>
      <c r="B128" t="s">
        <v>231</v>
      </c>
      <c r="C128" t="s">
        <v>15</v>
      </c>
      <c r="D128" t="s">
        <v>8</v>
      </c>
      <c r="E128" t="s">
        <v>7</v>
      </c>
      <c r="F128" t="s">
        <v>10</v>
      </c>
      <c r="G128">
        <v>2</v>
      </c>
    </row>
    <row r="129" spans="1:7" x14ac:dyDescent="0.25">
      <c r="A129" t="s">
        <v>17</v>
      </c>
      <c r="B129" t="s">
        <v>231</v>
      </c>
      <c r="C129" t="s">
        <v>15</v>
      </c>
      <c r="D129" t="s">
        <v>8</v>
      </c>
      <c r="E129" t="s">
        <v>7</v>
      </c>
      <c r="F129" t="s">
        <v>6</v>
      </c>
      <c r="G129">
        <v>2</v>
      </c>
    </row>
    <row r="130" spans="1:7" x14ac:dyDescent="0.25">
      <c r="A130" t="s">
        <v>17</v>
      </c>
      <c r="B130" t="s">
        <v>231</v>
      </c>
      <c r="C130" t="s">
        <v>15</v>
      </c>
      <c r="D130" t="s">
        <v>8</v>
      </c>
      <c r="E130" t="s">
        <v>1</v>
      </c>
      <c r="F130" t="s">
        <v>14</v>
      </c>
      <c r="G130">
        <v>2</v>
      </c>
    </row>
    <row r="131" spans="1:7" x14ac:dyDescent="0.25">
      <c r="A131" t="s">
        <v>33</v>
      </c>
      <c r="B131" t="s">
        <v>230</v>
      </c>
      <c r="C131" t="s">
        <v>71</v>
      </c>
      <c r="D131" t="s">
        <v>2</v>
      </c>
      <c r="E131" t="s">
        <v>7</v>
      </c>
      <c r="F131" t="s">
        <v>38</v>
      </c>
      <c r="G131">
        <v>2</v>
      </c>
    </row>
    <row r="132" spans="1:7" x14ac:dyDescent="0.25">
      <c r="A132" t="s">
        <v>33</v>
      </c>
      <c r="B132" t="s">
        <v>230</v>
      </c>
      <c r="C132" t="s">
        <v>71</v>
      </c>
      <c r="D132" t="s">
        <v>8</v>
      </c>
      <c r="E132" t="s">
        <v>7</v>
      </c>
      <c r="F132" t="s">
        <v>11</v>
      </c>
      <c r="G132">
        <v>2</v>
      </c>
    </row>
    <row r="133" spans="1:7" x14ac:dyDescent="0.25">
      <c r="A133" t="s">
        <v>33</v>
      </c>
      <c r="B133" t="s">
        <v>230</v>
      </c>
      <c r="C133" t="s">
        <v>71</v>
      </c>
      <c r="D133" t="s">
        <v>8</v>
      </c>
      <c r="E133" t="s">
        <v>7</v>
      </c>
      <c r="F133" t="s">
        <v>10</v>
      </c>
      <c r="G133">
        <v>2</v>
      </c>
    </row>
    <row r="134" spans="1:7" x14ac:dyDescent="0.25">
      <c r="A134" t="s">
        <v>33</v>
      </c>
      <c r="B134" t="s">
        <v>230</v>
      </c>
      <c r="C134" t="s">
        <v>71</v>
      </c>
      <c r="D134" t="s">
        <v>8</v>
      </c>
      <c r="E134" t="s">
        <v>1</v>
      </c>
      <c r="F134" t="s">
        <v>14</v>
      </c>
      <c r="G134">
        <v>2</v>
      </c>
    </row>
    <row r="135" spans="1:7" x14ac:dyDescent="0.25">
      <c r="A135" t="s">
        <v>73</v>
      </c>
      <c r="B135" t="s">
        <v>229</v>
      </c>
      <c r="C135" t="s">
        <v>27</v>
      </c>
      <c r="D135" t="s">
        <v>2</v>
      </c>
      <c r="E135" t="s">
        <v>7</v>
      </c>
      <c r="F135" t="s">
        <v>12</v>
      </c>
      <c r="G135">
        <v>2</v>
      </c>
    </row>
    <row r="136" spans="1:7" x14ac:dyDescent="0.25">
      <c r="A136" t="s">
        <v>73</v>
      </c>
      <c r="B136" t="s">
        <v>229</v>
      </c>
      <c r="C136" t="s">
        <v>27</v>
      </c>
      <c r="D136" t="s">
        <v>2</v>
      </c>
      <c r="E136" t="s">
        <v>1</v>
      </c>
      <c r="F136" t="s">
        <v>0</v>
      </c>
      <c r="G136">
        <v>2</v>
      </c>
    </row>
    <row r="137" spans="1:7" x14ac:dyDescent="0.25">
      <c r="A137" t="s">
        <v>33</v>
      </c>
      <c r="B137" t="s">
        <v>228</v>
      </c>
      <c r="C137" t="s">
        <v>59</v>
      </c>
      <c r="D137" t="s">
        <v>2</v>
      </c>
      <c r="E137" t="s">
        <v>7</v>
      </c>
      <c r="F137" t="s">
        <v>38</v>
      </c>
      <c r="G137">
        <v>2</v>
      </c>
    </row>
    <row r="138" spans="1:7" x14ac:dyDescent="0.25">
      <c r="A138" t="s">
        <v>33</v>
      </c>
      <c r="B138" t="s">
        <v>228</v>
      </c>
      <c r="C138" t="s">
        <v>59</v>
      </c>
      <c r="D138" t="s">
        <v>2</v>
      </c>
      <c r="E138" t="s">
        <v>7</v>
      </c>
      <c r="F138" t="s">
        <v>37</v>
      </c>
      <c r="G138">
        <v>2</v>
      </c>
    </row>
    <row r="139" spans="1:7" x14ac:dyDescent="0.25">
      <c r="A139" t="s">
        <v>33</v>
      </c>
      <c r="B139" t="s">
        <v>228</v>
      </c>
      <c r="C139" t="s">
        <v>59</v>
      </c>
      <c r="D139" t="s">
        <v>8</v>
      </c>
      <c r="E139" t="s">
        <v>7</v>
      </c>
      <c r="F139" t="s">
        <v>10</v>
      </c>
      <c r="G139">
        <v>2</v>
      </c>
    </row>
    <row r="140" spans="1:7" x14ac:dyDescent="0.25">
      <c r="A140" t="s">
        <v>33</v>
      </c>
      <c r="B140" t="s">
        <v>228</v>
      </c>
      <c r="C140" t="s">
        <v>59</v>
      </c>
      <c r="D140" t="s">
        <v>2</v>
      </c>
      <c r="E140" t="s">
        <v>1</v>
      </c>
      <c r="F140" t="s">
        <v>35</v>
      </c>
      <c r="G140">
        <v>2</v>
      </c>
    </row>
    <row r="141" spans="1:7" x14ac:dyDescent="0.25">
      <c r="A141" t="s">
        <v>33</v>
      </c>
      <c r="B141" t="s">
        <v>228</v>
      </c>
      <c r="C141" t="s">
        <v>59</v>
      </c>
      <c r="D141" t="s">
        <v>8</v>
      </c>
      <c r="E141" t="s">
        <v>1</v>
      </c>
      <c r="F141" t="s">
        <v>34</v>
      </c>
      <c r="G141">
        <v>2</v>
      </c>
    </row>
    <row r="142" spans="1:7" x14ac:dyDescent="0.25">
      <c r="A142" t="s">
        <v>33</v>
      </c>
      <c r="B142" t="s">
        <v>228</v>
      </c>
      <c r="C142" t="s">
        <v>59</v>
      </c>
      <c r="D142" t="s">
        <v>8</v>
      </c>
      <c r="E142" t="s">
        <v>1</v>
      </c>
      <c r="F142" t="s">
        <v>14</v>
      </c>
      <c r="G142">
        <v>2</v>
      </c>
    </row>
    <row r="143" spans="1:7" x14ac:dyDescent="0.25">
      <c r="A143" t="s">
        <v>29</v>
      </c>
      <c r="B143" t="s">
        <v>226</v>
      </c>
      <c r="C143" t="s">
        <v>47</v>
      </c>
      <c r="D143" t="s">
        <v>2</v>
      </c>
      <c r="E143" t="s">
        <v>7</v>
      </c>
      <c r="F143" t="s">
        <v>38</v>
      </c>
      <c r="G143">
        <v>2</v>
      </c>
    </row>
    <row r="144" spans="1:7" x14ac:dyDescent="0.25">
      <c r="A144" t="s">
        <v>29</v>
      </c>
      <c r="B144" t="s">
        <v>226</v>
      </c>
      <c r="C144" t="s">
        <v>47</v>
      </c>
      <c r="D144" t="s">
        <v>2</v>
      </c>
      <c r="E144" t="s">
        <v>7</v>
      </c>
      <c r="F144" t="s">
        <v>12</v>
      </c>
      <c r="G144">
        <v>2</v>
      </c>
    </row>
    <row r="145" spans="1:7" x14ac:dyDescent="0.25">
      <c r="A145" t="s">
        <v>29</v>
      </c>
      <c r="B145" t="s">
        <v>226</v>
      </c>
      <c r="C145" t="s">
        <v>47</v>
      </c>
      <c r="D145" t="s">
        <v>8</v>
      </c>
      <c r="E145" t="s">
        <v>7</v>
      </c>
      <c r="F145" t="s">
        <v>11</v>
      </c>
      <c r="G145">
        <v>2</v>
      </c>
    </row>
    <row r="146" spans="1:7" x14ac:dyDescent="0.25">
      <c r="A146" t="s">
        <v>29</v>
      </c>
      <c r="B146" t="s">
        <v>226</v>
      </c>
      <c r="C146" t="s">
        <v>47</v>
      </c>
      <c r="D146" t="s">
        <v>8</v>
      </c>
      <c r="E146" t="s">
        <v>7</v>
      </c>
      <c r="F146" t="s">
        <v>9</v>
      </c>
      <c r="G146">
        <v>2</v>
      </c>
    </row>
    <row r="147" spans="1:7" x14ac:dyDescent="0.25">
      <c r="A147" t="s">
        <v>29</v>
      </c>
      <c r="B147" t="s">
        <v>226</v>
      </c>
      <c r="C147" t="s">
        <v>47</v>
      </c>
      <c r="D147" t="s">
        <v>2</v>
      </c>
      <c r="E147" t="s">
        <v>1</v>
      </c>
      <c r="F147" t="s">
        <v>35</v>
      </c>
      <c r="G147">
        <v>2</v>
      </c>
    </row>
    <row r="148" spans="1:7" x14ac:dyDescent="0.25">
      <c r="A148" t="s">
        <v>29</v>
      </c>
      <c r="B148" t="s">
        <v>226</v>
      </c>
      <c r="C148" t="s">
        <v>47</v>
      </c>
      <c r="D148" t="s">
        <v>8</v>
      </c>
      <c r="E148" t="s">
        <v>1</v>
      </c>
      <c r="F148" t="s">
        <v>34</v>
      </c>
      <c r="G148">
        <v>2</v>
      </c>
    </row>
    <row r="149" spans="1:7" x14ac:dyDescent="0.25">
      <c r="A149" t="s">
        <v>17</v>
      </c>
      <c r="B149" t="s">
        <v>225</v>
      </c>
      <c r="C149" t="s">
        <v>15</v>
      </c>
      <c r="D149" t="s">
        <v>2</v>
      </c>
      <c r="E149" t="s">
        <v>7</v>
      </c>
      <c r="F149" t="s">
        <v>18</v>
      </c>
      <c r="G149">
        <v>2</v>
      </c>
    </row>
    <row r="150" spans="1:7" x14ac:dyDescent="0.25">
      <c r="A150" t="s">
        <v>17</v>
      </c>
      <c r="B150" t="s">
        <v>225</v>
      </c>
      <c r="C150" t="s">
        <v>15</v>
      </c>
      <c r="D150" t="s">
        <v>2</v>
      </c>
      <c r="E150" t="s">
        <v>7</v>
      </c>
      <c r="F150" t="s">
        <v>78</v>
      </c>
      <c r="G150">
        <v>2</v>
      </c>
    </row>
    <row r="151" spans="1:7" x14ac:dyDescent="0.25">
      <c r="A151" t="s">
        <v>17</v>
      </c>
      <c r="B151" t="s">
        <v>225</v>
      </c>
      <c r="C151" t="s">
        <v>15</v>
      </c>
      <c r="D151" t="s">
        <v>8</v>
      </c>
      <c r="E151" t="s">
        <v>7</v>
      </c>
      <c r="F151" t="s">
        <v>11</v>
      </c>
      <c r="G151">
        <v>2</v>
      </c>
    </row>
    <row r="152" spans="1:7" x14ac:dyDescent="0.25">
      <c r="A152" t="s">
        <v>17</v>
      </c>
      <c r="B152" t="s">
        <v>225</v>
      </c>
      <c r="C152" t="s">
        <v>15</v>
      </c>
      <c r="D152" t="s">
        <v>8</v>
      </c>
      <c r="E152" t="s">
        <v>7</v>
      </c>
      <c r="F152" t="s">
        <v>10</v>
      </c>
      <c r="G152">
        <v>2</v>
      </c>
    </row>
    <row r="153" spans="1:7" x14ac:dyDescent="0.25">
      <c r="A153" t="s">
        <v>17</v>
      </c>
      <c r="B153" t="s">
        <v>225</v>
      </c>
      <c r="C153" t="s">
        <v>15</v>
      </c>
      <c r="D153" t="s">
        <v>8</v>
      </c>
      <c r="E153" t="s">
        <v>1</v>
      </c>
      <c r="F153" t="s">
        <v>14</v>
      </c>
      <c r="G153">
        <v>2</v>
      </c>
    </row>
    <row r="154" spans="1:7" x14ac:dyDescent="0.25">
      <c r="A154" t="s">
        <v>131</v>
      </c>
      <c r="B154" t="s">
        <v>224</v>
      </c>
      <c r="C154" t="s">
        <v>39</v>
      </c>
      <c r="D154" t="s">
        <v>2</v>
      </c>
      <c r="E154" t="s">
        <v>7</v>
      </c>
      <c r="F154" t="s">
        <v>38</v>
      </c>
      <c r="G154">
        <v>2</v>
      </c>
    </row>
    <row r="155" spans="1:7" x14ac:dyDescent="0.25">
      <c r="A155" t="s">
        <v>131</v>
      </c>
      <c r="B155" t="s">
        <v>224</v>
      </c>
      <c r="C155" t="s">
        <v>39</v>
      </c>
      <c r="D155" t="s">
        <v>2</v>
      </c>
      <c r="E155" t="s">
        <v>7</v>
      </c>
      <c r="F155" t="s">
        <v>13</v>
      </c>
      <c r="G155">
        <v>2</v>
      </c>
    </row>
    <row r="156" spans="1:7" x14ac:dyDescent="0.25">
      <c r="A156" t="s">
        <v>131</v>
      </c>
      <c r="B156" t="s">
        <v>224</v>
      </c>
      <c r="C156" t="s">
        <v>39</v>
      </c>
      <c r="D156" t="s">
        <v>8</v>
      </c>
      <c r="E156" t="s">
        <v>7</v>
      </c>
      <c r="F156" t="s">
        <v>11</v>
      </c>
      <c r="G156">
        <v>2</v>
      </c>
    </row>
    <row r="157" spans="1:7" x14ac:dyDescent="0.25">
      <c r="A157" t="s">
        <v>131</v>
      </c>
      <c r="B157" t="s">
        <v>224</v>
      </c>
      <c r="C157" t="s">
        <v>39</v>
      </c>
      <c r="D157" t="s">
        <v>8</v>
      </c>
      <c r="E157" t="s">
        <v>7</v>
      </c>
      <c r="F157" t="s">
        <v>10</v>
      </c>
      <c r="G157">
        <v>2</v>
      </c>
    </row>
    <row r="158" spans="1:7" x14ac:dyDescent="0.25">
      <c r="A158" t="s">
        <v>131</v>
      </c>
      <c r="B158" t="s">
        <v>224</v>
      </c>
      <c r="C158" t="s">
        <v>39</v>
      </c>
      <c r="D158" t="s">
        <v>2</v>
      </c>
      <c r="E158" t="s">
        <v>1</v>
      </c>
      <c r="F158" t="s">
        <v>0</v>
      </c>
      <c r="G158">
        <v>2</v>
      </c>
    </row>
    <row r="159" spans="1:7" x14ac:dyDescent="0.25">
      <c r="A159" t="s">
        <v>29</v>
      </c>
      <c r="B159" t="s">
        <v>221</v>
      </c>
      <c r="C159" t="s">
        <v>39</v>
      </c>
      <c r="D159" t="s">
        <v>2</v>
      </c>
      <c r="E159" t="s">
        <v>7</v>
      </c>
      <c r="F159" t="s">
        <v>38</v>
      </c>
      <c r="G159">
        <v>2</v>
      </c>
    </row>
    <row r="160" spans="1:7" x14ac:dyDescent="0.25">
      <c r="A160" t="s">
        <v>29</v>
      </c>
      <c r="B160" t="s">
        <v>221</v>
      </c>
      <c r="C160" t="s">
        <v>39</v>
      </c>
      <c r="D160" t="s">
        <v>2</v>
      </c>
      <c r="E160" t="s">
        <v>7</v>
      </c>
      <c r="F160" t="s">
        <v>13</v>
      </c>
      <c r="G160">
        <v>2</v>
      </c>
    </row>
    <row r="161" spans="1:7" x14ac:dyDescent="0.25">
      <c r="A161" t="s">
        <v>29</v>
      </c>
      <c r="B161" t="s">
        <v>221</v>
      </c>
      <c r="C161" t="s">
        <v>39</v>
      </c>
      <c r="D161" t="s">
        <v>8</v>
      </c>
      <c r="E161" t="s">
        <v>7</v>
      </c>
      <c r="F161" t="s">
        <v>11</v>
      </c>
      <c r="G161">
        <v>2</v>
      </c>
    </row>
    <row r="162" spans="1:7" x14ac:dyDescent="0.25">
      <c r="A162" t="s">
        <v>29</v>
      </c>
      <c r="B162" t="s">
        <v>221</v>
      </c>
      <c r="C162" t="s">
        <v>39</v>
      </c>
      <c r="D162" t="s">
        <v>8</v>
      </c>
      <c r="E162" t="s">
        <v>7</v>
      </c>
      <c r="F162" t="s">
        <v>10</v>
      </c>
      <c r="G162">
        <v>2</v>
      </c>
    </row>
    <row r="163" spans="1:7" x14ac:dyDescent="0.25">
      <c r="A163" t="s">
        <v>29</v>
      </c>
      <c r="B163" t="s">
        <v>221</v>
      </c>
      <c r="C163" t="s">
        <v>39</v>
      </c>
      <c r="D163" t="s">
        <v>8</v>
      </c>
      <c r="E163" t="s">
        <v>1</v>
      </c>
      <c r="F163" t="s">
        <v>14</v>
      </c>
      <c r="G163">
        <v>2</v>
      </c>
    </row>
    <row r="164" spans="1:7" x14ac:dyDescent="0.25">
      <c r="A164" t="s">
        <v>220</v>
      </c>
      <c r="B164" t="s">
        <v>219</v>
      </c>
      <c r="C164" t="s">
        <v>19</v>
      </c>
      <c r="D164" t="s">
        <v>2</v>
      </c>
      <c r="E164" t="s">
        <v>7</v>
      </c>
      <c r="F164" t="s">
        <v>18</v>
      </c>
      <c r="G164">
        <v>2</v>
      </c>
    </row>
    <row r="165" spans="1:7" x14ac:dyDescent="0.25">
      <c r="A165" t="s">
        <v>220</v>
      </c>
      <c r="B165" t="s">
        <v>219</v>
      </c>
      <c r="C165" t="s">
        <v>19</v>
      </c>
      <c r="D165" t="s">
        <v>2</v>
      </c>
      <c r="E165" t="s">
        <v>7</v>
      </c>
      <c r="F165" t="s">
        <v>13</v>
      </c>
      <c r="G165">
        <v>2</v>
      </c>
    </row>
    <row r="166" spans="1:7" x14ac:dyDescent="0.25">
      <c r="A166" t="s">
        <v>220</v>
      </c>
      <c r="B166" t="s">
        <v>219</v>
      </c>
      <c r="C166" t="s">
        <v>19</v>
      </c>
      <c r="D166" t="s">
        <v>2</v>
      </c>
      <c r="E166" t="s">
        <v>7</v>
      </c>
      <c r="F166" t="s">
        <v>12</v>
      </c>
      <c r="G166">
        <v>2</v>
      </c>
    </row>
    <row r="167" spans="1:7" x14ac:dyDescent="0.25">
      <c r="A167" t="s">
        <v>220</v>
      </c>
      <c r="B167" t="s">
        <v>219</v>
      </c>
      <c r="C167" t="s">
        <v>19</v>
      </c>
      <c r="D167" t="s">
        <v>8</v>
      </c>
      <c r="E167" t="s">
        <v>7</v>
      </c>
      <c r="F167" t="s">
        <v>11</v>
      </c>
      <c r="G167">
        <v>2</v>
      </c>
    </row>
    <row r="168" spans="1:7" x14ac:dyDescent="0.25">
      <c r="A168" t="s">
        <v>220</v>
      </c>
      <c r="B168" t="s">
        <v>219</v>
      </c>
      <c r="C168" t="s">
        <v>19</v>
      </c>
      <c r="D168" t="s">
        <v>8</v>
      </c>
      <c r="E168" t="s">
        <v>7</v>
      </c>
      <c r="F168" t="s">
        <v>10</v>
      </c>
      <c r="G168">
        <v>2</v>
      </c>
    </row>
    <row r="169" spans="1:7" x14ac:dyDescent="0.25">
      <c r="A169" t="s">
        <v>220</v>
      </c>
      <c r="B169" t="s">
        <v>219</v>
      </c>
      <c r="C169" t="s">
        <v>19</v>
      </c>
      <c r="D169" t="s">
        <v>8</v>
      </c>
      <c r="E169" t="s">
        <v>1</v>
      </c>
      <c r="F169" t="s">
        <v>14</v>
      </c>
      <c r="G169">
        <v>2</v>
      </c>
    </row>
    <row r="170" spans="1:7" x14ac:dyDescent="0.25">
      <c r="A170" t="s">
        <v>21</v>
      </c>
      <c r="B170" t="s">
        <v>216</v>
      </c>
      <c r="C170" t="s">
        <v>47</v>
      </c>
      <c r="D170" t="s">
        <v>2</v>
      </c>
      <c r="E170" t="s">
        <v>7</v>
      </c>
      <c r="F170" t="s">
        <v>18</v>
      </c>
      <c r="G170">
        <v>2</v>
      </c>
    </row>
    <row r="171" spans="1:7" x14ac:dyDescent="0.25">
      <c r="A171" t="s">
        <v>21</v>
      </c>
      <c r="B171" t="s">
        <v>216</v>
      </c>
      <c r="C171" t="s">
        <v>47</v>
      </c>
      <c r="D171" t="s">
        <v>2</v>
      </c>
      <c r="E171" t="s">
        <v>7</v>
      </c>
      <c r="F171" t="s">
        <v>12</v>
      </c>
      <c r="G171">
        <v>2</v>
      </c>
    </row>
    <row r="172" spans="1:7" x14ac:dyDescent="0.25">
      <c r="A172" t="s">
        <v>21</v>
      </c>
      <c r="B172" t="s">
        <v>216</v>
      </c>
      <c r="C172" t="s">
        <v>47</v>
      </c>
      <c r="D172" t="s">
        <v>8</v>
      </c>
      <c r="E172" t="s">
        <v>7</v>
      </c>
      <c r="F172" t="s">
        <v>11</v>
      </c>
      <c r="G172">
        <v>2</v>
      </c>
    </row>
    <row r="173" spans="1:7" x14ac:dyDescent="0.25">
      <c r="A173" t="s">
        <v>21</v>
      </c>
      <c r="B173" t="s">
        <v>216</v>
      </c>
      <c r="C173" t="s">
        <v>47</v>
      </c>
      <c r="D173" t="s">
        <v>8</v>
      </c>
      <c r="E173" t="s">
        <v>1</v>
      </c>
      <c r="F173" t="s">
        <v>14</v>
      </c>
      <c r="G173">
        <v>2</v>
      </c>
    </row>
    <row r="174" spans="1:7" x14ac:dyDescent="0.25">
      <c r="A174" t="s">
        <v>29</v>
      </c>
      <c r="B174" t="s">
        <v>215</v>
      </c>
      <c r="C174" t="s">
        <v>15</v>
      </c>
      <c r="D174" t="s">
        <v>2</v>
      </c>
      <c r="E174" t="s">
        <v>7</v>
      </c>
      <c r="F174" t="s">
        <v>38</v>
      </c>
      <c r="G174">
        <v>2</v>
      </c>
    </row>
    <row r="175" spans="1:7" x14ac:dyDescent="0.25">
      <c r="A175" t="s">
        <v>29</v>
      </c>
      <c r="B175" t="s">
        <v>215</v>
      </c>
      <c r="C175" t="s">
        <v>15</v>
      </c>
      <c r="D175" t="s">
        <v>2</v>
      </c>
      <c r="E175" t="s">
        <v>7</v>
      </c>
      <c r="F175" t="s">
        <v>13</v>
      </c>
      <c r="G175">
        <v>2</v>
      </c>
    </row>
    <row r="176" spans="1:7" x14ac:dyDescent="0.25">
      <c r="A176" t="s">
        <v>29</v>
      </c>
      <c r="B176" t="s">
        <v>215</v>
      </c>
      <c r="C176" t="s">
        <v>15</v>
      </c>
      <c r="D176" t="s">
        <v>2</v>
      </c>
      <c r="E176" t="s">
        <v>7</v>
      </c>
      <c r="F176" t="s">
        <v>12</v>
      </c>
      <c r="G176">
        <v>2</v>
      </c>
    </row>
    <row r="177" spans="1:7" x14ac:dyDescent="0.25">
      <c r="A177" t="s">
        <v>29</v>
      </c>
      <c r="B177" t="s">
        <v>215</v>
      </c>
      <c r="C177" t="s">
        <v>15</v>
      </c>
      <c r="D177" t="s">
        <v>8</v>
      </c>
      <c r="E177" t="s">
        <v>7</v>
      </c>
      <c r="F177" t="s">
        <v>11</v>
      </c>
      <c r="G177">
        <v>2</v>
      </c>
    </row>
    <row r="178" spans="1:7" x14ac:dyDescent="0.25">
      <c r="A178" t="s">
        <v>29</v>
      </c>
      <c r="B178" t="s">
        <v>215</v>
      </c>
      <c r="C178" t="s">
        <v>15</v>
      </c>
      <c r="D178" t="s">
        <v>8</v>
      </c>
      <c r="E178" t="s">
        <v>7</v>
      </c>
      <c r="F178" t="s">
        <v>10</v>
      </c>
      <c r="G178">
        <v>2</v>
      </c>
    </row>
    <row r="179" spans="1:7" x14ac:dyDescent="0.25">
      <c r="A179" t="s">
        <v>29</v>
      </c>
      <c r="B179" t="s">
        <v>215</v>
      </c>
      <c r="C179" t="s">
        <v>15</v>
      </c>
      <c r="D179" t="s">
        <v>8</v>
      </c>
      <c r="E179" t="s">
        <v>7</v>
      </c>
      <c r="F179" t="s">
        <v>6</v>
      </c>
      <c r="G179">
        <v>2</v>
      </c>
    </row>
    <row r="180" spans="1:7" x14ac:dyDescent="0.25">
      <c r="A180" t="s">
        <v>29</v>
      </c>
      <c r="B180" t="s">
        <v>215</v>
      </c>
      <c r="C180" t="s">
        <v>15</v>
      </c>
      <c r="D180" t="s">
        <v>8</v>
      </c>
      <c r="E180" t="s">
        <v>1</v>
      </c>
      <c r="F180" t="s">
        <v>14</v>
      </c>
      <c r="G180">
        <v>2</v>
      </c>
    </row>
    <row r="181" spans="1:7" x14ac:dyDescent="0.25">
      <c r="A181" t="s">
        <v>29</v>
      </c>
      <c r="B181" t="s">
        <v>214</v>
      </c>
      <c r="C181" t="s">
        <v>31</v>
      </c>
      <c r="D181" t="s">
        <v>2</v>
      </c>
      <c r="E181" t="s">
        <v>7</v>
      </c>
      <c r="F181" t="s">
        <v>38</v>
      </c>
      <c r="G181">
        <v>2</v>
      </c>
    </row>
    <row r="182" spans="1:7" x14ac:dyDescent="0.25">
      <c r="A182" t="s">
        <v>29</v>
      </c>
      <c r="B182" t="s">
        <v>214</v>
      </c>
      <c r="C182" t="s">
        <v>31</v>
      </c>
      <c r="D182" t="s">
        <v>2</v>
      </c>
      <c r="E182" t="s">
        <v>7</v>
      </c>
      <c r="F182" t="s">
        <v>13</v>
      </c>
      <c r="G182">
        <v>2</v>
      </c>
    </row>
    <row r="183" spans="1:7" x14ac:dyDescent="0.25">
      <c r="A183" t="s">
        <v>29</v>
      </c>
      <c r="B183" t="s">
        <v>214</v>
      </c>
      <c r="C183" t="s">
        <v>31</v>
      </c>
      <c r="D183" t="s">
        <v>2</v>
      </c>
      <c r="E183" t="s">
        <v>7</v>
      </c>
      <c r="F183" t="s">
        <v>12</v>
      </c>
      <c r="G183">
        <v>2</v>
      </c>
    </row>
    <row r="184" spans="1:7" x14ac:dyDescent="0.25">
      <c r="A184" t="s">
        <v>29</v>
      </c>
      <c r="B184" t="s">
        <v>214</v>
      </c>
      <c r="C184" t="s">
        <v>31</v>
      </c>
      <c r="D184" t="s">
        <v>8</v>
      </c>
      <c r="E184" t="s">
        <v>7</v>
      </c>
      <c r="F184" t="s">
        <v>11</v>
      </c>
      <c r="G184">
        <v>2</v>
      </c>
    </row>
    <row r="185" spans="1:7" x14ac:dyDescent="0.25">
      <c r="A185" t="s">
        <v>29</v>
      </c>
      <c r="B185" t="s">
        <v>214</v>
      </c>
      <c r="C185" t="s">
        <v>31</v>
      </c>
      <c r="D185" t="s">
        <v>8</v>
      </c>
      <c r="E185" t="s">
        <v>7</v>
      </c>
      <c r="F185" t="s">
        <v>10</v>
      </c>
      <c r="G185">
        <v>2</v>
      </c>
    </row>
    <row r="186" spans="1:7" x14ac:dyDescent="0.25">
      <c r="A186" t="s">
        <v>29</v>
      </c>
      <c r="B186" t="s">
        <v>214</v>
      </c>
      <c r="C186" t="s">
        <v>31</v>
      </c>
      <c r="D186" t="s">
        <v>8</v>
      </c>
      <c r="E186" t="s">
        <v>7</v>
      </c>
      <c r="F186" t="s">
        <v>9</v>
      </c>
      <c r="G186">
        <v>2</v>
      </c>
    </row>
    <row r="187" spans="1:7" x14ac:dyDescent="0.25">
      <c r="A187" t="s">
        <v>29</v>
      </c>
      <c r="B187" t="s">
        <v>214</v>
      </c>
      <c r="C187" t="s">
        <v>31</v>
      </c>
      <c r="D187" t="s">
        <v>8</v>
      </c>
      <c r="E187" t="s">
        <v>7</v>
      </c>
      <c r="F187" t="s">
        <v>30</v>
      </c>
      <c r="G187">
        <v>2</v>
      </c>
    </row>
    <row r="188" spans="1:7" x14ac:dyDescent="0.25">
      <c r="A188" t="s">
        <v>29</v>
      </c>
      <c r="B188" t="s">
        <v>214</v>
      </c>
      <c r="C188" t="s">
        <v>31</v>
      </c>
      <c r="D188" t="s">
        <v>8</v>
      </c>
      <c r="E188" t="s">
        <v>1</v>
      </c>
      <c r="F188" t="s">
        <v>14</v>
      </c>
      <c r="G188">
        <v>2</v>
      </c>
    </row>
    <row r="189" spans="1:7" x14ac:dyDescent="0.25">
      <c r="A189" t="s">
        <v>82</v>
      </c>
      <c r="B189" t="s">
        <v>212</v>
      </c>
      <c r="C189" t="s">
        <v>41</v>
      </c>
      <c r="D189" t="s">
        <v>2</v>
      </c>
      <c r="E189" t="s">
        <v>7</v>
      </c>
      <c r="F189" t="s">
        <v>38</v>
      </c>
      <c r="G189">
        <v>2</v>
      </c>
    </row>
    <row r="190" spans="1:7" x14ac:dyDescent="0.25">
      <c r="A190" t="s">
        <v>82</v>
      </c>
      <c r="B190" t="s">
        <v>212</v>
      </c>
      <c r="C190" t="s">
        <v>41</v>
      </c>
      <c r="D190" t="s">
        <v>2</v>
      </c>
      <c r="E190" t="s">
        <v>7</v>
      </c>
      <c r="F190" t="s">
        <v>13</v>
      </c>
      <c r="G190">
        <v>2</v>
      </c>
    </row>
    <row r="191" spans="1:7" x14ac:dyDescent="0.25">
      <c r="A191" t="s">
        <v>82</v>
      </c>
      <c r="B191" t="s">
        <v>212</v>
      </c>
      <c r="C191" t="s">
        <v>41</v>
      </c>
      <c r="D191" t="s">
        <v>2</v>
      </c>
      <c r="E191" t="s">
        <v>7</v>
      </c>
      <c r="F191" t="s">
        <v>12</v>
      </c>
      <c r="G191">
        <v>2</v>
      </c>
    </row>
    <row r="192" spans="1:7" x14ac:dyDescent="0.25">
      <c r="A192" t="s">
        <v>82</v>
      </c>
      <c r="B192" t="s">
        <v>212</v>
      </c>
      <c r="C192" t="s">
        <v>41</v>
      </c>
      <c r="D192" t="s">
        <v>8</v>
      </c>
      <c r="E192" t="s">
        <v>7</v>
      </c>
      <c r="F192" t="s">
        <v>11</v>
      </c>
      <c r="G192">
        <v>2</v>
      </c>
    </row>
    <row r="193" spans="1:7" x14ac:dyDescent="0.25">
      <c r="A193" t="s">
        <v>82</v>
      </c>
      <c r="B193" t="s">
        <v>212</v>
      </c>
      <c r="C193" t="s">
        <v>41</v>
      </c>
      <c r="D193" t="s">
        <v>8</v>
      </c>
      <c r="E193" t="s">
        <v>7</v>
      </c>
      <c r="F193" t="s">
        <v>10</v>
      </c>
      <c r="G193">
        <v>2</v>
      </c>
    </row>
    <row r="194" spans="1:7" x14ac:dyDescent="0.25">
      <c r="A194" t="s">
        <v>82</v>
      </c>
      <c r="B194" t="s">
        <v>212</v>
      </c>
      <c r="C194" t="s">
        <v>41</v>
      </c>
      <c r="D194" t="s">
        <v>8</v>
      </c>
      <c r="E194" t="s">
        <v>7</v>
      </c>
      <c r="F194" t="s">
        <v>9</v>
      </c>
      <c r="G194">
        <v>2</v>
      </c>
    </row>
    <row r="195" spans="1:7" x14ac:dyDescent="0.25">
      <c r="A195" t="s">
        <v>82</v>
      </c>
      <c r="B195" t="s">
        <v>212</v>
      </c>
      <c r="C195" t="s">
        <v>41</v>
      </c>
      <c r="D195" t="s">
        <v>2</v>
      </c>
      <c r="E195" t="s">
        <v>23</v>
      </c>
      <c r="F195" t="s">
        <v>26</v>
      </c>
      <c r="G195">
        <v>2</v>
      </c>
    </row>
    <row r="196" spans="1:7" x14ac:dyDescent="0.25">
      <c r="A196" t="s">
        <v>82</v>
      </c>
      <c r="B196" t="s">
        <v>212</v>
      </c>
      <c r="C196" t="s">
        <v>41</v>
      </c>
      <c r="D196" t="s">
        <v>8</v>
      </c>
      <c r="E196" t="s">
        <v>23</v>
      </c>
      <c r="F196" t="s">
        <v>22</v>
      </c>
      <c r="G196">
        <v>2</v>
      </c>
    </row>
    <row r="197" spans="1:7" x14ac:dyDescent="0.25">
      <c r="A197" t="s">
        <v>29</v>
      </c>
      <c r="B197" t="s">
        <v>211</v>
      </c>
      <c r="C197" t="s">
        <v>41</v>
      </c>
      <c r="D197" t="s">
        <v>2</v>
      </c>
      <c r="E197" t="s">
        <v>7</v>
      </c>
      <c r="F197" t="s">
        <v>18</v>
      </c>
      <c r="G197">
        <v>2</v>
      </c>
    </row>
    <row r="198" spans="1:7" x14ac:dyDescent="0.25">
      <c r="A198" t="s">
        <v>29</v>
      </c>
      <c r="B198" t="s">
        <v>211</v>
      </c>
      <c r="C198" t="s">
        <v>41</v>
      </c>
      <c r="D198" t="s">
        <v>2</v>
      </c>
      <c r="E198" t="s">
        <v>7</v>
      </c>
      <c r="F198" t="s">
        <v>12</v>
      </c>
      <c r="G198">
        <v>2</v>
      </c>
    </row>
    <row r="199" spans="1:7" x14ac:dyDescent="0.25">
      <c r="A199" t="s">
        <v>29</v>
      </c>
      <c r="B199" t="s">
        <v>211</v>
      </c>
      <c r="C199" t="s">
        <v>41</v>
      </c>
      <c r="D199" t="s">
        <v>8</v>
      </c>
      <c r="E199" t="s">
        <v>7</v>
      </c>
      <c r="F199" t="s">
        <v>10</v>
      </c>
      <c r="G199">
        <v>2</v>
      </c>
    </row>
    <row r="200" spans="1:7" x14ac:dyDescent="0.25">
      <c r="A200" t="s">
        <v>29</v>
      </c>
      <c r="B200" t="s">
        <v>211</v>
      </c>
      <c r="C200" t="s">
        <v>41</v>
      </c>
      <c r="D200" t="s">
        <v>2</v>
      </c>
      <c r="E200" t="s">
        <v>1</v>
      </c>
      <c r="F200" t="s">
        <v>0</v>
      </c>
      <c r="G200">
        <v>2</v>
      </c>
    </row>
    <row r="201" spans="1:7" x14ac:dyDescent="0.25">
      <c r="A201" t="s">
        <v>29</v>
      </c>
      <c r="B201" t="s">
        <v>211</v>
      </c>
      <c r="C201" t="s">
        <v>41</v>
      </c>
      <c r="D201" t="s">
        <v>2</v>
      </c>
      <c r="E201" t="s">
        <v>1</v>
      </c>
      <c r="F201" t="s">
        <v>58</v>
      </c>
      <c r="G201">
        <v>2</v>
      </c>
    </row>
    <row r="202" spans="1:7" x14ac:dyDescent="0.25">
      <c r="A202" t="s">
        <v>29</v>
      </c>
      <c r="B202" t="s">
        <v>211</v>
      </c>
      <c r="C202" t="s">
        <v>41</v>
      </c>
      <c r="D202" t="s">
        <v>8</v>
      </c>
      <c r="E202" t="s">
        <v>1</v>
      </c>
      <c r="F202" t="s">
        <v>14</v>
      </c>
      <c r="G202">
        <v>2</v>
      </c>
    </row>
    <row r="203" spans="1:7" x14ac:dyDescent="0.25">
      <c r="A203" t="s">
        <v>29</v>
      </c>
      <c r="B203" t="s">
        <v>211</v>
      </c>
      <c r="C203" t="s">
        <v>41</v>
      </c>
      <c r="D203" t="s">
        <v>8</v>
      </c>
      <c r="E203" t="s">
        <v>1</v>
      </c>
      <c r="F203" t="s">
        <v>54</v>
      </c>
      <c r="G203">
        <v>2</v>
      </c>
    </row>
    <row r="204" spans="1:7" x14ac:dyDescent="0.25">
      <c r="A204" t="s">
        <v>29</v>
      </c>
      <c r="B204" t="s">
        <v>210</v>
      </c>
      <c r="C204" t="s">
        <v>31</v>
      </c>
      <c r="D204" t="s">
        <v>2</v>
      </c>
      <c r="E204" t="s">
        <v>7</v>
      </c>
      <c r="F204" t="s">
        <v>38</v>
      </c>
      <c r="G204">
        <v>2</v>
      </c>
    </row>
    <row r="205" spans="1:7" x14ac:dyDescent="0.25">
      <c r="A205" t="s">
        <v>29</v>
      </c>
      <c r="B205" t="s">
        <v>210</v>
      </c>
      <c r="C205" t="s">
        <v>31</v>
      </c>
      <c r="D205" t="s">
        <v>2</v>
      </c>
      <c r="E205" t="s">
        <v>7</v>
      </c>
      <c r="F205" t="s">
        <v>13</v>
      </c>
      <c r="G205">
        <v>2</v>
      </c>
    </row>
    <row r="206" spans="1:7" x14ac:dyDescent="0.25">
      <c r="A206" t="s">
        <v>29</v>
      </c>
      <c r="B206" t="s">
        <v>210</v>
      </c>
      <c r="C206" t="s">
        <v>31</v>
      </c>
      <c r="D206" t="s">
        <v>8</v>
      </c>
      <c r="E206" t="s">
        <v>7</v>
      </c>
      <c r="F206" t="s">
        <v>11</v>
      </c>
      <c r="G206">
        <v>2</v>
      </c>
    </row>
    <row r="207" spans="1:7" x14ac:dyDescent="0.25">
      <c r="A207" t="s">
        <v>29</v>
      </c>
      <c r="B207" t="s">
        <v>210</v>
      </c>
      <c r="C207" t="s">
        <v>31</v>
      </c>
      <c r="D207" t="s">
        <v>8</v>
      </c>
      <c r="E207" t="s">
        <v>7</v>
      </c>
      <c r="F207" t="s">
        <v>10</v>
      </c>
      <c r="G207">
        <v>2</v>
      </c>
    </row>
    <row r="208" spans="1:7" x14ac:dyDescent="0.25">
      <c r="A208" t="s">
        <v>29</v>
      </c>
      <c r="B208" t="s">
        <v>210</v>
      </c>
      <c r="C208" t="s">
        <v>31</v>
      </c>
      <c r="D208" t="s">
        <v>2</v>
      </c>
      <c r="E208" t="s">
        <v>1</v>
      </c>
      <c r="F208" t="s">
        <v>0</v>
      </c>
      <c r="G208">
        <v>2</v>
      </c>
    </row>
    <row r="209" spans="1:7" x14ac:dyDescent="0.25">
      <c r="A209" t="s">
        <v>57</v>
      </c>
      <c r="B209" t="s">
        <v>208</v>
      </c>
      <c r="C209" t="s">
        <v>207</v>
      </c>
      <c r="D209" t="s">
        <v>2</v>
      </c>
      <c r="E209" t="s">
        <v>7</v>
      </c>
      <c r="F209" t="s">
        <v>38</v>
      </c>
      <c r="G209">
        <v>2</v>
      </c>
    </row>
    <row r="210" spans="1:7" x14ac:dyDescent="0.25">
      <c r="A210" t="s">
        <v>57</v>
      </c>
      <c r="B210" t="s">
        <v>208</v>
      </c>
      <c r="C210" t="s">
        <v>207</v>
      </c>
      <c r="D210" t="s">
        <v>2</v>
      </c>
      <c r="E210" t="s">
        <v>7</v>
      </c>
      <c r="F210" t="s">
        <v>18</v>
      </c>
      <c r="G210">
        <v>2</v>
      </c>
    </row>
    <row r="211" spans="1:7" x14ac:dyDescent="0.25">
      <c r="A211" t="s">
        <v>57</v>
      </c>
      <c r="B211" t="s">
        <v>208</v>
      </c>
      <c r="C211" t="s">
        <v>207</v>
      </c>
      <c r="D211" t="s">
        <v>2</v>
      </c>
      <c r="E211" t="s">
        <v>7</v>
      </c>
      <c r="F211" t="s">
        <v>12</v>
      </c>
      <c r="G211">
        <v>2</v>
      </c>
    </row>
    <row r="212" spans="1:7" x14ac:dyDescent="0.25">
      <c r="A212" t="s">
        <v>57</v>
      </c>
      <c r="B212" t="s">
        <v>208</v>
      </c>
      <c r="C212" t="s">
        <v>207</v>
      </c>
      <c r="D212" t="s">
        <v>8</v>
      </c>
      <c r="E212" t="s">
        <v>7</v>
      </c>
      <c r="F212" t="s">
        <v>11</v>
      </c>
      <c r="G212">
        <v>2</v>
      </c>
    </row>
    <row r="213" spans="1:7" x14ac:dyDescent="0.25">
      <c r="A213" t="s">
        <v>57</v>
      </c>
      <c r="B213" t="s">
        <v>208</v>
      </c>
      <c r="C213" t="s">
        <v>207</v>
      </c>
      <c r="D213" t="s">
        <v>8</v>
      </c>
      <c r="E213" t="s">
        <v>7</v>
      </c>
      <c r="F213" t="s">
        <v>10</v>
      </c>
      <c r="G213">
        <v>2</v>
      </c>
    </row>
    <row r="214" spans="1:7" x14ac:dyDescent="0.25">
      <c r="A214" t="s">
        <v>57</v>
      </c>
      <c r="B214" t="s">
        <v>208</v>
      </c>
      <c r="C214" t="s">
        <v>207</v>
      </c>
      <c r="D214" t="s">
        <v>2</v>
      </c>
      <c r="E214" t="s">
        <v>1</v>
      </c>
      <c r="F214" t="s">
        <v>0</v>
      </c>
      <c r="G214">
        <v>2</v>
      </c>
    </row>
    <row r="215" spans="1:7" x14ac:dyDescent="0.25">
      <c r="A215" t="s">
        <v>57</v>
      </c>
      <c r="B215" t="s">
        <v>208</v>
      </c>
      <c r="C215" t="s">
        <v>207</v>
      </c>
      <c r="D215" t="s">
        <v>2</v>
      </c>
      <c r="E215" t="s">
        <v>1</v>
      </c>
      <c r="F215" t="s">
        <v>58</v>
      </c>
      <c r="G215">
        <v>2</v>
      </c>
    </row>
    <row r="216" spans="1:7" x14ac:dyDescent="0.25">
      <c r="A216" t="s">
        <v>131</v>
      </c>
      <c r="B216" t="s">
        <v>205</v>
      </c>
      <c r="C216" t="s">
        <v>83</v>
      </c>
      <c r="D216" t="s">
        <v>2</v>
      </c>
      <c r="E216" t="s">
        <v>7</v>
      </c>
      <c r="F216" t="s">
        <v>18</v>
      </c>
      <c r="G216">
        <v>2</v>
      </c>
    </row>
    <row r="217" spans="1:7" x14ac:dyDescent="0.25">
      <c r="A217" t="s">
        <v>131</v>
      </c>
      <c r="B217" t="s">
        <v>205</v>
      </c>
      <c r="C217" t="s">
        <v>83</v>
      </c>
      <c r="D217" t="s">
        <v>2</v>
      </c>
      <c r="E217" t="s">
        <v>7</v>
      </c>
      <c r="F217" t="s">
        <v>12</v>
      </c>
      <c r="G217">
        <v>2</v>
      </c>
    </row>
    <row r="218" spans="1:7" x14ac:dyDescent="0.25">
      <c r="A218" t="s">
        <v>131</v>
      </c>
      <c r="B218" t="s">
        <v>205</v>
      </c>
      <c r="C218" t="s">
        <v>83</v>
      </c>
      <c r="D218" t="s">
        <v>8</v>
      </c>
      <c r="E218" t="s">
        <v>7</v>
      </c>
      <c r="F218" t="s">
        <v>11</v>
      </c>
      <c r="G218">
        <v>2</v>
      </c>
    </row>
    <row r="219" spans="1:7" x14ac:dyDescent="0.25">
      <c r="A219" t="s">
        <v>131</v>
      </c>
      <c r="B219" t="s">
        <v>205</v>
      </c>
      <c r="C219" t="s">
        <v>83</v>
      </c>
      <c r="D219" t="s">
        <v>8</v>
      </c>
      <c r="E219" t="s">
        <v>1</v>
      </c>
      <c r="F219" t="s">
        <v>14</v>
      </c>
      <c r="G219">
        <v>2</v>
      </c>
    </row>
    <row r="220" spans="1:7" x14ac:dyDescent="0.25">
      <c r="A220" t="s">
        <v>57</v>
      </c>
      <c r="B220" t="s">
        <v>204</v>
      </c>
      <c r="C220" t="s">
        <v>203</v>
      </c>
      <c r="D220" t="s">
        <v>2</v>
      </c>
      <c r="E220" t="s">
        <v>7</v>
      </c>
      <c r="F220" t="s">
        <v>38</v>
      </c>
      <c r="G220">
        <v>2</v>
      </c>
    </row>
    <row r="221" spans="1:7" x14ac:dyDescent="0.25">
      <c r="A221" t="s">
        <v>57</v>
      </c>
      <c r="B221" t="s">
        <v>204</v>
      </c>
      <c r="C221" t="s">
        <v>203</v>
      </c>
      <c r="D221" t="s">
        <v>2</v>
      </c>
      <c r="E221" t="s">
        <v>7</v>
      </c>
      <c r="F221" t="s">
        <v>18</v>
      </c>
      <c r="G221">
        <v>2</v>
      </c>
    </row>
    <row r="222" spans="1:7" x14ac:dyDescent="0.25">
      <c r="A222" t="s">
        <v>57</v>
      </c>
      <c r="B222" t="s">
        <v>204</v>
      </c>
      <c r="C222" t="s">
        <v>203</v>
      </c>
      <c r="D222" t="s">
        <v>2</v>
      </c>
      <c r="E222" t="s">
        <v>7</v>
      </c>
      <c r="F222" t="s">
        <v>12</v>
      </c>
      <c r="G222">
        <v>2</v>
      </c>
    </row>
    <row r="223" spans="1:7" x14ac:dyDescent="0.25">
      <c r="A223" t="s">
        <v>57</v>
      </c>
      <c r="B223" t="s">
        <v>204</v>
      </c>
      <c r="C223" t="s">
        <v>203</v>
      </c>
      <c r="D223" t="s">
        <v>8</v>
      </c>
      <c r="E223" t="s">
        <v>7</v>
      </c>
      <c r="F223" t="s">
        <v>11</v>
      </c>
      <c r="G223">
        <v>2</v>
      </c>
    </row>
    <row r="224" spans="1:7" x14ac:dyDescent="0.25">
      <c r="A224" t="s">
        <v>57</v>
      </c>
      <c r="B224" t="s">
        <v>204</v>
      </c>
      <c r="C224" t="s">
        <v>203</v>
      </c>
      <c r="D224" t="s">
        <v>8</v>
      </c>
      <c r="E224" t="s">
        <v>7</v>
      </c>
      <c r="F224" t="s">
        <v>10</v>
      </c>
      <c r="G224">
        <v>2</v>
      </c>
    </row>
    <row r="225" spans="1:7" x14ac:dyDescent="0.25">
      <c r="A225" t="s">
        <v>57</v>
      </c>
      <c r="B225" t="s">
        <v>204</v>
      </c>
      <c r="C225" t="s">
        <v>203</v>
      </c>
      <c r="D225" t="s">
        <v>8</v>
      </c>
      <c r="E225" t="s">
        <v>7</v>
      </c>
      <c r="F225" t="s">
        <v>9</v>
      </c>
      <c r="G225">
        <v>2</v>
      </c>
    </row>
    <row r="226" spans="1:7" x14ac:dyDescent="0.25">
      <c r="A226" t="s">
        <v>57</v>
      </c>
      <c r="B226" t="s">
        <v>204</v>
      </c>
      <c r="C226" t="s">
        <v>203</v>
      </c>
      <c r="D226" t="s">
        <v>2</v>
      </c>
      <c r="E226" t="s">
        <v>1</v>
      </c>
      <c r="F226" t="s">
        <v>0</v>
      </c>
      <c r="G226">
        <v>2</v>
      </c>
    </row>
    <row r="227" spans="1:7" x14ac:dyDescent="0.25">
      <c r="A227" t="s">
        <v>29</v>
      </c>
      <c r="B227" t="s">
        <v>196</v>
      </c>
      <c r="C227" t="s">
        <v>45</v>
      </c>
      <c r="D227" t="s">
        <v>2</v>
      </c>
      <c r="E227" t="s">
        <v>7</v>
      </c>
      <c r="F227" t="s">
        <v>13</v>
      </c>
      <c r="G227">
        <v>2</v>
      </c>
    </row>
    <row r="228" spans="1:7" x14ac:dyDescent="0.25">
      <c r="A228" t="s">
        <v>29</v>
      </c>
      <c r="B228" t="s">
        <v>196</v>
      </c>
      <c r="C228" t="s">
        <v>45</v>
      </c>
      <c r="D228" t="s">
        <v>2</v>
      </c>
      <c r="E228" t="s">
        <v>7</v>
      </c>
      <c r="F228" t="s">
        <v>12</v>
      </c>
      <c r="G228">
        <v>2</v>
      </c>
    </row>
    <row r="229" spans="1:7" x14ac:dyDescent="0.25">
      <c r="A229" t="s">
        <v>29</v>
      </c>
      <c r="B229" t="s">
        <v>196</v>
      </c>
      <c r="C229" t="s">
        <v>45</v>
      </c>
      <c r="D229" t="s">
        <v>8</v>
      </c>
      <c r="E229" t="s">
        <v>7</v>
      </c>
      <c r="F229" t="s">
        <v>11</v>
      </c>
      <c r="G229">
        <v>2</v>
      </c>
    </row>
    <row r="230" spans="1:7" x14ac:dyDescent="0.25">
      <c r="A230" t="s">
        <v>29</v>
      </c>
      <c r="B230" t="s">
        <v>196</v>
      </c>
      <c r="C230" t="s">
        <v>45</v>
      </c>
      <c r="D230" t="s">
        <v>8</v>
      </c>
      <c r="E230" t="s">
        <v>7</v>
      </c>
      <c r="F230" t="s">
        <v>10</v>
      </c>
      <c r="G230">
        <v>2</v>
      </c>
    </row>
    <row r="231" spans="1:7" x14ac:dyDescent="0.25">
      <c r="A231" t="s">
        <v>29</v>
      </c>
      <c r="B231" t="s">
        <v>196</v>
      </c>
      <c r="C231" t="s">
        <v>45</v>
      </c>
      <c r="D231" t="s">
        <v>8</v>
      </c>
      <c r="E231" t="s">
        <v>23</v>
      </c>
      <c r="F231" t="s">
        <v>22</v>
      </c>
      <c r="G231">
        <v>2</v>
      </c>
    </row>
    <row r="232" spans="1:7" x14ac:dyDescent="0.25">
      <c r="A232" t="s">
        <v>57</v>
      </c>
      <c r="B232" t="s">
        <v>194</v>
      </c>
      <c r="C232" t="s">
        <v>193</v>
      </c>
      <c r="D232" t="s">
        <v>2</v>
      </c>
      <c r="E232" t="s">
        <v>7</v>
      </c>
      <c r="F232" t="s">
        <v>38</v>
      </c>
      <c r="G232">
        <v>2</v>
      </c>
    </row>
    <row r="233" spans="1:7" x14ac:dyDescent="0.25">
      <c r="A233" t="s">
        <v>57</v>
      </c>
      <c r="B233" t="s">
        <v>194</v>
      </c>
      <c r="C233" t="s">
        <v>193</v>
      </c>
      <c r="D233" t="s">
        <v>2</v>
      </c>
      <c r="E233" t="s">
        <v>7</v>
      </c>
      <c r="F233" t="s">
        <v>18</v>
      </c>
      <c r="G233">
        <v>2</v>
      </c>
    </row>
    <row r="234" spans="1:7" x14ac:dyDescent="0.25">
      <c r="A234" t="s">
        <v>57</v>
      </c>
      <c r="B234" t="s">
        <v>194</v>
      </c>
      <c r="C234" t="s">
        <v>193</v>
      </c>
      <c r="D234" t="s">
        <v>2</v>
      </c>
      <c r="E234" t="s">
        <v>7</v>
      </c>
      <c r="F234" t="s">
        <v>78</v>
      </c>
      <c r="G234">
        <v>2</v>
      </c>
    </row>
    <row r="235" spans="1:7" x14ac:dyDescent="0.25">
      <c r="A235" t="s">
        <v>57</v>
      </c>
      <c r="B235" t="s">
        <v>194</v>
      </c>
      <c r="C235" t="s">
        <v>193</v>
      </c>
      <c r="D235" t="s">
        <v>8</v>
      </c>
      <c r="E235" t="s">
        <v>7</v>
      </c>
      <c r="F235" t="s">
        <v>11</v>
      </c>
      <c r="G235">
        <v>2</v>
      </c>
    </row>
    <row r="236" spans="1:7" x14ac:dyDescent="0.25">
      <c r="A236" t="s">
        <v>57</v>
      </c>
      <c r="B236" t="s">
        <v>194</v>
      </c>
      <c r="C236" t="s">
        <v>193</v>
      </c>
      <c r="D236" t="s">
        <v>8</v>
      </c>
      <c r="E236" t="s">
        <v>7</v>
      </c>
      <c r="F236" t="s">
        <v>10</v>
      </c>
      <c r="G236">
        <v>2</v>
      </c>
    </row>
    <row r="237" spans="1:7" x14ac:dyDescent="0.25">
      <c r="A237" t="s">
        <v>57</v>
      </c>
      <c r="B237" t="s">
        <v>194</v>
      </c>
      <c r="C237" t="s">
        <v>193</v>
      </c>
      <c r="D237" t="s">
        <v>2</v>
      </c>
      <c r="E237" t="s">
        <v>1</v>
      </c>
      <c r="F237" t="s">
        <v>0</v>
      </c>
      <c r="G237">
        <v>2</v>
      </c>
    </row>
    <row r="238" spans="1:7" x14ac:dyDescent="0.25">
      <c r="A238" t="s">
        <v>29</v>
      </c>
      <c r="B238" t="s">
        <v>189</v>
      </c>
      <c r="C238" t="s">
        <v>71</v>
      </c>
      <c r="D238" t="s">
        <v>2</v>
      </c>
      <c r="E238" t="s">
        <v>7</v>
      </c>
      <c r="F238" t="s">
        <v>38</v>
      </c>
      <c r="G238">
        <v>2</v>
      </c>
    </row>
    <row r="239" spans="1:7" x14ac:dyDescent="0.25">
      <c r="A239" t="s">
        <v>29</v>
      </c>
      <c r="B239" t="s">
        <v>189</v>
      </c>
      <c r="C239" t="s">
        <v>71</v>
      </c>
      <c r="D239" t="s">
        <v>2</v>
      </c>
      <c r="E239" t="s">
        <v>7</v>
      </c>
      <c r="F239" t="s">
        <v>13</v>
      </c>
      <c r="G239">
        <v>2</v>
      </c>
    </row>
    <row r="240" spans="1:7" x14ac:dyDescent="0.25">
      <c r="A240" t="s">
        <v>29</v>
      </c>
      <c r="B240" t="s">
        <v>189</v>
      </c>
      <c r="C240" t="s">
        <v>71</v>
      </c>
      <c r="D240" t="s">
        <v>8</v>
      </c>
      <c r="E240" t="s">
        <v>7</v>
      </c>
      <c r="F240" t="s">
        <v>10</v>
      </c>
      <c r="G240">
        <v>2</v>
      </c>
    </row>
    <row r="241" spans="1:7" x14ac:dyDescent="0.25">
      <c r="A241" t="s">
        <v>29</v>
      </c>
      <c r="B241" t="s">
        <v>189</v>
      </c>
      <c r="C241" t="s">
        <v>71</v>
      </c>
      <c r="D241" t="s">
        <v>2</v>
      </c>
      <c r="E241" t="s">
        <v>1</v>
      </c>
      <c r="F241" t="s">
        <v>0</v>
      </c>
      <c r="G241">
        <v>2</v>
      </c>
    </row>
    <row r="242" spans="1:7" x14ac:dyDescent="0.25">
      <c r="A242" t="s">
        <v>29</v>
      </c>
      <c r="B242" t="s">
        <v>189</v>
      </c>
      <c r="C242" t="s">
        <v>71</v>
      </c>
      <c r="D242" t="s">
        <v>8</v>
      </c>
      <c r="E242" t="s">
        <v>1</v>
      </c>
      <c r="F242" t="s">
        <v>14</v>
      </c>
      <c r="G242">
        <v>2</v>
      </c>
    </row>
    <row r="243" spans="1:7" x14ac:dyDescent="0.25">
      <c r="A243" t="s">
        <v>82</v>
      </c>
      <c r="B243" t="s">
        <v>188</v>
      </c>
      <c r="C243" t="s">
        <v>45</v>
      </c>
      <c r="D243" t="s">
        <v>2</v>
      </c>
      <c r="E243" t="s">
        <v>7</v>
      </c>
      <c r="F243" t="s">
        <v>38</v>
      </c>
      <c r="G243">
        <v>2</v>
      </c>
    </row>
    <row r="244" spans="1:7" x14ac:dyDescent="0.25">
      <c r="A244" t="s">
        <v>82</v>
      </c>
      <c r="B244" t="s">
        <v>188</v>
      </c>
      <c r="C244" t="s">
        <v>45</v>
      </c>
      <c r="D244" t="s">
        <v>2</v>
      </c>
      <c r="E244" t="s">
        <v>7</v>
      </c>
      <c r="F244" t="s">
        <v>76</v>
      </c>
      <c r="G244">
        <v>2</v>
      </c>
    </row>
    <row r="245" spans="1:7" x14ac:dyDescent="0.25">
      <c r="A245" t="s">
        <v>82</v>
      </c>
      <c r="B245" t="s">
        <v>188</v>
      </c>
      <c r="C245" t="s">
        <v>45</v>
      </c>
      <c r="D245" t="s">
        <v>2</v>
      </c>
      <c r="E245" t="s">
        <v>7</v>
      </c>
      <c r="F245" t="s">
        <v>13</v>
      </c>
      <c r="G245">
        <v>2</v>
      </c>
    </row>
    <row r="246" spans="1:7" x14ac:dyDescent="0.25">
      <c r="A246" t="s">
        <v>82</v>
      </c>
      <c r="B246" t="s">
        <v>188</v>
      </c>
      <c r="C246" t="s">
        <v>45</v>
      </c>
      <c r="D246" t="s">
        <v>2</v>
      </c>
      <c r="E246" t="s">
        <v>7</v>
      </c>
      <c r="F246" t="s">
        <v>78</v>
      </c>
      <c r="G246">
        <v>2</v>
      </c>
    </row>
    <row r="247" spans="1:7" x14ac:dyDescent="0.25">
      <c r="A247" t="s">
        <v>82</v>
      </c>
      <c r="B247" t="s">
        <v>188</v>
      </c>
      <c r="C247" t="s">
        <v>45</v>
      </c>
      <c r="D247" t="s">
        <v>8</v>
      </c>
      <c r="E247" t="s">
        <v>7</v>
      </c>
      <c r="F247" t="s">
        <v>10</v>
      </c>
      <c r="G247">
        <v>2</v>
      </c>
    </row>
    <row r="248" spans="1:7" x14ac:dyDescent="0.25">
      <c r="A248" t="s">
        <v>82</v>
      </c>
      <c r="B248" t="s">
        <v>188</v>
      </c>
      <c r="C248" t="s">
        <v>45</v>
      </c>
      <c r="D248" t="s">
        <v>8</v>
      </c>
      <c r="E248" t="s">
        <v>7</v>
      </c>
      <c r="F248" t="s">
        <v>125</v>
      </c>
      <c r="G248">
        <v>2</v>
      </c>
    </row>
    <row r="249" spans="1:7" x14ac:dyDescent="0.25">
      <c r="A249" t="s">
        <v>82</v>
      </c>
      <c r="B249" t="s">
        <v>188</v>
      </c>
      <c r="C249" t="s">
        <v>45</v>
      </c>
      <c r="D249" t="s">
        <v>8</v>
      </c>
      <c r="E249" t="s">
        <v>7</v>
      </c>
      <c r="F249" t="s">
        <v>9</v>
      </c>
      <c r="G249">
        <v>2</v>
      </c>
    </row>
    <row r="250" spans="1:7" x14ac:dyDescent="0.25">
      <c r="A250" t="s">
        <v>82</v>
      </c>
      <c r="B250" t="s">
        <v>188</v>
      </c>
      <c r="C250" t="s">
        <v>45</v>
      </c>
      <c r="D250" t="s">
        <v>8</v>
      </c>
      <c r="E250" t="s">
        <v>7</v>
      </c>
      <c r="F250" t="s">
        <v>43</v>
      </c>
      <c r="G250">
        <v>2</v>
      </c>
    </row>
    <row r="251" spans="1:7" x14ac:dyDescent="0.25">
      <c r="A251" t="s">
        <v>82</v>
      </c>
      <c r="B251" t="s">
        <v>188</v>
      </c>
      <c r="C251" t="s">
        <v>45</v>
      </c>
      <c r="D251" t="s">
        <v>8</v>
      </c>
      <c r="E251" t="s">
        <v>1</v>
      </c>
      <c r="F251" t="s">
        <v>14</v>
      </c>
      <c r="G251">
        <v>2</v>
      </c>
    </row>
    <row r="252" spans="1:7" x14ac:dyDescent="0.25">
      <c r="A252" t="s">
        <v>57</v>
      </c>
      <c r="B252" t="s">
        <v>186</v>
      </c>
      <c r="C252" t="s">
        <v>185</v>
      </c>
      <c r="D252" t="s">
        <v>2</v>
      </c>
      <c r="E252" t="s">
        <v>7</v>
      </c>
      <c r="F252" t="s">
        <v>38</v>
      </c>
      <c r="G252">
        <v>2</v>
      </c>
    </row>
    <row r="253" spans="1:7" x14ac:dyDescent="0.25">
      <c r="A253" t="s">
        <v>57</v>
      </c>
      <c r="B253" t="s">
        <v>186</v>
      </c>
      <c r="C253" t="s">
        <v>185</v>
      </c>
      <c r="D253" t="s">
        <v>2</v>
      </c>
      <c r="E253" t="s">
        <v>7</v>
      </c>
      <c r="F253" t="s">
        <v>18</v>
      </c>
      <c r="G253">
        <v>2</v>
      </c>
    </row>
    <row r="254" spans="1:7" x14ac:dyDescent="0.25">
      <c r="A254" t="s">
        <v>57</v>
      </c>
      <c r="B254" t="s">
        <v>186</v>
      </c>
      <c r="C254" t="s">
        <v>185</v>
      </c>
      <c r="D254" t="s">
        <v>2</v>
      </c>
      <c r="E254" t="s">
        <v>7</v>
      </c>
      <c r="F254" t="s">
        <v>12</v>
      </c>
      <c r="G254">
        <v>2</v>
      </c>
    </row>
    <row r="255" spans="1:7" x14ac:dyDescent="0.25">
      <c r="A255" t="s">
        <v>57</v>
      </c>
      <c r="B255" t="s">
        <v>186</v>
      </c>
      <c r="C255" t="s">
        <v>185</v>
      </c>
      <c r="D255" t="s">
        <v>8</v>
      </c>
      <c r="E255" t="s">
        <v>7</v>
      </c>
      <c r="F255" t="s">
        <v>10</v>
      </c>
      <c r="G255">
        <v>2</v>
      </c>
    </row>
    <row r="256" spans="1:7" x14ac:dyDescent="0.25">
      <c r="A256" t="s">
        <v>57</v>
      </c>
      <c r="B256" t="s">
        <v>186</v>
      </c>
      <c r="C256" t="s">
        <v>185</v>
      </c>
      <c r="D256" t="s">
        <v>8</v>
      </c>
      <c r="E256" t="s">
        <v>7</v>
      </c>
      <c r="F256" t="s">
        <v>9</v>
      </c>
      <c r="G256">
        <v>2</v>
      </c>
    </row>
    <row r="257" spans="1:7" x14ac:dyDescent="0.25">
      <c r="A257" t="s">
        <v>57</v>
      </c>
      <c r="B257" t="s">
        <v>186</v>
      </c>
      <c r="C257" t="s">
        <v>185</v>
      </c>
      <c r="D257" t="s">
        <v>2</v>
      </c>
      <c r="E257" t="s">
        <v>1</v>
      </c>
      <c r="F257" t="s">
        <v>0</v>
      </c>
      <c r="G257">
        <v>2</v>
      </c>
    </row>
    <row r="258" spans="1:7" x14ac:dyDescent="0.25">
      <c r="A258" t="s">
        <v>21</v>
      </c>
      <c r="B258" t="s">
        <v>184</v>
      </c>
      <c r="C258" t="s">
        <v>45</v>
      </c>
      <c r="D258" t="s">
        <v>2</v>
      </c>
      <c r="E258" t="s">
        <v>7</v>
      </c>
      <c r="F258" t="s">
        <v>38</v>
      </c>
      <c r="G258">
        <v>2</v>
      </c>
    </row>
    <row r="259" spans="1:7" x14ac:dyDescent="0.25">
      <c r="A259" t="s">
        <v>21</v>
      </c>
      <c r="B259" t="s">
        <v>184</v>
      </c>
      <c r="C259" t="s">
        <v>45</v>
      </c>
      <c r="D259" t="s">
        <v>2</v>
      </c>
      <c r="E259" t="s">
        <v>7</v>
      </c>
      <c r="F259" t="s">
        <v>13</v>
      </c>
      <c r="G259">
        <v>2</v>
      </c>
    </row>
    <row r="260" spans="1:7" x14ac:dyDescent="0.25">
      <c r="A260" t="s">
        <v>21</v>
      </c>
      <c r="B260" t="s">
        <v>184</v>
      </c>
      <c r="C260" t="s">
        <v>45</v>
      </c>
      <c r="D260" t="s">
        <v>2</v>
      </c>
      <c r="E260" t="s">
        <v>7</v>
      </c>
      <c r="F260" t="s">
        <v>12</v>
      </c>
      <c r="G260">
        <v>2</v>
      </c>
    </row>
    <row r="261" spans="1:7" x14ac:dyDescent="0.25">
      <c r="A261" t="s">
        <v>21</v>
      </c>
      <c r="B261" t="s">
        <v>184</v>
      </c>
      <c r="C261" t="s">
        <v>45</v>
      </c>
      <c r="D261" t="s">
        <v>8</v>
      </c>
      <c r="E261" t="s">
        <v>7</v>
      </c>
      <c r="F261" t="s">
        <v>11</v>
      </c>
      <c r="G261">
        <v>2</v>
      </c>
    </row>
    <row r="262" spans="1:7" x14ac:dyDescent="0.25">
      <c r="A262" t="s">
        <v>21</v>
      </c>
      <c r="B262" t="s">
        <v>184</v>
      </c>
      <c r="C262" t="s">
        <v>45</v>
      </c>
      <c r="D262" t="s">
        <v>8</v>
      </c>
      <c r="E262" t="s">
        <v>7</v>
      </c>
      <c r="F262" t="s">
        <v>10</v>
      </c>
      <c r="G262">
        <v>2</v>
      </c>
    </row>
    <row r="263" spans="1:7" x14ac:dyDescent="0.25">
      <c r="A263" t="s">
        <v>21</v>
      </c>
      <c r="B263" t="s">
        <v>184</v>
      </c>
      <c r="C263" t="s">
        <v>45</v>
      </c>
      <c r="D263" t="s">
        <v>8</v>
      </c>
      <c r="E263" t="s">
        <v>7</v>
      </c>
      <c r="F263" t="s">
        <v>125</v>
      </c>
      <c r="G263">
        <v>2</v>
      </c>
    </row>
    <row r="264" spans="1:7" x14ac:dyDescent="0.25">
      <c r="A264" t="s">
        <v>21</v>
      </c>
      <c r="B264" t="s">
        <v>184</v>
      </c>
      <c r="C264" t="s">
        <v>45</v>
      </c>
      <c r="D264" t="s">
        <v>8</v>
      </c>
      <c r="E264" t="s">
        <v>7</v>
      </c>
      <c r="F264" t="s">
        <v>9</v>
      </c>
      <c r="G264">
        <v>2</v>
      </c>
    </row>
    <row r="265" spans="1:7" x14ac:dyDescent="0.25">
      <c r="A265" t="s">
        <v>21</v>
      </c>
      <c r="B265" t="s">
        <v>184</v>
      </c>
      <c r="C265" t="s">
        <v>45</v>
      </c>
      <c r="D265" t="s">
        <v>2</v>
      </c>
      <c r="E265" t="s">
        <v>1</v>
      </c>
      <c r="F265" t="s">
        <v>0</v>
      </c>
      <c r="G265">
        <v>2</v>
      </c>
    </row>
    <row r="266" spans="1:7" x14ac:dyDescent="0.25">
      <c r="A266" t="s">
        <v>21</v>
      </c>
      <c r="B266" t="s">
        <v>184</v>
      </c>
      <c r="C266" t="s">
        <v>45</v>
      </c>
      <c r="D266" t="s">
        <v>8</v>
      </c>
      <c r="E266" t="s">
        <v>1</v>
      </c>
      <c r="F266" t="s">
        <v>14</v>
      </c>
      <c r="G266">
        <v>2</v>
      </c>
    </row>
    <row r="267" spans="1:7" x14ac:dyDescent="0.25">
      <c r="A267" t="s">
        <v>17</v>
      </c>
      <c r="B267" t="s">
        <v>179</v>
      </c>
      <c r="C267" t="s">
        <v>47</v>
      </c>
      <c r="D267" t="s">
        <v>2</v>
      </c>
      <c r="E267" t="s">
        <v>7</v>
      </c>
      <c r="F267" t="s">
        <v>18</v>
      </c>
      <c r="G267">
        <v>2</v>
      </c>
    </row>
    <row r="268" spans="1:7" x14ac:dyDescent="0.25">
      <c r="A268" t="s">
        <v>17</v>
      </c>
      <c r="B268" t="s">
        <v>179</v>
      </c>
      <c r="C268" t="s">
        <v>47</v>
      </c>
      <c r="D268" t="s">
        <v>2</v>
      </c>
      <c r="E268" t="s">
        <v>7</v>
      </c>
      <c r="F268" t="s">
        <v>12</v>
      </c>
      <c r="G268">
        <v>2</v>
      </c>
    </row>
    <row r="269" spans="1:7" x14ac:dyDescent="0.25">
      <c r="A269" t="s">
        <v>17</v>
      </c>
      <c r="B269" t="s">
        <v>179</v>
      </c>
      <c r="C269" t="s">
        <v>47</v>
      </c>
      <c r="D269" t="s">
        <v>2</v>
      </c>
      <c r="E269" t="s">
        <v>7</v>
      </c>
      <c r="F269" t="s">
        <v>78</v>
      </c>
      <c r="G269">
        <v>2</v>
      </c>
    </row>
    <row r="270" spans="1:7" x14ac:dyDescent="0.25">
      <c r="A270" t="s">
        <v>17</v>
      </c>
      <c r="B270" t="s">
        <v>179</v>
      </c>
      <c r="C270" t="s">
        <v>47</v>
      </c>
      <c r="D270" t="s">
        <v>8</v>
      </c>
      <c r="E270" t="s">
        <v>7</v>
      </c>
      <c r="F270" t="s">
        <v>11</v>
      </c>
      <c r="G270">
        <v>2</v>
      </c>
    </row>
    <row r="271" spans="1:7" x14ac:dyDescent="0.25">
      <c r="A271" t="s">
        <v>17</v>
      </c>
      <c r="B271" t="s">
        <v>179</v>
      </c>
      <c r="C271" t="s">
        <v>47</v>
      </c>
      <c r="D271" t="s">
        <v>8</v>
      </c>
      <c r="E271" t="s">
        <v>7</v>
      </c>
      <c r="F271" t="s">
        <v>10</v>
      </c>
      <c r="G271">
        <v>2</v>
      </c>
    </row>
    <row r="272" spans="1:7" x14ac:dyDescent="0.25">
      <c r="A272" t="s">
        <v>17</v>
      </c>
      <c r="B272" t="s">
        <v>179</v>
      </c>
      <c r="C272" t="s">
        <v>47</v>
      </c>
      <c r="D272" t="s">
        <v>2</v>
      </c>
      <c r="E272" t="s">
        <v>1</v>
      </c>
      <c r="F272" t="s">
        <v>35</v>
      </c>
      <c r="G272">
        <v>2</v>
      </c>
    </row>
    <row r="273" spans="1:7" x14ac:dyDescent="0.25">
      <c r="A273" t="s">
        <v>17</v>
      </c>
      <c r="B273" t="s">
        <v>179</v>
      </c>
      <c r="C273" t="s">
        <v>47</v>
      </c>
      <c r="D273" t="s">
        <v>8</v>
      </c>
      <c r="E273" t="s">
        <v>1</v>
      </c>
      <c r="F273" t="s">
        <v>14</v>
      </c>
      <c r="G273">
        <v>2</v>
      </c>
    </row>
    <row r="274" spans="1:7" x14ac:dyDescent="0.25">
      <c r="A274" t="s">
        <v>82</v>
      </c>
      <c r="B274" t="s">
        <v>178</v>
      </c>
      <c r="C274" t="s">
        <v>128</v>
      </c>
      <c r="D274" t="s">
        <v>2</v>
      </c>
      <c r="E274" t="s">
        <v>7</v>
      </c>
      <c r="F274" t="s">
        <v>13</v>
      </c>
      <c r="G274">
        <v>2</v>
      </c>
    </row>
    <row r="275" spans="1:7" x14ac:dyDescent="0.25">
      <c r="A275" t="s">
        <v>82</v>
      </c>
      <c r="B275" t="s">
        <v>178</v>
      </c>
      <c r="C275" t="s">
        <v>128</v>
      </c>
      <c r="D275" t="s">
        <v>2</v>
      </c>
      <c r="E275" t="s">
        <v>7</v>
      </c>
      <c r="F275" t="s">
        <v>38</v>
      </c>
      <c r="G275">
        <v>2</v>
      </c>
    </row>
    <row r="276" spans="1:7" x14ac:dyDescent="0.25">
      <c r="A276" t="s">
        <v>82</v>
      </c>
      <c r="B276" t="s">
        <v>178</v>
      </c>
      <c r="C276" t="s">
        <v>128</v>
      </c>
      <c r="D276" t="s">
        <v>2</v>
      </c>
      <c r="E276" t="s">
        <v>7</v>
      </c>
      <c r="F276" t="s">
        <v>12</v>
      </c>
      <c r="G276">
        <v>2</v>
      </c>
    </row>
    <row r="277" spans="1:7" x14ac:dyDescent="0.25">
      <c r="A277" t="s">
        <v>82</v>
      </c>
      <c r="B277" t="s">
        <v>178</v>
      </c>
      <c r="C277" t="s">
        <v>128</v>
      </c>
      <c r="D277" t="s">
        <v>2</v>
      </c>
      <c r="E277" t="s">
        <v>7</v>
      </c>
      <c r="F277" t="s">
        <v>37</v>
      </c>
      <c r="G277">
        <v>2</v>
      </c>
    </row>
    <row r="278" spans="1:7" x14ac:dyDescent="0.25">
      <c r="A278" t="s">
        <v>82</v>
      </c>
      <c r="B278" t="s">
        <v>178</v>
      </c>
      <c r="C278" t="s">
        <v>128</v>
      </c>
      <c r="D278" t="s">
        <v>2</v>
      </c>
      <c r="E278" t="s">
        <v>7</v>
      </c>
      <c r="F278" t="s">
        <v>78</v>
      </c>
      <c r="G278">
        <v>2</v>
      </c>
    </row>
    <row r="279" spans="1:7" x14ac:dyDescent="0.25">
      <c r="A279" t="s">
        <v>82</v>
      </c>
      <c r="B279" t="s">
        <v>178</v>
      </c>
      <c r="C279" t="s">
        <v>128</v>
      </c>
      <c r="D279" t="s">
        <v>8</v>
      </c>
      <c r="E279" t="s">
        <v>7</v>
      </c>
      <c r="F279" t="s">
        <v>11</v>
      </c>
      <c r="G279">
        <v>2</v>
      </c>
    </row>
    <row r="280" spans="1:7" x14ac:dyDescent="0.25">
      <c r="A280" t="s">
        <v>82</v>
      </c>
      <c r="B280" t="s">
        <v>178</v>
      </c>
      <c r="C280" t="s">
        <v>128</v>
      </c>
      <c r="D280" t="s">
        <v>8</v>
      </c>
      <c r="E280" t="s">
        <v>7</v>
      </c>
      <c r="F280" t="s">
        <v>10</v>
      </c>
      <c r="G280">
        <v>2</v>
      </c>
    </row>
    <row r="281" spans="1:7" x14ac:dyDescent="0.25">
      <c r="A281" t="s">
        <v>82</v>
      </c>
      <c r="B281" t="s">
        <v>178</v>
      </c>
      <c r="C281" t="s">
        <v>128</v>
      </c>
      <c r="D281" t="s">
        <v>8</v>
      </c>
      <c r="E281" t="s">
        <v>7</v>
      </c>
      <c r="F281" t="s">
        <v>43</v>
      </c>
      <c r="G281">
        <v>2</v>
      </c>
    </row>
    <row r="282" spans="1:7" x14ac:dyDescent="0.25">
      <c r="A282" t="s">
        <v>82</v>
      </c>
      <c r="B282" t="s">
        <v>178</v>
      </c>
      <c r="C282" t="s">
        <v>128</v>
      </c>
      <c r="D282" t="s">
        <v>8</v>
      </c>
      <c r="E282" t="s">
        <v>1</v>
      </c>
      <c r="F282" t="s">
        <v>14</v>
      </c>
      <c r="G282">
        <v>2</v>
      </c>
    </row>
    <row r="283" spans="1:7" x14ac:dyDescent="0.25">
      <c r="A283" t="s">
        <v>121</v>
      </c>
      <c r="B283" t="s">
        <v>176</v>
      </c>
      <c r="C283" t="s">
        <v>19</v>
      </c>
      <c r="D283" t="s">
        <v>2</v>
      </c>
      <c r="E283" t="s">
        <v>7</v>
      </c>
      <c r="F283" t="s">
        <v>18</v>
      </c>
      <c r="G283">
        <v>2</v>
      </c>
    </row>
    <row r="284" spans="1:7" x14ac:dyDescent="0.25">
      <c r="A284" t="s">
        <v>121</v>
      </c>
      <c r="B284" t="s">
        <v>176</v>
      </c>
      <c r="C284" t="s">
        <v>19</v>
      </c>
      <c r="D284" t="s">
        <v>2</v>
      </c>
      <c r="E284" t="s">
        <v>7</v>
      </c>
      <c r="F284" t="s">
        <v>12</v>
      </c>
      <c r="G284">
        <v>2</v>
      </c>
    </row>
    <row r="285" spans="1:7" x14ac:dyDescent="0.25">
      <c r="A285" t="s">
        <v>121</v>
      </c>
      <c r="B285" t="s">
        <v>176</v>
      </c>
      <c r="C285" t="s">
        <v>19</v>
      </c>
      <c r="D285" t="s">
        <v>2</v>
      </c>
      <c r="E285" t="s">
        <v>7</v>
      </c>
      <c r="F285" t="s">
        <v>78</v>
      </c>
      <c r="G285">
        <v>2</v>
      </c>
    </row>
    <row r="286" spans="1:7" x14ac:dyDescent="0.25">
      <c r="A286" t="s">
        <v>121</v>
      </c>
      <c r="B286" t="s">
        <v>176</v>
      </c>
      <c r="C286" t="s">
        <v>19</v>
      </c>
      <c r="D286" t="s">
        <v>8</v>
      </c>
      <c r="E286" t="s">
        <v>7</v>
      </c>
      <c r="F286" t="s">
        <v>11</v>
      </c>
      <c r="G286">
        <v>2</v>
      </c>
    </row>
    <row r="287" spans="1:7" x14ac:dyDescent="0.25">
      <c r="A287" t="s">
        <v>121</v>
      </c>
      <c r="B287" t="s">
        <v>176</v>
      </c>
      <c r="C287" t="s">
        <v>19</v>
      </c>
      <c r="D287" t="s">
        <v>8</v>
      </c>
      <c r="E287" t="s">
        <v>7</v>
      </c>
      <c r="F287" t="s">
        <v>10</v>
      </c>
      <c r="G287">
        <v>2</v>
      </c>
    </row>
    <row r="288" spans="1:7" x14ac:dyDescent="0.25">
      <c r="A288" t="s">
        <v>121</v>
      </c>
      <c r="B288" t="s">
        <v>176</v>
      </c>
      <c r="C288" t="s">
        <v>19</v>
      </c>
      <c r="D288" t="s">
        <v>2</v>
      </c>
      <c r="E288" t="s">
        <v>1</v>
      </c>
      <c r="F288" t="s">
        <v>0</v>
      </c>
      <c r="G288">
        <v>2</v>
      </c>
    </row>
    <row r="289" spans="1:7" x14ac:dyDescent="0.25">
      <c r="A289" t="s">
        <v>121</v>
      </c>
      <c r="B289" t="s">
        <v>176</v>
      </c>
      <c r="C289" t="s">
        <v>19</v>
      </c>
      <c r="D289" t="s">
        <v>8</v>
      </c>
      <c r="E289" t="s">
        <v>1</v>
      </c>
      <c r="F289" t="s">
        <v>14</v>
      </c>
      <c r="G289">
        <v>2</v>
      </c>
    </row>
    <row r="290" spans="1:7" x14ac:dyDescent="0.25">
      <c r="A290" t="s">
        <v>29</v>
      </c>
      <c r="B290" t="s">
        <v>172</v>
      </c>
      <c r="C290" t="s">
        <v>31</v>
      </c>
      <c r="D290" t="s">
        <v>2</v>
      </c>
      <c r="E290" t="s">
        <v>7</v>
      </c>
      <c r="F290" t="s">
        <v>38</v>
      </c>
      <c r="G290">
        <v>2</v>
      </c>
    </row>
    <row r="291" spans="1:7" x14ac:dyDescent="0.25">
      <c r="A291" t="s">
        <v>29</v>
      </c>
      <c r="B291" t="s">
        <v>172</v>
      </c>
      <c r="C291" t="s">
        <v>31</v>
      </c>
      <c r="D291" t="s">
        <v>2</v>
      </c>
      <c r="E291" t="s">
        <v>7</v>
      </c>
      <c r="F291" t="s">
        <v>13</v>
      </c>
      <c r="G291">
        <v>2</v>
      </c>
    </row>
    <row r="292" spans="1:7" x14ac:dyDescent="0.25">
      <c r="A292" t="s">
        <v>29</v>
      </c>
      <c r="B292" t="s">
        <v>172</v>
      </c>
      <c r="C292" t="s">
        <v>31</v>
      </c>
      <c r="D292" t="s">
        <v>2</v>
      </c>
      <c r="E292" t="s">
        <v>7</v>
      </c>
      <c r="F292" t="s">
        <v>12</v>
      </c>
      <c r="G292">
        <v>2</v>
      </c>
    </row>
    <row r="293" spans="1:7" x14ac:dyDescent="0.25">
      <c r="A293" t="s">
        <v>29</v>
      </c>
      <c r="B293" t="s">
        <v>172</v>
      </c>
      <c r="C293" t="s">
        <v>31</v>
      </c>
      <c r="D293" t="s">
        <v>8</v>
      </c>
      <c r="E293" t="s">
        <v>7</v>
      </c>
      <c r="F293" t="s">
        <v>11</v>
      </c>
      <c r="G293">
        <v>2</v>
      </c>
    </row>
    <row r="294" spans="1:7" x14ac:dyDescent="0.25">
      <c r="A294" t="s">
        <v>29</v>
      </c>
      <c r="B294" t="s">
        <v>172</v>
      </c>
      <c r="C294" t="s">
        <v>31</v>
      </c>
      <c r="D294" t="s">
        <v>8</v>
      </c>
      <c r="E294" t="s">
        <v>7</v>
      </c>
      <c r="F294" t="s">
        <v>10</v>
      </c>
      <c r="G294">
        <v>2</v>
      </c>
    </row>
    <row r="295" spans="1:7" x14ac:dyDescent="0.25">
      <c r="A295" t="s">
        <v>29</v>
      </c>
      <c r="B295" t="s">
        <v>172</v>
      </c>
      <c r="C295" t="s">
        <v>31</v>
      </c>
      <c r="D295" t="s">
        <v>8</v>
      </c>
      <c r="E295" t="s">
        <v>7</v>
      </c>
      <c r="F295" t="s">
        <v>9</v>
      </c>
      <c r="G295">
        <v>2</v>
      </c>
    </row>
    <row r="296" spans="1:7" x14ac:dyDescent="0.25">
      <c r="A296" t="s">
        <v>29</v>
      </c>
      <c r="B296" t="s">
        <v>172</v>
      </c>
      <c r="C296" t="s">
        <v>31</v>
      </c>
      <c r="D296" t="s">
        <v>8</v>
      </c>
      <c r="E296" t="s">
        <v>7</v>
      </c>
      <c r="F296" t="s">
        <v>125</v>
      </c>
      <c r="G296">
        <v>2</v>
      </c>
    </row>
    <row r="297" spans="1:7" x14ac:dyDescent="0.25">
      <c r="A297" t="s">
        <v>29</v>
      </c>
      <c r="B297" t="s">
        <v>172</v>
      </c>
      <c r="C297" t="s">
        <v>31</v>
      </c>
      <c r="D297" t="s">
        <v>8</v>
      </c>
      <c r="E297" t="s">
        <v>1</v>
      </c>
      <c r="F297" t="s">
        <v>14</v>
      </c>
      <c r="G297">
        <v>2</v>
      </c>
    </row>
    <row r="298" spans="1:7" x14ac:dyDescent="0.25">
      <c r="A298" t="s">
        <v>82</v>
      </c>
      <c r="B298" t="s">
        <v>171</v>
      </c>
      <c r="C298" t="s">
        <v>27</v>
      </c>
      <c r="D298" t="s">
        <v>2</v>
      </c>
      <c r="E298" t="s">
        <v>7</v>
      </c>
      <c r="F298" t="s">
        <v>18</v>
      </c>
      <c r="G298">
        <v>2</v>
      </c>
    </row>
    <row r="299" spans="1:7" x14ac:dyDescent="0.25">
      <c r="A299" t="s">
        <v>82</v>
      </c>
      <c r="B299" t="s">
        <v>171</v>
      </c>
      <c r="C299" t="s">
        <v>27</v>
      </c>
      <c r="D299" t="s">
        <v>2</v>
      </c>
      <c r="E299" t="s">
        <v>7</v>
      </c>
      <c r="F299" t="s">
        <v>13</v>
      </c>
      <c r="G299">
        <v>2</v>
      </c>
    </row>
    <row r="300" spans="1:7" x14ac:dyDescent="0.25">
      <c r="A300" t="s">
        <v>82</v>
      </c>
      <c r="B300" t="s">
        <v>171</v>
      </c>
      <c r="C300" t="s">
        <v>27</v>
      </c>
      <c r="D300" t="s">
        <v>2</v>
      </c>
      <c r="E300" t="s">
        <v>7</v>
      </c>
      <c r="F300" t="s">
        <v>12</v>
      </c>
      <c r="G300">
        <v>2</v>
      </c>
    </row>
    <row r="301" spans="1:7" x14ac:dyDescent="0.25">
      <c r="A301" t="s">
        <v>82</v>
      </c>
      <c r="B301" t="s">
        <v>171</v>
      </c>
      <c r="C301" t="s">
        <v>27</v>
      </c>
      <c r="D301" t="s">
        <v>8</v>
      </c>
      <c r="E301" t="s">
        <v>7</v>
      </c>
      <c r="F301" t="s">
        <v>11</v>
      </c>
      <c r="G301">
        <v>2</v>
      </c>
    </row>
    <row r="302" spans="1:7" x14ac:dyDescent="0.25">
      <c r="A302" t="s">
        <v>82</v>
      </c>
      <c r="B302" t="s">
        <v>171</v>
      </c>
      <c r="C302" t="s">
        <v>27</v>
      </c>
      <c r="D302" t="s">
        <v>8</v>
      </c>
      <c r="E302" t="s">
        <v>7</v>
      </c>
      <c r="F302" t="s">
        <v>10</v>
      </c>
      <c r="G302">
        <v>2</v>
      </c>
    </row>
    <row r="303" spans="1:7" x14ac:dyDescent="0.25">
      <c r="A303" t="s">
        <v>82</v>
      </c>
      <c r="B303" t="s">
        <v>171</v>
      </c>
      <c r="C303" t="s">
        <v>27</v>
      </c>
      <c r="D303" t="s">
        <v>8</v>
      </c>
      <c r="E303" t="s">
        <v>1</v>
      </c>
      <c r="F303" t="s">
        <v>14</v>
      </c>
      <c r="G303">
        <v>2</v>
      </c>
    </row>
    <row r="304" spans="1:7" x14ac:dyDescent="0.25">
      <c r="A304" t="s">
        <v>29</v>
      </c>
      <c r="B304" t="s">
        <v>170</v>
      </c>
      <c r="C304" t="s">
        <v>31</v>
      </c>
      <c r="D304" t="s">
        <v>2</v>
      </c>
      <c r="E304" t="s">
        <v>7</v>
      </c>
      <c r="F304" t="s">
        <v>38</v>
      </c>
      <c r="G304">
        <v>2</v>
      </c>
    </row>
    <row r="305" spans="1:7" x14ac:dyDescent="0.25">
      <c r="A305" t="s">
        <v>29</v>
      </c>
      <c r="B305" t="s">
        <v>170</v>
      </c>
      <c r="C305" t="s">
        <v>31</v>
      </c>
      <c r="D305" t="s">
        <v>2</v>
      </c>
      <c r="E305" t="s">
        <v>7</v>
      </c>
      <c r="F305" t="s">
        <v>13</v>
      </c>
      <c r="G305">
        <v>2</v>
      </c>
    </row>
    <row r="306" spans="1:7" x14ac:dyDescent="0.25">
      <c r="A306" t="s">
        <v>29</v>
      </c>
      <c r="B306" t="s">
        <v>170</v>
      </c>
      <c r="C306" t="s">
        <v>31</v>
      </c>
      <c r="D306" t="s">
        <v>2</v>
      </c>
      <c r="E306" t="s">
        <v>7</v>
      </c>
      <c r="F306" t="s">
        <v>12</v>
      </c>
      <c r="G306">
        <v>2</v>
      </c>
    </row>
    <row r="307" spans="1:7" x14ac:dyDescent="0.25">
      <c r="A307" t="s">
        <v>29</v>
      </c>
      <c r="B307" t="s">
        <v>170</v>
      </c>
      <c r="C307" t="s">
        <v>31</v>
      </c>
      <c r="D307" t="s">
        <v>2</v>
      </c>
      <c r="E307" t="s">
        <v>7</v>
      </c>
      <c r="F307" t="s">
        <v>76</v>
      </c>
      <c r="G307">
        <v>2</v>
      </c>
    </row>
    <row r="308" spans="1:7" x14ac:dyDescent="0.25">
      <c r="A308" t="s">
        <v>29</v>
      </c>
      <c r="B308" t="s">
        <v>170</v>
      </c>
      <c r="C308" t="s">
        <v>31</v>
      </c>
      <c r="D308" t="s">
        <v>8</v>
      </c>
      <c r="E308" t="s">
        <v>7</v>
      </c>
      <c r="F308" t="s">
        <v>11</v>
      </c>
      <c r="G308">
        <v>2</v>
      </c>
    </row>
    <row r="309" spans="1:7" x14ac:dyDescent="0.25">
      <c r="A309" t="s">
        <v>29</v>
      </c>
      <c r="B309" t="s">
        <v>170</v>
      </c>
      <c r="C309" t="s">
        <v>31</v>
      </c>
      <c r="D309" t="s">
        <v>8</v>
      </c>
      <c r="E309" t="s">
        <v>7</v>
      </c>
      <c r="F309" t="s">
        <v>10</v>
      </c>
      <c r="G309">
        <v>2</v>
      </c>
    </row>
    <row r="310" spans="1:7" x14ac:dyDescent="0.25">
      <c r="A310" t="s">
        <v>29</v>
      </c>
      <c r="B310" t="s">
        <v>170</v>
      </c>
      <c r="C310" t="s">
        <v>31</v>
      </c>
      <c r="D310" t="s">
        <v>8</v>
      </c>
      <c r="E310" t="s">
        <v>7</v>
      </c>
      <c r="F310" t="s">
        <v>9</v>
      </c>
      <c r="G310">
        <v>2</v>
      </c>
    </row>
    <row r="311" spans="1:7" x14ac:dyDescent="0.25">
      <c r="A311" t="s">
        <v>29</v>
      </c>
      <c r="B311" t="s">
        <v>170</v>
      </c>
      <c r="C311" t="s">
        <v>31</v>
      </c>
      <c r="D311" t="s">
        <v>8</v>
      </c>
      <c r="E311" t="s">
        <v>7</v>
      </c>
      <c r="F311" t="s">
        <v>125</v>
      </c>
      <c r="G311">
        <v>2</v>
      </c>
    </row>
    <row r="312" spans="1:7" x14ac:dyDescent="0.25">
      <c r="A312" t="s">
        <v>29</v>
      </c>
      <c r="B312" t="s">
        <v>170</v>
      </c>
      <c r="C312" t="s">
        <v>31</v>
      </c>
      <c r="D312" t="s">
        <v>8</v>
      </c>
      <c r="E312" t="s">
        <v>1</v>
      </c>
      <c r="F312" t="s">
        <v>14</v>
      </c>
      <c r="G312">
        <v>2</v>
      </c>
    </row>
    <row r="313" spans="1:7" x14ac:dyDescent="0.25">
      <c r="A313" t="s">
        <v>121</v>
      </c>
      <c r="B313" t="s">
        <v>169</v>
      </c>
      <c r="C313" t="s">
        <v>83</v>
      </c>
      <c r="D313" t="s">
        <v>2</v>
      </c>
      <c r="E313" t="s">
        <v>7</v>
      </c>
      <c r="F313" t="s">
        <v>18</v>
      </c>
      <c r="G313">
        <v>2</v>
      </c>
    </row>
    <row r="314" spans="1:7" x14ac:dyDescent="0.25">
      <c r="A314" t="s">
        <v>121</v>
      </c>
      <c r="B314" t="s">
        <v>169</v>
      </c>
      <c r="C314" t="s">
        <v>83</v>
      </c>
      <c r="D314" t="s">
        <v>2</v>
      </c>
      <c r="E314" t="s">
        <v>7</v>
      </c>
      <c r="F314" t="s">
        <v>13</v>
      </c>
      <c r="G314">
        <v>2</v>
      </c>
    </row>
    <row r="315" spans="1:7" x14ac:dyDescent="0.25">
      <c r="A315" t="s">
        <v>121</v>
      </c>
      <c r="B315" t="s">
        <v>169</v>
      </c>
      <c r="C315" t="s">
        <v>83</v>
      </c>
      <c r="D315" t="s">
        <v>2</v>
      </c>
      <c r="E315" t="s">
        <v>7</v>
      </c>
      <c r="F315" t="s">
        <v>12</v>
      </c>
      <c r="G315">
        <v>2</v>
      </c>
    </row>
    <row r="316" spans="1:7" x14ac:dyDescent="0.25">
      <c r="A316" t="s">
        <v>121</v>
      </c>
      <c r="B316" t="s">
        <v>169</v>
      </c>
      <c r="C316" t="s">
        <v>83</v>
      </c>
      <c r="D316" t="s">
        <v>8</v>
      </c>
      <c r="E316" t="s">
        <v>7</v>
      </c>
      <c r="F316" t="s">
        <v>11</v>
      </c>
      <c r="G316">
        <v>2</v>
      </c>
    </row>
    <row r="317" spans="1:7" x14ac:dyDescent="0.25">
      <c r="A317" t="s">
        <v>121</v>
      </c>
      <c r="B317" t="s">
        <v>169</v>
      </c>
      <c r="C317" t="s">
        <v>83</v>
      </c>
      <c r="D317" t="s">
        <v>8</v>
      </c>
      <c r="E317" t="s">
        <v>7</v>
      </c>
      <c r="F317" t="s">
        <v>10</v>
      </c>
      <c r="G317">
        <v>2</v>
      </c>
    </row>
    <row r="318" spans="1:7" x14ac:dyDescent="0.25">
      <c r="A318" t="s">
        <v>121</v>
      </c>
      <c r="B318" t="s">
        <v>169</v>
      </c>
      <c r="C318" t="s">
        <v>83</v>
      </c>
      <c r="D318" t="s">
        <v>8</v>
      </c>
      <c r="E318" t="s">
        <v>7</v>
      </c>
      <c r="F318" t="s">
        <v>6</v>
      </c>
      <c r="G318">
        <v>2</v>
      </c>
    </row>
    <row r="319" spans="1:7" x14ac:dyDescent="0.25">
      <c r="A319" t="s">
        <v>121</v>
      </c>
      <c r="B319" t="s">
        <v>169</v>
      </c>
      <c r="C319" t="s">
        <v>83</v>
      </c>
      <c r="D319" t="s">
        <v>8</v>
      </c>
      <c r="E319" t="s">
        <v>1</v>
      </c>
      <c r="F319" t="s">
        <v>14</v>
      </c>
      <c r="G319">
        <v>2</v>
      </c>
    </row>
    <row r="320" spans="1:7" x14ac:dyDescent="0.25">
      <c r="A320" t="s">
        <v>167</v>
      </c>
      <c r="B320" t="s">
        <v>166</v>
      </c>
      <c r="C320" t="s">
        <v>41</v>
      </c>
      <c r="D320" t="s">
        <v>2</v>
      </c>
      <c r="E320" t="s">
        <v>7</v>
      </c>
      <c r="F320" t="s">
        <v>18</v>
      </c>
      <c r="G320">
        <v>2</v>
      </c>
    </row>
    <row r="321" spans="1:7" x14ac:dyDescent="0.25">
      <c r="A321" t="s">
        <v>167</v>
      </c>
      <c r="B321" t="s">
        <v>166</v>
      </c>
      <c r="C321" t="s">
        <v>41</v>
      </c>
      <c r="D321" t="s">
        <v>2</v>
      </c>
      <c r="E321" t="s">
        <v>7</v>
      </c>
      <c r="F321" t="s">
        <v>78</v>
      </c>
      <c r="G321">
        <v>2</v>
      </c>
    </row>
    <row r="322" spans="1:7" x14ac:dyDescent="0.25">
      <c r="A322" t="s">
        <v>167</v>
      </c>
      <c r="B322" t="s">
        <v>166</v>
      </c>
      <c r="C322" t="s">
        <v>41</v>
      </c>
      <c r="D322" t="s">
        <v>2</v>
      </c>
      <c r="E322" t="s">
        <v>7</v>
      </c>
      <c r="F322" t="s">
        <v>12</v>
      </c>
      <c r="G322">
        <v>2</v>
      </c>
    </row>
    <row r="323" spans="1:7" x14ac:dyDescent="0.25">
      <c r="A323" t="s">
        <v>167</v>
      </c>
      <c r="B323" t="s">
        <v>166</v>
      </c>
      <c r="C323" t="s">
        <v>41</v>
      </c>
      <c r="D323" t="s">
        <v>8</v>
      </c>
      <c r="E323" t="s">
        <v>7</v>
      </c>
      <c r="F323" t="s">
        <v>10</v>
      </c>
      <c r="G323">
        <v>2</v>
      </c>
    </row>
    <row r="324" spans="1:7" x14ac:dyDescent="0.25">
      <c r="A324" t="s">
        <v>167</v>
      </c>
      <c r="B324" t="s">
        <v>166</v>
      </c>
      <c r="C324" t="s">
        <v>41</v>
      </c>
      <c r="D324" t="s">
        <v>2</v>
      </c>
      <c r="E324" t="s">
        <v>1</v>
      </c>
      <c r="F324" t="s">
        <v>0</v>
      </c>
      <c r="G324">
        <v>2</v>
      </c>
    </row>
    <row r="325" spans="1:7" x14ac:dyDescent="0.25">
      <c r="A325" t="s">
        <v>167</v>
      </c>
      <c r="B325" t="s">
        <v>166</v>
      </c>
      <c r="C325" t="s">
        <v>41</v>
      </c>
      <c r="D325" t="s">
        <v>8</v>
      </c>
      <c r="E325" t="s">
        <v>1</v>
      </c>
      <c r="F325" t="s">
        <v>14</v>
      </c>
      <c r="G325">
        <v>2</v>
      </c>
    </row>
    <row r="326" spans="1:7" x14ac:dyDescent="0.25">
      <c r="A326" t="s">
        <v>21</v>
      </c>
      <c r="B326" t="s">
        <v>165</v>
      </c>
      <c r="C326" t="s">
        <v>164</v>
      </c>
      <c r="D326" t="s">
        <v>2</v>
      </c>
      <c r="E326" t="s">
        <v>7</v>
      </c>
      <c r="F326" t="s">
        <v>38</v>
      </c>
      <c r="G326">
        <v>2</v>
      </c>
    </row>
    <row r="327" spans="1:7" x14ac:dyDescent="0.25">
      <c r="A327" t="s">
        <v>21</v>
      </c>
      <c r="B327" t="s">
        <v>165</v>
      </c>
      <c r="C327" t="s">
        <v>164</v>
      </c>
      <c r="D327" t="s">
        <v>2</v>
      </c>
      <c r="E327" t="s">
        <v>7</v>
      </c>
      <c r="F327" t="s">
        <v>12</v>
      </c>
      <c r="G327">
        <v>2</v>
      </c>
    </row>
    <row r="328" spans="1:7" x14ac:dyDescent="0.25">
      <c r="A328" t="s">
        <v>21</v>
      </c>
      <c r="B328" t="s">
        <v>165</v>
      </c>
      <c r="C328" t="s">
        <v>164</v>
      </c>
      <c r="D328" t="s">
        <v>8</v>
      </c>
      <c r="E328" t="s">
        <v>7</v>
      </c>
      <c r="F328" t="s">
        <v>11</v>
      </c>
      <c r="G328">
        <v>2</v>
      </c>
    </row>
    <row r="329" spans="1:7" x14ac:dyDescent="0.25">
      <c r="A329" t="s">
        <v>21</v>
      </c>
      <c r="B329" t="s">
        <v>165</v>
      </c>
      <c r="C329" t="s">
        <v>164</v>
      </c>
      <c r="D329" t="s">
        <v>2</v>
      </c>
      <c r="E329" t="s">
        <v>23</v>
      </c>
      <c r="F329" t="s">
        <v>26</v>
      </c>
      <c r="G329">
        <v>2</v>
      </c>
    </row>
    <row r="330" spans="1:7" x14ac:dyDescent="0.25">
      <c r="A330" t="s">
        <v>21</v>
      </c>
      <c r="B330" t="s">
        <v>165</v>
      </c>
      <c r="C330" t="s">
        <v>164</v>
      </c>
      <c r="D330" t="s">
        <v>2</v>
      </c>
      <c r="E330" t="s">
        <v>23</v>
      </c>
      <c r="F330" t="s">
        <v>149</v>
      </c>
      <c r="G330">
        <v>2</v>
      </c>
    </row>
    <row r="331" spans="1:7" x14ac:dyDescent="0.25">
      <c r="A331" t="s">
        <v>29</v>
      </c>
      <c r="B331" t="s">
        <v>163</v>
      </c>
      <c r="C331" t="s">
        <v>79</v>
      </c>
      <c r="D331" t="s">
        <v>2</v>
      </c>
      <c r="E331" t="s">
        <v>7</v>
      </c>
      <c r="F331" t="s">
        <v>13</v>
      </c>
      <c r="G331">
        <v>2</v>
      </c>
    </row>
    <row r="332" spans="1:7" x14ac:dyDescent="0.25">
      <c r="A332" t="s">
        <v>29</v>
      </c>
      <c r="B332" t="s">
        <v>163</v>
      </c>
      <c r="C332" t="s">
        <v>79</v>
      </c>
      <c r="D332" t="s">
        <v>2</v>
      </c>
      <c r="E332" t="s">
        <v>7</v>
      </c>
      <c r="F332" t="s">
        <v>38</v>
      </c>
      <c r="G332">
        <v>2</v>
      </c>
    </row>
    <row r="333" spans="1:7" x14ac:dyDescent="0.25">
      <c r="A333" t="s">
        <v>29</v>
      </c>
      <c r="B333" t="s">
        <v>163</v>
      </c>
      <c r="C333" t="s">
        <v>79</v>
      </c>
      <c r="D333" t="s">
        <v>2</v>
      </c>
      <c r="E333" t="s">
        <v>7</v>
      </c>
      <c r="F333" t="s">
        <v>12</v>
      </c>
      <c r="G333">
        <v>2</v>
      </c>
    </row>
    <row r="334" spans="1:7" x14ac:dyDescent="0.25">
      <c r="A334" t="s">
        <v>29</v>
      </c>
      <c r="B334" t="s">
        <v>163</v>
      </c>
      <c r="C334" t="s">
        <v>79</v>
      </c>
      <c r="D334" t="s">
        <v>2</v>
      </c>
      <c r="E334" t="s">
        <v>7</v>
      </c>
      <c r="F334" t="s">
        <v>37</v>
      </c>
      <c r="G334">
        <v>2</v>
      </c>
    </row>
    <row r="335" spans="1:7" x14ac:dyDescent="0.25">
      <c r="A335" t="s">
        <v>29</v>
      </c>
      <c r="B335" t="s">
        <v>163</v>
      </c>
      <c r="C335" t="s">
        <v>79</v>
      </c>
      <c r="D335" t="s">
        <v>8</v>
      </c>
      <c r="E335" t="s">
        <v>7</v>
      </c>
      <c r="F335" t="s">
        <v>11</v>
      </c>
      <c r="G335">
        <v>2</v>
      </c>
    </row>
    <row r="336" spans="1:7" x14ac:dyDescent="0.25">
      <c r="A336" t="s">
        <v>29</v>
      </c>
      <c r="B336" t="s">
        <v>163</v>
      </c>
      <c r="C336" t="s">
        <v>79</v>
      </c>
      <c r="D336" t="s">
        <v>8</v>
      </c>
      <c r="E336" t="s">
        <v>7</v>
      </c>
      <c r="F336" t="s">
        <v>10</v>
      </c>
      <c r="G336">
        <v>2</v>
      </c>
    </row>
    <row r="337" spans="1:7" x14ac:dyDescent="0.25">
      <c r="A337" t="s">
        <v>29</v>
      </c>
      <c r="B337" t="s">
        <v>163</v>
      </c>
      <c r="C337" t="s">
        <v>79</v>
      </c>
      <c r="D337" t="s">
        <v>8</v>
      </c>
      <c r="E337" t="s">
        <v>7</v>
      </c>
      <c r="F337" t="s">
        <v>30</v>
      </c>
      <c r="G337">
        <v>2</v>
      </c>
    </row>
    <row r="338" spans="1:7" x14ac:dyDescent="0.25">
      <c r="A338" t="s">
        <v>29</v>
      </c>
      <c r="B338" t="s">
        <v>163</v>
      </c>
      <c r="C338" t="s">
        <v>79</v>
      </c>
      <c r="D338" t="s">
        <v>2</v>
      </c>
      <c r="E338" t="s">
        <v>1</v>
      </c>
      <c r="F338" t="s">
        <v>0</v>
      </c>
      <c r="G338">
        <v>2</v>
      </c>
    </row>
    <row r="339" spans="1:7" x14ac:dyDescent="0.25">
      <c r="A339" t="s">
        <v>21</v>
      </c>
      <c r="B339" t="s">
        <v>162</v>
      </c>
      <c r="C339" t="s">
        <v>19</v>
      </c>
      <c r="D339" t="s">
        <v>2</v>
      </c>
      <c r="E339" t="s">
        <v>7</v>
      </c>
      <c r="F339" t="s">
        <v>18</v>
      </c>
      <c r="G339">
        <v>2</v>
      </c>
    </row>
    <row r="340" spans="1:7" x14ac:dyDescent="0.25">
      <c r="A340" t="s">
        <v>21</v>
      </c>
      <c r="B340" t="s">
        <v>162</v>
      </c>
      <c r="C340" t="s">
        <v>19</v>
      </c>
      <c r="D340" t="s">
        <v>2</v>
      </c>
      <c r="E340" t="s">
        <v>7</v>
      </c>
      <c r="F340" t="s">
        <v>38</v>
      </c>
      <c r="G340">
        <v>2</v>
      </c>
    </row>
    <row r="341" spans="1:7" x14ac:dyDescent="0.25">
      <c r="A341" t="s">
        <v>21</v>
      </c>
      <c r="B341" t="s">
        <v>162</v>
      </c>
      <c r="C341" t="s">
        <v>19</v>
      </c>
      <c r="D341" t="s">
        <v>2</v>
      </c>
      <c r="E341" t="s">
        <v>7</v>
      </c>
      <c r="F341" t="s">
        <v>12</v>
      </c>
      <c r="G341">
        <v>2</v>
      </c>
    </row>
    <row r="342" spans="1:7" x14ac:dyDescent="0.25">
      <c r="A342" t="s">
        <v>21</v>
      </c>
      <c r="B342" t="s">
        <v>162</v>
      </c>
      <c r="C342" t="s">
        <v>19</v>
      </c>
      <c r="D342" t="s">
        <v>2</v>
      </c>
      <c r="E342" t="s">
        <v>7</v>
      </c>
      <c r="F342" t="s">
        <v>37</v>
      </c>
      <c r="G342">
        <v>2</v>
      </c>
    </row>
    <row r="343" spans="1:7" x14ac:dyDescent="0.25">
      <c r="A343" t="s">
        <v>21</v>
      </c>
      <c r="B343" t="s">
        <v>162</v>
      </c>
      <c r="C343" t="s">
        <v>19</v>
      </c>
      <c r="D343" t="s">
        <v>8</v>
      </c>
      <c r="E343" t="s">
        <v>7</v>
      </c>
      <c r="F343" t="s">
        <v>10</v>
      </c>
      <c r="G343">
        <v>2</v>
      </c>
    </row>
    <row r="344" spans="1:7" x14ac:dyDescent="0.25">
      <c r="A344" t="s">
        <v>21</v>
      </c>
      <c r="B344" t="s">
        <v>162</v>
      </c>
      <c r="C344" t="s">
        <v>19</v>
      </c>
      <c r="D344" t="s">
        <v>8</v>
      </c>
      <c r="E344" t="s">
        <v>7</v>
      </c>
      <c r="F344" t="s">
        <v>9</v>
      </c>
      <c r="G344">
        <v>2</v>
      </c>
    </row>
    <row r="345" spans="1:7" x14ac:dyDescent="0.25">
      <c r="A345" t="s">
        <v>21</v>
      </c>
      <c r="B345" t="s">
        <v>162</v>
      </c>
      <c r="C345" t="s">
        <v>19</v>
      </c>
      <c r="D345" t="s">
        <v>2</v>
      </c>
      <c r="E345" t="s">
        <v>1</v>
      </c>
      <c r="F345" t="s">
        <v>0</v>
      </c>
      <c r="G345">
        <v>2</v>
      </c>
    </row>
    <row r="346" spans="1:7" x14ac:dyDescent="0.25">
      <c r="A346" t="s">
        <v>21</v>
      </c>
      <c r="B346" t="s">
        <v>162</v>
      </c>
      <c r="C346" t="s">
        <v>19</v>
      </c>
      <c r="D346" t="s">
        <v>8</v>
      </c>
      <c r="E346" t="s">
        <v>1</v>
      </c>
      <c r="F346" t="s">
        <v>14</v>
      </c>
      <c r="G346">
        <v>2</v>
      </c>
    </row>
    <row r="347" spans="1:7" x14ac:dyDescent="0.25">
      <c r="A347" t="s">
        <v>21</v>
      </c>
      <c r="B347" t="s">
        <v>159</v>
      </c>
      <c r="C347" t="s">
        <v>158</v>
      </c>
      <c r="D347" t="s">
        <v>2</v>
      </c>
      <c r="E347" t="s">
        <v>7</v>
      </c>
      <c r="F347" t="s">
        <v>18</v>
      </c>
      <c r="G347">
        <v>2</v>
      </c>
    </row>
    <row r="348" spans="1:7" x14ac:dyDescent="0.25">
      <c r="A348" t="s">
        <v>21</v>
      </c>
      <c r="B348" t="s">
        <v>159</v>
      </c>
      <c r="C348" t="s">
        <v>158</v>
      </c>
      <c r="D348" t="s">
        <v>2</v>
      </c>
      <c r="E348" t="s">
        <v>7</v>
      </c>
      <c r="F348" t="s">
        <v>12</v>
      </c>
      <c r="G348">
        <v>2</v>
      </c>
    </row>
    <row r="349" spans="1:7" x14ac:dyDescent="0.25">
      <c r="A349" t="s">
        <v>21</v>
      </c>
      <c r="B349" t="s">
        <v>159</v>
      </c>
      <c r="C349" t="s">
        <v>158</v>
      </c>
      <c r="D349" t="s">
        <v>2</v>
      </c>
      <c r="E349" t="s">
        <v>7</v>
      </c>
      <c r="F349" t="s">
        <v>78</v>
      </c>
      <c r="G349">
        <v>2</v>
      </c>
    </row>
    <row r="350" spans="1:7" x14ac:dyDescent="0.25">
      <c r="A350" t="s">
        <v>21</v>
      </c>
      <c r="B350" t="s">
        <v>159</v>
      </c>
      <c r="C350" t="s">
        <v>158</v>
      </c>
      <c r="D350" t="s">
        <v>8</v>
      </c>
      <c r="E350" t="s">
        <v>7</v>
      </c>
      <c r="F350" t="s">
        <v>11</v>
      </c>
      <c r="G350">
        <v>2</v>
      </c>
    </row>
    <row r="351" spans="1:7" x14ac:dyDescent="0.25">
      <c r="A351" t="s">
        <v>21</v>
      </c>
      <c r="B351" t="s">
        <v>159</v>
      </c>
      <c r="C351" t="s">
        <v>158</v>
      </c>
      <c r="D351" t="s">
        <v>8</v>
      </c>
      <c r="E351" t="s">
        <v>7</v>
      </c>
      <c r="F351" t="s">
        <v>10</v>
      </c>
      <c r="G351">
        <v>2</v>
      </c>
    </row>
    <row r="352" spans="1:7" x14ac:dyDescent="0.25">
      <c r="A352" t="s">
        <v>21</v>
      </c>
      <c r="B352" t="s">
        <v>159</v>
      </c>
      <c r="C352" t="s">
        <v>158</v>
      </c>
      <c r="D352" t="s">
        <v>8</v>
      </c>
      <c r="E352" t="s">
        <v>7</v>
      </c>
      <c r="F352" t="s">
        <v>6</v>
      </c>
      <c r="G352">
        <v>2</v>
      </c>
    </row>
    <row r="353" spans="1:7" x14ac:dyDescent="0.25">
      <c r="A353" t="s">
        <v>21</v>
      </c>
      <c r="B353" t="s">
        <v>159</v>
      </c>
      <c r="C353" t="s">
        <v>158</v>
      </c>
      <c r="D353" t="s">
        <v>2</v>
      </c>
      <c r="E353" t="s">
        <v>1</v>
      </c>
      <c r="F353" t="s">
        <v>0</v>
      </c>
      <c r="G353">
        <v>2</v>
      </c>
    </row>
    <row r="354" spans="1:7" x14ac:dyDescent="0.25">
      <c r="A354" t="s">
        <v>57</v>
      </c>
      <c r="B354" t="s">
        <v>157</v>
      </c>
      <c r="C354" t="s">
        <v>156</v>
      </c>
      <c r="D354" t="s">
        <v>2</v>
      </c>
      <c r="E354" t="s">
        <v>7</v>
      </c>
      <c r="F354" t="s">
        <v>38</v>
      </c>
      <c r="G354">
        <v>2</v>
      </c>
    </row>
    <row r="355" spans="1:7" x14ac:dyDescent="0.25">
      <c r="A355" t="s">
        <v>57</v>
      </c>
      <c r="B355" t="s">
        <v>157</v>
      </c>
      <c r="C355" t="s">
        <v>156</v>
      </c>
      <c r="D355" t="s">
        <v>2</v>
      </c>
      <c r="E355" t="s">
        <v>7</v>
      </c>
      <c r="F355" t="s">
        <v>18</v>
      </c>
      <c r="G355">
        <v>2</v>
      </c>
    </row>
    <row r="356" spans="1:7" x14ac:dyDescent="0.25">
      <c r="A356" t="s">
        <v>57</v>
      </c>
      <c r="B356" t="s">
        <v>157</v>
      </c>
      <c r="C356" t="s">
        <v>156</v>
      </c>
      <c r="D356" t="s">
        <v>2</v>
      </c>
      <c r="E356" t="s">
        <v>7</v>
      </c>
      <c r="F356" t="s">
        <v>12</v>
      </c>
      <c r="G356">
        <v>2</v>
      </c>
    </row>
    <row r="357" spans="1:7" x14ac:dyDescent="0.25">
      <c r="A357" t="s">
        <v>57</v>
      </c>
      <c r="B357" t="s">
        <v>157</v>
      </c>
      <c r="C357" t="s">
        <v>156</v>
      </c>
      <c r="D357" t="s">
        <v>8</v>
      </c>
      <c r="E357" t="s">
        <v>7</v>
      </c>
      <c r="F357" t="s">
        <v>11</v>
      </c>
      <c r="G357">
        <v>2</v>
      </c>
    </row>
    <row r="358" spans="1:7" x14ac:dyDescent="0.25">
      <c r="A358" t="s">
        <v>57</v>
      </c>
      <c r="B358" t="s">
        <v>157</v>
      </c>
      <c r="C358" t="s">
        <v>156</v>
      </c>
      <c r="D358" t="s">
        <v>8</v>
      </c>
      <c r="E358" t="s">
        <v>7</v>
      </c>
      <c r="F358" t="s">
        <v>10</v>
      </c>
      <c r="G358">
        <v>2</v>
      </c>
    </row>
    <row r="359" spans="1:7" x14ac:dyDescent="0.25">
      <c r="A359" t="s">
        <v>57</v>
      </c>
      <c r="B359" t="s">
        <v>157</v>
      </c>
      <c r="C359" t="s">
        <v>156</v>
      </c>
      <c r="D359" t="s">
        <v>8</v>
      </c>
      <c r="E359" t="s">
        <v>7</v>
      </c>
      <c r="F359" t="s">
        <v>43</v>
      </c>
      <c r="G359">
        <v>2</v>
      </c>
    </row>
    <row r="360" spans="1:7" x14ac:dyDescent="0.25">
      <c r="A360" t="s">
        <v>57</v>
      </c>
      <c r="B360" t="s">
        <v>157</v>
      </c>
      <c r="C360" t="s">
        <v>156</v>
      </c>
      <c r="D360" t="s">
        <v>8</v>
      </c>
      <c r="E360" t="s">
        <v>7</v>
      </c>
      <c r="F360" t="s">
        <v>9</v>
      </c>
      <c r="G360">
        <v>2</v>
      </c>
    </row>
    <row r="361" spans="1:7" x14ac:dyDescent="0.25">
      <c r="A361" t="s">
        <v>57</v>
      </c>
      <c r="B361" t="s">
        <v>157</v>
      </c>
      <c r="C361" t="s">
        <v>156</v>
      </c>
      <c r="D361" t="s">
        <v>8</v>
      </c>
      <c r="E361" t="s">
        <v>1</v>
      </c>
      <c r="F361" t="s">
        <v>14</v>
      </c>
      <c r="G361">
        <v>2</v>
      </c>
    </row>
    <row r="362" spans="1:7" x14ac:dyDescent="0.25">
      <c r="A362" t="s">
        <v>21</v>
      </c>
      <c r="B362" t="s">
        <v>154</v>
      </c>
      <c r="C362" t="s">
        <v>153</v>
      </c>
      <c r="D362" t="s">
        <v>2</v>
      </c>
      <c r="E362" t="s">
        <v>7</v>
      </c>
      <c r="F362" t="s">
        <v>18</v>
      </c>
      <c r="G362">
        <v>2</v>
      </c>
    </row>
    <row r="363" spans="1:7" x14ac:dyDescent="0.25">
      <c r="A363" t="s">
        <v>21</v>
      </c>
      <c r="B363" t="s">
        <v>154</v>
      </c>
      <c r="C363" t="s">
        <v>153</v>
      </c>
      <c r="D363" t="s">
        <v>2</v>
      </c>
      <c r="E363" t="s">
        <v>7</v>
      </c>
      <c r="F363" t="s">
        <v>12</v>
      </c>
      <c r="G363">
        <v>2</v>
      </c>
    </row>
    <row r="364" spans="1:7" x14ac:dyDescent="0.25">
      <c r="A364" t="s">
        <v>21</v>
      </c>
      <c r="B364" t="s">
        <v>154</v>
      </c>
      <c r="C364" t="s">
        <v>153</v>
      </c>
      <c r="D364" t="s">
        <v>2</v>
      </c>
      <c r="E364" t="s">
        <v>7</v>
      </c>
      <c r="F364" t="s">
        <v>78</v>
      </c>
      <c r="G364">
        <v>2</v>
      </c>
    </row>
    <row r="365" spans="1:7" x14ac:dyDescent="0.25">
      <c r="A365" t="s">
        <v>21</v>
      </c>
      <c r="B365" t="s">
        <v>154</v>
      </c>
      <c r="C365" t="s">
        <v>153</v>
      </c>
      <c r="D365" t="s">
        <v>8</v>
      </c>
      <c r="E365" t="s">
        <v>7</v>
      </c>
      <c r="F365" t="s">
        <v>10</v>
      </c>
      <c r="G365">
        <v>2</v>
      </c>
    </row>
    <row r="366" spans="1:7" x14ac:dyDescent="0.25">
      <c r="A366" t="s">
        <v>21</v>
      </c>
      <c r="B366" t="s">
        <v>154</v>
      </c>
      <c r="C366" t="s">
        <v>153</v>
      </c>
      <c r="D366" t="s">
        <v>8</v>
      </c>
      <c r="E366" t="s">
        <v>7</v>
      </c>
      <c r="F366" t="s">
        <v>6</v>
      </c>
      <c r="G366">
        <v>2</v>
      </c>
    </row>
    <row r="367" spans="1:7" x14ac:dyDescent="0.25">
      <c r="A367" t="s">
        <v>21</v>
      </c>
      <c r="B367" t="s">
        <v>154</v>
      </c>
      <c r="C367" t="s">
        <v>153</v>
      </c>
      <c r="D367" t="s">
        <v>2</v>
      </c>
      <c r="E367" t="s">
        <v>1</v>
      </c>
      <c r="F367" t="s">
        <v>0</v>
      </c>
      <c r="G367">
        <v>2</v>
      </c>
    </row>
    <row r="368" spans="1:7" x14ac:dyDescent="0.25">
      <c r="A368" t="s">
        <v>73</v>
      </c>
      <c r="B368" t="s">
        <v>152</v>
      </c>
      <c r="C368" t="s">
        <v>59</v>
      </c>
      <c r="D368" t="s">
        <v>2</v>
      </c>
      <c r="E368" t="s">
        <v>7</v>
      </c>
      <c r="F368" t="s">
        <v>38</v>
      </c>
      <c r="G368">
        <v>2</v>
      </c>
    </row>
    <row r="369" spans="1:7" x14ac:dyDescent="0.25">
      <c r="A369" t="s">
        <v>73</v>
      </c>
      <c r="B369" t="s">
        <v>152</v>
      </c>
      <c r="C369" t="s">
        <v>59</v>
      </c>
      <c r="D369" t="s">
        <v>2</v>
      </c>
      <c r="E369" t="s">
        <v>7</v>
      </c>
      <c r="F369" t="s">
        <v>12</v>
      </c>
      <c r="G369">
        <v>2</v>
      </c>
    </row>
    <row r="370" spans="1:7" x14ac:dyDescent="0.25">
      <c r="A370" t="s">
        <v>73</v>
      </c>
      <c r="B370" t="s">
        <v>152</v>
      </c>
      <c r="C370" t="s">
        <v>59</v>
      </c>
      <c r="D370" t="s">
        <v>2</v>
      </c>
      <c r="E370" t="s">
        <v>7</v>
      </c>
      <c r="F370" t="s">
        <v>37</v>
      </c>
      <c r="G370">
        <v>2</v>
      </c>
    </row>
    <row r="371" spans="1:7" x14ac:dyDescent="0.25">
      <c r="A371" t="s">
        <v>73</v>
      </c>
      <c r="B371" t="s">
        <v>152</v>
      </c>
      <c r="C371" t="s">
        <v>59</v>
      </c>
      <c r="D371" t="s">
        <v>8</v>
      </c>
      <c r="E371" t="s">
        <v>7</v>
      </c>
      <c r="F371" t="s">
        <v>11</v>
      </c>
      <c r="G371">
        <v>2</v>
      </c>
    </row>
    <row r="372" spans="1:7" x14ac:dyDescent="0.25">
      <c r="A372" t="s">
        <v>73</v>
      </c>
      <c r="B372" t="s">
        <v>152</v>
      </c>
      <c r="C372" t="s">
        <v>59</v>
      </c>
      <c r="D372" t="s">
        <v>8</v>
      </c>
      <c r="E372" t="s">
        <v>7</v>
      </c>
      <c r="F372" t="s">
        <v>10</v>
      </c>
      <c r="G372">
        <v>2</v>
      </c>
    </row>
    <row r="373" spans="1:7" x14ac:dyDescent="0.25">
      <c r="A373" t="s">
        <v>73</v>
      </c>
      <c r="B373" t="s">
        <v>152</v>
      </c>
      <c r="C373" t="s">
        <v>59</v>
      </c>
      <c r="D373" t="s">
        <v>8</v>
      </c>
      <c r="E373" t="s">
        <v>7</v>
      </c>
      <c r="F373" t="s">
        <v>9</v>
      </c>
      <c r="G373">
        <v>2</v>
      </c>
    </row>
    <row r="374" spans="1:7" x14ac:dyDescent="0.25">
      <c r="A374" t="s">
        <v>73</v>
      </c>
      <c r="B374" t="s">
        <v>152</v>
      </c>
      <c r="C374" t="s">
        <v>59</v>
      </c>
      <c r="D374" t="s">
        <v>2</v>
      </c>
      <c r="E374" t="s">
        <v>1</v>
      </c>
      <c r="F374" t="s">
        <v>0</v>
      </c>
      <c r="G374">
        <v>2</v>
      </c>
    </row>
    <row r="375" spans="1:7" x14ac:dyDescent="0.25">
      <c r="A375" t="s">
        <v>17</v>
      </c>
      <c r="B375" t="s">
        <v>151</v>
      </c>
      <c r="C375" t="s">
        <v>150</v>
      </c>
      <c r="D375" t="s">
        <v>2</v>
      </c>
      <c r="E375" t="s">
        <v>7</v>
      </c>
      <c r="F375" t="s">
        <v>38</v>
      </c>
      <c r="G375">
        <v>2</v>
      </c>
    </row>
    <row r="376" spans="1:7" x14ac:dyDescent="0.25">
      <c r="A376" t="s">
        <v>17</v>
      </c>
      <c r="B376" t="s">
        <v>151</v>
      </c>
      <c r="C376" t="s">
        <v>150</v>
      </c>
      <c r="D376" t="s">
        <v>2</v>
      </c>
      <c r="E376" t="s">
        <v>7</v>
      </c>
      <c r="F376" t="s">
        <v>13</v>
      </c>
      <c r="G376">
        <v>2</v>
      </c>
    </row>
    <row r="377" spans="1:7" x14ac:dyDescent="0.25">
      <c r="A377" t="s">
        <v>17</v>
      </c>
      <c r="B377" t="s">
        <v>151</v>
      </c>
      <c r="C377" t="s">
        <v>150</v>
      </c>
      <c r="D377" t="s">
        <v>2</v>
      </c>
      <c r="E377" t="s">
        <v>7</v>
      </c>
      <c r="F377" t="s">
        <v>37</v>
      </c>
      <c r="G377">
        <v>2</v>
      </c>
    </row>
    <row r="378" spans="1:7" x14ac:dyDescent="0.25">
      <c r="A378" t="s">
        <v>17</v>
      </c>
      <c r="B378" t="s">
        <v>151</v>
      </c>
      <c r="C378" t="s">
        <v>150</v>
      </c>
      <c r="D378" t="s">
        <v>8</v>
      </c>
      <c r="E378" t="s">
        <v>7</v>
      </c>
      <c r="F378" t="s">
        <v>30</v>
      </c>
      <c r="G378">
        <v>2</v>
      </c>
    </row>
    <row r="379" spans="1:7" x14ac:dyDescent="0.25">
      <c r="A379" t="s">
        <v>17</v>
      </c>
      <c r="B379" t="s">
        <v>151</v>
      </c>
      <c r="C379" t="s">
        <v>150</v>
      </c>
      <c r="D379" t="s">
        <v>8</v>
      </c>
      <c r="E379" t="s">
        <v>7</v>
      </c>
      <c r="F379" t="s">
        <v>43</v>
      </c>
      <c r="G379">
        <v>2</v>
      </c>
    </row>
    <row r="380" spans="1:7" x14ac:dyDescent="0.25">
      <c r="A380" t="s">
        <v>17</v>
      </c>
      <c r="B380" t="s">
        <v>151</v>
      </c>
      <c r="C380" t="s">
        <v>150</v>
      </c>
      <c r="D380" t="s">
        <v>2</v>
      </c>
      <c r="E380" t="s">
        <v>1</v>
      </c>
      <c r="F380" t="s">
        <v>36</v>
      </c>
      <c r="G380">
        <v>2</v>
      </c>
    </row>
    <row r="381" spans="1:7" x14ac:dyDescent="0.25">
      <c r="A381" t="s">
        <v>17</v>
      </c>
      <c r="B381" t="s">
        <v>151</v>
      </c>
      <c r="C381" t="s">
        <v>150</v>
      </c>
      <c r="D381" t="s">
        <v>2</v>
      </c>
      <c r="E381" t="s">
        <v>1</v>
      </c>
      <c r="F381" t="s">
        <v>35</v>
      </c>
      <c r="G381">
        <v>2</v>
      </c>
    </row>
    <row r="382" spans="1:7" x14ac:dyDescent="0.25">
      <c r="A382" t="s">
        <v>17</v>
      </c>
      <c r="B382" t="s">
        <v>151</v>
      </c>
      <c r="C382" t="s">
        <v>150</v>
      </c>
      <c r="D382" t="s">
        <v>8</v>
      </c>
      <c r="E382" t="s">
        <v>1</v>
      </c>
      <c r="F382" t="s">
        <v>49</v>
      </c>
      <c r="G382">
        <v>2</v>
      </c>
    </row>
    <row r="383" spans="1:7" x14ac:dyDescent="0.25">
      <c r="A383" t="s">
        <v>17</v>
      </c>
      <c r="B383" t="s">
        <v>151</v>
      </c>
      <c r="C383" t="s">
        <v>150</v>
      </c>
      <c r="D383" t="s">
        <v>8</v>
      </c>
      <c r="E383" t="s">
        <v>1</v>
      </c>
      <c r="F383" t="s">
        <v>34</v>
      </c>
      <c r="G383">
        <v>2</v>
      </c>
    </row>
    <row r="384" spans="1:7" x14ac:dyDescent="0.25">
      <c r="A384" t="s">
        <v>21</v>
      </c>
      <c r="B384" t="s">
        <v>145</v>
      </c>
      <c r="C384" t="s">
        <v>128</v>
      </c>
      <c r="D384" t="s">
        <v>2</v>
      </c>
      <c r="E384" t="s">
        <v>7</v>
      </c>
      <c r="F384" t="s">
        <v>38</v>
      </c>
      <c r="G384">
        <v>2</v>
      </c>
    </row>
    <row r="385" spans="1:7" x14ac:dyDescent="0.25">
      <c r="A385" t="s">
        <v>21</v>
      </c>
      <c r="B385" t="s">
        <v>145</v>
      </c>
      <c r="C385" t="s">
        <v>128</v>
      </c>
      <c r="D385" t="s">
        <v>2</v>
      </c>
      <c r="E385" t="s">
        <v>7</v>
      </c>
      <c r="F385" t="s">
        <v>12</v>
      </c>
      <c r="G385">
        <v>2</v>
      </c>
    </row>
    <row r="386" spans="1:7" x14ac:dyDescent="0.25">
      <c r="A386" t="s">
        <v>21</v>
      </c>
      <c r="B386" t="s">
        <v>145</v>
      </c>
      <c r="C386" t="s">
        <v>128</v>
      </c>
      <c r="D386" t="s">
        <v>2</v>
      </c>
      <c r="E386" t="s">
        <v>7</v>
      </c>
      <c r="F386" t="s">
        <v>76</v>
      </c>
      <c r="G386">
        <v>2</v>
      </c>
    </row>
    <row r="387" spans="1:7" x14ac:dyDescent="0.25">
      <c r="A387" t="s">
        <v>21</v>
      </c>
      <c r="B387" t="s">
        <v>145</v>
      </c>
      <c r="C387" t="s">
        <v>128</v>
      </c>
      <c r="D387" t="s">
        <v>2</v>
      </c>
      <c r="E387" t="s">
        <v>7</v>
      </c>
      <c r="F387" t="s">
        <v>37</v>
      </c>
      <c r="G387">
        <v>2</v>
      </c>
    </row>
    <row r="388" spans="1:7" x14ac:dyDescent="0.25">
      <c r="A388" t="s">
        <v>21</v>
      </c>
      <c r="B388" t="s">
        <v>145</v>
      </c>
      <c r="C388" t="s">
        <v>128</v>
      </c>
      <c r="D388" t="s">
        <v>8</v>
      </c>
      <c r="E388" t="s">
        <v>7</v>
      </c>
      <c r="F388" t="s">
        <v>11</v>
      </c>
      <c r="G388">
        <v>2</v>
      </c>
    </row>
    <row r="389" spans="1:7" x14ac:dyDescent="0.25">
      <c r="A389" t="s">
        <v>21</v>
      </c>
      <c r="B389" t="s">
        <v>145</v>
      </c>
      <c r="C389" t="s">
        <v>128</v>
      </c>
      <c r="D389" t="s">
        <v>8</v>
      </c>
      <c r="E389" t="s">
        <v>7</v>
      </c>
      <c r="F389" t="s">
        <v>10</v>
      </c>
      <c r="G389">
        <v>2</v>
      </c>
    </row>
    <row r="390" spans="1:7" x14ac:dyDescent="0.25">
      <c r="A390" t="s">
        <v>21</v>
      </c>
      <c r="B390" t="s">
        <v>145</v>
      </c>
      <c r="C390" t="s">
        <v>128</v>
      </c>
      <c r="D390" t="s">
        <v>8</v>
      </c>
      <c r="E390" t="s">
        <v>7</v>
      </c>
      <c r="F390" t="s">
        <v>9</v>
      </c>
      <c r="G390">
        <v>2</v>
      </c>
    </row>
    <row r="391" spans="1:7" x14ac:dyDescent="0.25">
      <c r="A391" t="s">
        <v>21</v>
      </c>
      <c r="B391" t="s">
        <v>145</v>
      </c>
      <c r="C391" t="s">
        <v>128</v>
      </c>
      <c r="D391" t="s">
        <v>8</v>
      </c>
      <c r="E391" t="s">
        <v>7</v>
      </c>
      <c r="F391" t="s">
        <v>125</v>
      </c>
      <c r="G391">
        <v>2</v>
      </c>
    </row>
    <row r="392" spans="1:7" x14ac:dyDescent="0.25">
      <c r="A392" t="s">
        <v>21</v>
      </c>
      <c r="B392" t="s">
        <v>145</v>
      </c>
      <c r="C392" t="s">
        <v>128</v>
      </c>
      <c r="D392" t="s">
        <v>8</v>
      </c>
      <c r="E392" t="s">
        <v>7</v>
      </c>
      <c r="F392" t="s">
        <v>43</v>
      </c>
      <c r="G392">
        <v>2</v>
      </c>
    </row>
    <row r="393" spans="1:7" x14ac:dyDescent="0.25">
      <c r="A393" t="s">
        <v>21</v>
      </c>
      <c r="B393" t="s">
        <v>145</v>
      </c>
      <c r="C393" t="s">
        <v>128</v>
      </c>
      <c r="D393" t="s">
        <v>2</v>
      </c>
      <c r="E393" t="s">
        <v>1</v>
      </c>
      <c r="F393" t="s">
        <v>36</v>
      </c>
      <c r="G393">
        <v>2</v>
      </c>
    </row>
    <row r="394" spans="1:7" x14ac:dyDescent="0.25">
      <c r="A394" t="s">
        <v>21</v>
      </c>
      <c r="B394" t="s">
        <v>145</v>
      </c>
      <c r="C394" t="s">
        <v>128</v>
      </c>
      <c r="D394" t="s">
        <v>2</v>
      </c>
      <c r="E394" t="s">
        <v>1</v>
      </c>
      <c r="F394" t="s">
        <v>35</v>
      </c>
      <c r="G394">
        <v>2</v>
      </c>
    </row>
    <row r="395" spans="1:7" x14ac:dyDescent="0.25">
      <c r="A395" t="s">
        <v>21</v>
      </c>
      <c r="B395" t="s">
        <v>145</v>
      </c>
      <c r="C395" t="s">
        <v>128</v>
      </c>
      <c r="D395" t="s">
        <v>8</v>
      </c>
      <c r="E395" t="s">
        <v>1</v>
      </c>
      <c r="F395" t="s">
        <v>49</v>
      </c>
      <c r="G395">
        <v>2</v>
      </c>
    </row>
    <row r="396" spans="1:7" x14ac:dyDescent="0.25">
      <c r="A396" t="s">
        <v>21</v>
      </c>
      <c r="B396" t="s">
        <v>145</v>
      </c>
      <c r="C396" t="s">
        <v>128</v>
      </c>
      <c r="D396" t="s">
        <v>8</v>
      </c>
      <c r="E396" t="s">
        <v>1</v>
      </c>
      <c r="F396" t="s">
        <v>34</v>
      </c>
      <c r="G396">
        <v>2</v>
      </c>
    </row>
    <row r="397" spans="1:7" x14ac:dyDescent="0.25">
      <c r="A397" t="s">
        <v>57</v>
      </c>
      <c r="B397" t="s">
        <v>141</v>
      </c>
      <c r="C397" t="s">
        <v>140</v>
      </c>
      <c r="D397" t="s">
        <v>8</v>
      </c>
      <c r="E397" t="s">
        <v>1</v>
      </c>
      <c r="F397" t="s">
        <v>14</v>
      </c>
      <c r="G397">
        <v>2</v>
      </c>
    </row>
    <row r="398" spans="1:7" x14ac:dyDescent="0.25">
      <c r="A398" t="s">
        <v>57</v>
      </c>
      <c r="B398" t="s">
        <v>141</v>
      </c>
      <c r="C398" t="s">
        <v>140</v>
      </c>
      <c r="D398" t="s">
        <v>8</v>
      </c>
      <c r="E398" t="s">
        <v>7</v>
      </c>
      <c r="F398" t="s">
        <v>30</v>
      </c>
      <c r="G398">
        <v>2</v>
      </c>
    </row>
    <row r="399" spans="1:7" x14ac:dyDescent="0.25">
      <c r="A399" t="s">
        <v>57</v>
      </c>
      <c r="B399" t="s">
        <v>141</v>
      </c>
      <c r="C399" t="s">
        <v>140</v>
      </c>
      <c r="D399" t="s">
        <v>8</v>
      </c>
      <c r="E399" t="s">
        <v>7</v>
      </c>
      <c r="F399" t="s">
        <v>9</v>
      </c>
      <c r="G399">
        <v>2</v>
      </c>
    </row>
    <row r="400" spans="1:7" x14ac:dyDescent="0.25">
      <c r="A400" t="s">
        <v>57</v>
      </c>
      <c r="B400" t="s">
        <v>141</v>
      </c>
      <c r="C400" t="s">
        <v>140</v>
      </c>
      <c r="D400" t="s">
        <v>8</v>
      </c>
      <c r="E400" t="s">
        <v>7</v>
      </c>
      <c r="F400" t="s">
        <v>10</v>
      </c>
      <c r="G400">
        <v>2</v>
      </c>
    </row>
    <row r="401" spans="1:7" x14ac:dyDescent="0.25">
      <c r="A401" t="s">
        <v>57</v>
      </c>
      <c r="B401" t="s">
        <v>141</v>
      </c>
      <c r="C401" t="s">
        <v>140</v>
      </c>
      <c r="D401" t="s">
        <v>8</v>
      </c>
      <c r="E401" t="s">
        <v>7</v>
      </c>
      <c r="F401" t="s">
        <v>11</v>
      </c>
      <c r="G401">
        <v>2</v>
      </c>
    </row>
    <row r="402" spans="1:7" x14ac:dyDescent="0.25">
      <c r="A402" t="s">
        <v>57</v>
      </c>
      <c r="B402" t="s">
        <v>141</v>
      </c>
      <c r="C402" t="s">
        <v>140</v>
      </c>
      <c r="D402" t="s">
        <v>2</v>
      </c>
      <c r="E402" t="s">
        <v>7</v>
      </c>
      <c r="F402" t="s">
        <v>12</v>
      </c>
      <c r="G402">
        <v>2</v>
      </c>
    </row>
    <row r="403" spans="1:7" x14ac:dyDescent="0.25">
      <c r="A403" t="s">
        <v>57</v>
      </c>
      <c r="B403" t="s">
        <v>141</v>
      </c>
      <c r="C403" t="s">
        <v>140</v>
      </c>
      <c r="D403" t="s">
        <v>2</v>
      </c>
      <c r="E403" t="s">
        <v>7</v>
      </c>
      <c r="F403" t="s">
        <v>13</v>
      </c>
      <c r="G403">
        <v>2</v>
      </c>
    </row>
    <row r="404" spans="1:7" x14ac:dyDescent="0.25">
      <c r="A404" t="s">
        <v>57</v>
      </c>
      <c r="B404" t="s">
        <v>141</v>
      </c>
      <c r="C404" t="s">
        <v>140</v>
      </c>
      <c r="D404" t="s">
        <v>2</v>
      </c>
      <c r="E404" t="s">
        <v>7</v>
      </c>
      <c r="F404" t="s">
        <v>38</v>
      </c>
      <c r="G404">
        <v>2</v>
      </c>
    </row>
    <row r="405" spans="1:7" x14ac:dyDescent="0.25">
      <c r="A405" t="s">
        <v>73</v>
      </c>
      <c r="B405" t="s">
        <v>136</v>
      </c>
      <c r="C405" t="s">
        <v>47</v>
      </c>
      <c r="D405" t="s">
        <v>8</v>
      </c>
      <c r="E405" t="s">
        <v>23</v>
      </c>
      <c r="F405" t="s">
        <v>22</v>
      </c>
      <c r="G405">
        <v>2</v>
      </c>
    </row>
    <row r="406" spans="1:7" x14ac:dyDescent="0.25">
      <c r="A406" t="s">
        <v>73</v>
      </c>
      <c r="B406" t="s">
        <v>136</v>
      </c>
      <c r="C406" t="s">
        <v>47</v>
      </c>
      <c r="D406" t="s">
        <v>2</v>
      </c>
      <c r="E406" t="s">
        <v>23</v>
      </c>
      <c r="F406" t="s">
        <v>26</v>
      </c>
      <c r="G406">
        <v>2</v>
      </c>
    </row>
    <row r="407" spans="1:7" x14ac:dyDescent="0.25">
      <c r="A407" t="s">
        <v>73</v>
      </c>
      <c r="B407" t="s">
        <v>136</v>
      </c>
      <c r="C407" t="s">
        <v>47</v>
      </c>
      <c r="D407" t="s">
        <v>8</v>
      </c>
      <c r="E407" t="s">
        <v>7</v>
      </c>
      <c r="F407" t="s">
        <v>11</v>
      </c>
      <c r="G407">
        <v>2</v>
      </c>
    </row>
    <row r="408" spans="1:7" x14ac:dyDescent="0.25">
      <c r="A408" t="s">
        <v>73</v>
      </c>
      <c r="B408" t="s">
        <v>136</v>
      </c>
      <c r="C408" t="s">
        <v>47</v>
      </c>
      <c r="D408" t="s">
        <v>2</v>
      </c>
      <c r="E408" t="s">
        <v>7</v>
      </c>
      <c r="F408" t="s">
        <v>12</v>
      </c>
      <c r="G408">
        <v>2</v>
      </c>
    </row>
    <row r="409" spans="1:7" x14ac:dyDescent="0.25">
      <c r="A409" t="s">
        <v>21</v>
      </c>
      <c r="B409" t="s">
        <v>134</v>
      </c>
      <c r="C409" t="s">
        <v>27</v>
      </c>
      <c r="D409" t="s">
        <v>8</v>
      </c>
      <c r="E409" t="s">
        <v>1</v>
      </c>
      <c r="F409" t="s">
        <v>14</v>
      </c>
      <c r="G409">
        <v>2</v>
      </c>
    </row>
    <row r="410" spans="1:7" x14ac:dyDescent="0.25">
      <c r="A410" t="s">
        <v>21</v>
      </c>
      <c r="B410" t="s">
        <v>134</v>
      </c>
      <c r="C410" t="s">
        <v>27</v>
      </c>
      <c r="D410" t="s">
        <v>8</v>
      </c>
      <c r="E410" t="s">
        <v>7</v>
      </c>
      <c r="F410" t="s">
        <v>30</v>
      </c>
      <c r="G410">
        <v>2</v>
      </c>
    </row>
    <row r="411" spans="1:7" x14ac:dyDescent="0.25">
      <c r="A411" t="s">
        <v>21</v>
      </c>
      <c r="B411" t="s">
        <v>134</v>
      </c>
      <c r="C411" t="s">
        <v>27</v>
      </c>
      <c r="D411" t="s">
        <v>8</v>
      </c>
      <c r="E411" t="s">
        <v>7</v>
      </c>
      <c r="F411" t="s">
        <v>9</v>
      </c>
      <c r="G411">
        <v>2</v>
      </c>
    </row>
    <row r="412" spans="1:7" x14ac:dyDescent="0.25">
      <c r="A412" t="s">
        <v>21</v>
      </c>
      <c r="B412" t="s">
        <v>134</v>
      </c>
      <c r="C412" t="s">
        <v>27</v>
      </c>
      <c r="D412" t="s">
        <v>8</v>
      </c>
      <c r="E412" t="s">
        <v>7</v>
      </c>
      <c r="F412" t="s">
        <v>10</v>
      </c>
      <c r="G412">
        <v>2</v>
      </c>
    </row>
    <row r="413" spans="1:7" x14ac:dyDescent="0.25">
      <c r="A413" t="s">
        <v>21</v>
      </c>
      <c r="B413" t="s">
        <v>134</v>
      </c>
      <c r="C413" t="s">
        <v>27</v>
      </c>
      <c r="D413" t="s">
        <v>8</v>
      </c>
      <c r="E413" t="s">
        <v>7</v>
      </c>
      <c r="F413" t="s">
        <v>11</v>
      </c>
      <c r="G413">
        <v>2</v>
      </c>
    </row>
    <row r="414" spans="1:7" x14ac:dyDescent="0.25">
      <c r="A414" t="s">
        <v>21</v>
      </c>
      <c r="B414" t="s">
        <v>134</v>
      </c>
      <c r="C414" t="s">
        <v>27</v>
      </c>
      <c r="D414" t="s">
        <v>2</v>
      </c>
      <c r="E414" t="s">
        <v>7</v>
      </c>
      <c r="F414" t="s">
        <v>12</v>
      </c>
      <c r="G414">
        <v>2</v>
      </c>
    </row>
    <row r="415" spans="1:7" x14ac:dyDescent="0.25">
      <c r="A415" t="s">
        <v>21</v>
      </c>
      <c r="B415" t="s">
        <v>134</v>
      </c>
      <c r="C415" t="s">
        <v>27</v>
      </c>
      <c r="D415" t="s">
        <v>2</v>
      </c>
      <c r="E415" t="s">
        <v>7</v>
      </c>
      <c r="F415" t="s">
        <v>13</v>
      </c>
      <c r="G415">
        <v>2</v>
      </c>
    </row>
    <row r="416" spans="1:7" x14ac:dyDescent="0.25">
      <c r="A416" t="s">
        <v>21</v>
      </c>
      <c r="B416" t="s">
        <v>134</v>
      </c>
      <c r="C416" t="s">
        <v>27</v>
      </c>
      <c r="D416" t="s">
        <v>2</v>
      </c>
      <c r="E416" t="s">
        <v>7</v>
      </c>
      <c r="F416" t="s">
        <v>38</v>
      </c>
      <c r="G416">
        <v>2</v>
      </c>
    </row>
    <row r="417" spans="1:7" x14ac:dyDescent="0.25">
      <c r="A417" t="s">
        <v>131</v>
      </c>
      <c r="B417" t="s">
        <v>132</v>
      </c>
      <c r="C417" t="s">
        <v>19</v>
      </c>
      <c r="D417" t="s">
        <v>8</v>
      </c>
      <c r="E417" t="s">
        <v>1</v>
      </c>
      <c r="F417" t="s">
        <v>14</v>
      </c>
      <c r="G417">
        <v>2</v>
      </c>
    </row>
    <row r="418" spans="1:7" x14ac:dyDescent="0.25">
      <c r="A418" t="s">
        <v>131</v>
      </c>
      <c r="B418" t="s">
        <v>132</v>
      </c>
      <c r="C418" t="s">
        <v>19</v>
      </c>
      <c r="D418" t="s">
        <v>2</v>
      </c>
      <c r="E418" t="s">
        <v>1</v>
      </c>
      <c r="F418" t="s">
        <v>0</v>
      </c>
      <c r="G418">
        <v>2</v>
      </c>
    </row>
    <row r="419" spans="1:7" x14ac:dyDescent="0.25">
      <c r="A419" t="s">
        <v>131</v>
      </c>
      <c r="B419" t="s">
        <v>132</v>
      </c>
      <c r="C419" t="s">
        <v>19</v>
      </c>
      <c r="D419" t="s">
        <v>8</v>
      </c>
      <c r="E419" t="s">
        <v>7</v>
      </c>
      <c r="F419" t="s">
        <v>9</v>
      </c>
      <c r="G419">
        <v>2</v>
      </c>
    </row>
    <row r="420" spans="1:7" x14ac:dyDescent="0.25">
      <c r="A420" t="s">
        <v>131</v>
      </c>
      <c r="B420" t="s">
        <v>132</v>
      </c>
      <c r="C420" t="s">
        <v>19</v>
      </c>
      <c r="D420" t="s">
        <v>8</v>
      </c>
      <c r="E420" t="s">
        <v>7</v>
      </c>
      <c r="F420" t="s">
        <v>10</v>
      </c>
      <c r="G420">
        <v>2</v>
      </c>
    </row>
    <row r="421" spans="1:7" x14ac:dyDescent="0.25">
      <c r="A421" t="s">
        <v>131</v>
      </c>
      <c r="B421" t="s">
        <v>132</v>
      </c>
      <c r="C421" t="s">
        <v>19</v>
      </c>
      <c r="D421" t="s">
        <v>8</v>
      </c>
      <c r="E421" t="s">
        <v>7</v>
      </c>
      <c r="F421" t="s">
        <v>11</v>
      </c>
      <c r="G421">
        <v>2</v>
      </c>
    </row>
    <row r="422" spans="1:7" x14ac:dyDescent="0.25">
      <c r="A422" t="s">
        <v>131</v>
      </c>
      <c r="B422" t="s">
        <v>132</v>
      </c>
      <c r="C422" t="s">
        <v>19</v>
      </c>
      <c r="D422" t="s">
        <v>2</v>
      </c>
      <c r="E422" t="s">
        <v>7</v>
      </c>
      <c r="F422" t="s">
        <v>37</v>
      </c>
      <c r="G422">
        <v>2</v>
      </c>
    </row>
    <row r="423" spans="1:7" x14ac:dyDescent="0.25">
      <c r="A423" t="s">
        <v>131</v>
      </c>
      <c r="B423" t="s">
        <v>132</v>
      </c>
      <c r="C423" t="s">
        <v>19</v>
      </c>
      <c r="D423" t="s">
        <v>2</v>
      </c>
      <c r="E423" t="s">
        <v>7</v>
      </c>
      <c r="F423" t="s">
        <v>12</v>
      </c>
      <c r="G423">
        <v>2</v>
      </c>
    </row>
    <row r="424" spans="1:7" x14ac:dyDescent="0.25">
      <c r="A424" t="s">
        <v>131</v>
      </c>
      <c r="B424" t="s">
        <v>132</v>
      </c>
      <c r="C424" t="s">
        <v>19</v>
      </c>
      <c r="D424" t="s">
        <v>2</v>
      </c>
      <c r="E424" t="s">
        <v>7</v>
      </c>
      <c r="F424" t="s">
        <v>38</v>
      </c>
      <c r="G424">
        <v>2</v>
      </c>
    </row>
    <row r="425" spans="1:7" x14ac:dyDescent="0.25">
      <c r="A425" t="s">
        <v>82</v>
      </c>
      <c r="B425" t="s">
        <v>129</v>
      </c>
      <c r="C425" t="s">
        <v>128</v>
      </c>
      <c r="D425" t="s">
        <v>8</v>
      </c>
      <c r="E425" t="s">
        <v>1</v>
      </c>
      <c r="F425" t="s">
        <v>14</v>
      </c>
      <c r="G425">
        <v>2</v>
      </c>
    </row>
    <row r="426" spans="1:7" x14ac:dyDescent="0.25">
      <c r="A426" t="s">
        <v>82</v>
      </c>
      <c r="B426" t="s">
        <v>129</v>
      </c>
      <c r="C426" t="s">
        <v>128</v>
      </c>
      <c r="D426" t="s">
        <v>8</v>
      </c>
      <c r="E426" t="s">
        <v>1</v>
      </c>
      <c r="F426" t="s">
        <v>34</v>
      </c>
      <c r="G426">
        <v>2</v>
      </c>
    </row>
    <row r="427" spans="1:7" x14ac:dyDescent="0.25">
      <c r="A427" t="s">
        <v>82</v>
      </c>
      <c r="B427" t="s">
        <v>129</v>
      </c>
      <c r="C427" t="s">
        <v>128</v>
      </c>
      <c r="D427" t="s">
        <v>2</v>
      </c>
      <c r="E427" t="s">
        <v>1</v>
      </c>
      <c r="F427" t="s">
        <v>35</v>
      </c>
      <c r="G427">
        <v>2</v>
      </c>
    </row>
    <row r="428" spans="1:7" x14ac:dyDescent="0.25">
      <c r="A428" t="s">
        <v>82</v>
      </c>
      <c r="B428" t="s">
        <v>129</v>
      </c>
      <c r="C428" t="s">
        <v>128</v>
      </c>
      <c r="D428" t="s">
        <v>8</v>
      </c>
      <c r="E428" t="s">
        <v>7</v>
      </c>
      <c r="F428" t="s">
        <v>30</v>
      </c>
      <c r="G428">
        <v>2</v>
      </c>
    </row>
    <row r="429" spans="1:7" x14ac:dyDescent="0.25">
      <c r="A429" t="s">
        <v>82</v>
      </c>
      <c r="B429" t="s">
        <v>129</v>
      </c>
      <c r="C429" t="s">
        <v>128</v>
      </c>
      <c r="D429" t="s">
        <v>8</v>
      </c>
      <c r="E429" t="s">
        <v>7</v>
      </c>
      <c r="F429" t="s">
        <v>9</v>
      </c>
      <c r="G429">
        <v>2</v>
      </c>
    </row>
    <row r="430" spans="1:7" x14ac:dyDescent="0.25">
      <c r="A430" t="s">
        <v>82</v>
      </c>
      <c r="B430" t="s">
        <v>129</v>
      </c>
      <c r="C430" t="s">
        <v>128</v>
      </c>
      <c r="D430" t="s">
        <v>8</v>
      </c>
      <c r="E430" t="s">
        <v>7</v>
      </c>
      <c r="F430" t="s">
        <v>10</v>
      </c>
      <c r="G430">
        <v>2</v>
      </c>
    </row>
    <row r="431" spans="1:7" x14ac:dyDescent="0.25">
      <c r="A431" t="s">
        <v>82</v>
      </c>
      <c r="B431" t="s">
        <v>129</v>
      </c>
      <c r="C431" t="s">
        <v>128</v>
      </c>
      <c r="D431" t="s">
        <v>8</v>
      </c>
      <c r="E431" t="s">
        <v>7</v>
      </c>
      <c r="F431" t="s">
        <v>11</v>
      </c>
      <c r="G431">
        <v>2</v>
      </c>
    </row>
    <row r="432" spans="1:7" x14ac:dyDescent="0.25">
      <c r="A432" t="s">
        <v>82</v>
      </c>
      <c r="B432" t="s">
        <v>129</v>
      </c>
      <c r="C432" t="s">
        <v>128</v>
      </c>
      <c r="D432" t="s">
        <v>2</v>
      </c>
      <c r="E432" t="s">
        <v>7</v>
      </c>
      <c r="F432" t="s">
        <v>37</v>
      </c>
      <c r="G432">
        <v>2</v>
      </c>
    </row>
    <row r="433" spans="1:7" x14ac:dyDescent="0.25">
      <c r="A433" t="s">
        <v>82</v>
      </c>
      <c r="B433" t="s">
        <v>129</v>
      </c>
      <c r="C433" t="s">
        <v>128</v>
      </c>
      <c r="D433" t="s">
        <v>2</v>
      </c>
      <c r="E433" t="s">
        <v>7</v>
      </c>
      <c r="F433" t="s">
        <v>13</v>
      </c>
      <c r="G433">
        <v>2</v>
      </c>
    </row>
    <row r="434" spans="1:7" x14ac:dyDescent="0.25">
      <c r="A434" t="s">
        <v>82</v>
      </c>
      <c r="B434" t="s">
        <v>129</v>
      </c>
      <c r="C434" t="s">
        <v>128</v>
      </c>
      <c r="D434" t="s">
        <v>2</v>
      </c>
      <c r="E434" t="s">
        <v>7</v>
      </c>
      <c r="F434" t="s">
        <v>12</v>
      </c>
      <c r="G434">
        <v>2</v>
      </c>
    </row>
    <row r="435" spans="1:7" x14ac:dyDescent="0.25">
      <c r="A435" t="s">
        <v>82</v>
      </c>
      <c r="B435" t="s">
        <v>129</v>
      </c>
      <c r="C435" t="s">
        <v>128</v>
      </c>
      <c r="D435" t="s">
        <v>2</v>
      </c>
      <c r="E435" t="s">
        <v>7</v>
      </c>
      <c r="F435" t="s">
        <v>38</v>
      </c>
      <c r="G435">
        <v>2</v>
      </c>
    </row>
    <row r="436" spans="1:7" x14ac:dyDescent="0.25">
      <c r="A436" t="s">
        <v>29</v>
      </c>
      <c r="B436" t="s">
        <v>127</v>
      </c>
      <c r="C436" t="s">
        <v>27</v>
      </c>
      <c r="D436" t="s">
        <v>2</v>
      </c>
      <c r="E436" t="s">
        <v>1</v>
      </c>
      <c r="F436" t="s">
        <v>0</v>
      </c>
      <c r="G436">
        <v>2</v>
      </c>
    </row>
    <row r="437" spans="1:7" x14ac:dyDescent="0.25">
      <c r="A437" t="s">
        <v>29</v>
      </c>
      <c r="B437" t="s">
        <v>127</v>
      </c>
      <c r="C437" t="s">
        <v>27</v>
      </c>
      <c r="D437" t="s">
        <v>8</v>
      </c>
      <c r="E437" t="s">
        <v>7</v>
      </c>
      <c r="F437" t="s">
        <v>11</v>
      </c>
      <c r="G437">
        <v>2</v>
      </c>
    </row>
    <row r="438" spans="1:7" x14ac:dyDescent="0.25">
      <c r="A438" t="s">
        <v>29</v>
      </c>
      <c r="B438" t="s">
        <v>127</v>
      </c>
      <c r="C438" t="s">
        <v>27</v>
      </c>
      <c r="D438" t="s">
        <v>2</v>
      </c>
      <c r="E438" t="s">
        <v>7</v>
      </c>
      <c r="F438" t="s">
        <v>12</v>
      </c>
      <c r="G438">
        <v>2</v>
      </c>
    </row>
    <row r="439" spans="1:7" x14ac:dyDescent="0.25">
      <c r="A439" t="s">
        <v>29</v>
      </c>
      <c r="B439" t="s">
        <v>127</v>
      </c>
      <c r="C439" t="s">
        <v>27</v>
      </c>
      <c r="D439" t="s">
        <v>2</v>
      </c>
      <c r="E439" t="s">
        <v>7</v>
      </c>
      <c r="F439" t="s">
        <v>38</v>
      </c>
      <c r="G439">
        <v>2</v>
      </c>
    </row>
    <row r="440" spans="1:7" x14ac:dyDescent="0.25">
      <c r="A440" t="s">
        <v>17</v>
      </c>
      <c r="B440" t="s">
        <v>126</v>
      </c>
      <c r="C440" t="s">
        <v>31</v>
      </c>
      <c r="D440" t="s">
        <v>8</v>
      </c>
      <c r="E440" t="s">
        <v>1</v>
      </c>
      <c r="F440" t="s">
        <v>14</v>
      </c>
      <c r="G440">
        <v>2</v>
      </c>
    </row>
    <row r="441" spans="1:7" x14ac:dyDescent="0.25">
      <c r="A441" t="s">
        <v>17</v>
      </c>
      <c r="B441" t="s">
        <v>126</v>
      </c>
      <c r="C441" t="s">
        <v>31</v>
      </c>
      <c r="D441" t="s">
        <v>8</v>
      </c>
      <c r="E441" t="s">
        <v>7</v>
      </c>
      <c r="F441" t="s">
        <v>9</v>
      </c>
      <c r="G441">
        <v>2</v>
      </c>
    </row>
    <row r="442" spans="1:7" x14ac:dyDescent="0.25">
      <c r="A442" t="s">
        <v>17</v>
      </c>
      <c r="B442" t="s">
        <v>126</v>
      </c>
      <c r="C442" t="s">
        <v>31</v>
      </c>
      <c r="D442" t="s">
        <v>8</v>
      </c>
      <c r="E442" t="s">
        <v>7</v>
      </c>
      <c r="F442" t="s">
        <v>10</v>
      </c>
      <c r="G442">
        <v>2</v>
      </c>
    </row>
    <row r="443" spans="1:7" x14ac:dyDescent="0.25">
      <c r="A443" t="s">
        <v>17</v>
      </c>
      <c r="B443" t="s">
        <v>126</v>
      </c>
      <c r="C443" t="s">
        <v>31</v>
      </c>
      <c r="D443" t="s">
        <v>8</v>
      </c>
      <c r="E443" t="s">
        <v>7</v>
      </c>
      <c r="F443" t="s">
        <v>11</v>
      </c>
      <c r="G443">
        <v>2</v>
      </c>
    </row>
    <row r="444" spans="1:7" x14ac:dyDescent="0.25">
      <c r="A444" t="s">
        <v>17</v>
      </c>
      <c r="B444" t="s">
        <v>126</v>
      </c>
      <c r="C444" t="s">
        <v>31</v>
      </c>
      <c r="D444" t="s">
        <v>2</v>
      </c>
      <c r="E444" t="s">
        <v>7</v>
      </c>
      <c r="F444" t="s">
        <v>13</v>
      </c>
      <c r="G444">
        <v>2</v>
      </c>
    </row>
    <row r="445" spans="1:7" x14ac:dyDescent="0.25">
      <c r="A445" t="s">
        <v>17</v>
      </c>
      <c r="B445" t="s">
        <v>126</v>
      </c>
      <c r="C445" t="s">
        <v>31</v>
      </c>
      <c r="D445" t="s">
        <v>2</v>
      </c>
      <c r="E445" t="s">
        <v>7</v>
      </c>
      <c r="F445" t="s">
        <v>12</v>
      </c>
      <c r="G445">
        <v>2</v>
      </c>
    </row>
    <row r="446" spans="1:7" x14ac:dyDescent="0.25">
      <c r="A446" t="s">
        <v>17</v>
      </c>
      <c r="B446" t="s">
        <v>126</v>
      </c>
      <c r="C446" t="s">
        <v>31</v>
      </c>
      <c r="D446" t="s">
        <v>2</v>
      </c>
      <c r="E446" t="s">
        <v>7</v>
      </c>
      <c r="F446" t="s">
        <v>38</v>
      </c>
      <c r="G446">
        <v>2</v>
      </c>
    </row>
    <row r="447" spans="1:7" x14ac:dyDescent="0.25">
      <c r="A447" t="s">
        <v>91</v>
      </c>
      <c r="B447" t="s">
        <v>124</v>
      </c>
      <c r="C447" t="s">
        <v>123</v>
      </c>
      <c r="D447" t="s">
        <v>8</v>
      </c>
      <c r="E447" t="s">
        <v>1</v>
      </c>
      <c r="F447" t="s">
        <v>14</v>
      </c>
      <c r="G447">
        <v>2</v>
      </c>
    </row>
    <row r="448" spans="1:7" x14ac:dyDescent="0.25">
      <c r="A448" t="s">
        <v>91</v>
      </c>
      <c r="B448" t="s">
        <v>124</v>
      </c>
      <c r="C448" t="s">
        <v>123</v>
      </c>
      <c r="D448" t="s">
        <v>8</v>
      </c>
      <c r="E448" t="s">
        <v>1</v>
      </c>
      <c r="F448" t="s">
        <v>75</v>
      </c>
      <c r="G448">
        <v>2</v>
      </c>
    </row>
    <row r="449" spans="1:7" x14ac:dyDescent="0.25">
      <c r="A449" t="s">
        <v>91</v>
      </c>
      <c r="B449" t="s">
        <v>124</v>
      </c>
      <c r="C449" t="s">
        <v>123</v>
      </c>
      <c r="D449" t="s">
        <v>8</v>
      </c>
      <c r="E449" t="s">
        <v>1</v>
      </c>
      <c r="F449" t="s">
        <v>49</v>
      </c>
      <c r="G449">
        <v>2</v>
      </c>
    </row>
    <row r="450" spans="1:7" x14ac:dyDescent="0.25">
      <c r="A450" t="s">
        <v>91</v>
      </c>
      <c r="B450" t="s">
        <v>124</v>
      </c>
      <c r="C450" t="s">
        <v>123</v>
      </c>
      <c r="D450" t="s">
        <v>2</v>
      </c>
      <c r="E450" t="s">
        <v>1</v>
      </c>
      <c r="F450" t="s">
        <v>92</v>
      </c>
      <c r="G450">
        <v>2</v>
      </c>
    </row>
    <row r="451" spans="1:7" x14ac:dyDescent="0.25">
      <c r="A451" t="s">
        <v>91</v>
      </c>
      <c r="B451" t="s">
        <v>124</v>
      </c>
      <c r="C451" t="s">
        <v>123</v>
      </c>
      <c r="D451" t="s">
        <v>2</v>
      </c>
      <c r="E451" t="s">
        <v>1</v>
      </c>
      <c r="F451" t="s">
        <v>36</v>
      </c>
      <c r="G451">
        <v>2</v>
      </c>
    </row>
    <row r="452" spans="1:7" x14ac:dyDescent="0.25">
      <c r="A452" t="s">
        <v>91</v>
      </c>
      <c r="B452" t="s">
        <v>124</v>
      </c>
      <c r="C452" t="s">
        <v>123</v>
      </c>
      <c r="D452" t="s">
        <v>8</v>
      </c>
      <c r="E452" t="s">
        <v>7</v>
      </c>
      <c r="F452" t="s">
        <v>43</v>
      </c>
      <c r="G452">
        <v>2</v>
      </c>
    </row>
    <row r="453" spans="1:7" x14ac:dyDescent="0.25">
      <c r="A453" t="s">
        <v>91</v>
      </c>
      <c r="B453" t="s">
        <v>124</v>
      </c>
      <c r="C453" t="s">
        <v>123</v>
      </c>
      <c r="D453" t="s">
        <v>8</v>
      </c>
      <c r="E453" t="s">
        <v>7</v>
      </c>
      <c r="F453" t="s">
        <v>9</v>
      </c>
      <c r="G453">
        <v>2</v>
      </c>
    </row>
    <row r="454" spans="1:7" x14ac:dyDescent="0.25">
      <c r="A454" t="s">
        <v>91</v>
      </c>
      <c r="B454" t="s">
        <v>124</v>
      </c>
      <c r="C454" t="s">
        <v>123</v>
      </c>
      <c r="D454" t="s">
        <v>8</v>
      </c>
      <c r="E454" t="s">
        <v>7</v>
      </c>
      <c r="F454" t="s">
        <v>125</v>
      </c>
      <c r="G454">
        <v>2</v>
      </c>
    </row>
    <row r="455" spans="1:7" x14ac:dyDescent="0.25">
      <c r="A455" t="s">
        <v>91</v>
      </c>
      <c r="B455" t="s">
        <v>124</v>
      </c>
      <c r="C455" t="s">
        <v>123</v>
      </c>
      <c r="D455" t="s">
        <v>8</v>
      </c>
      <c r="E455" t="s">
        <v>7</v>
      </c>
      <c r="F455" t="s">
        <v>10</v>
      </c>
      <c r="G455">
        <v>2</v>
      </c>
    </row>
    <row r="456" spans="1:7" x14ac:dyDescent="0.25">
      <c r="A456" t="s">
        <v>91</v>
      </c>
      <c r="B456" t="s">
        <v>124</v>
      </c>
      <c r="C456" t="s">
        <v>123</v>
      </c>
      <c r="D456" t="s">
        <v>2</v>
      </c>
      <c r="E456" t="s">
        <v>7</v>
      </c>
      <c r="F456" t="s">
        <v>37</v>
      </c>
      <c r="G456">
        <v>2</v>
      </c>
    </row>
    <row r="457" spans="1:7" x14ac:dyDescent="0.25">
      <c r="A457" t="s">
        <v>91</v>
      </c>
      <c r="B457" t="s">
        <v>124</v>
      </c>
      <c r="C457" t="s">
        <v>123</v>
      </c>
      <c r="D457" t="s">
        <v>2</v>
      </c>
      <c r="E457" t="s">
        <v>7</v>
      </c>
      <c r="F457" t="s">
        <v>76</v>
      </c>
      <c r="G457">
        <v>2</v>
      </c>
    </row>
    <row r="458" spans="1:7" x14ac:dyDescent="0.25">
      <c r="A458" t="s">
        <v>91</v>
      </c>
      <c r="B458" t="s">
        <v>124</v>
      </c>
      <c r="C458" t="s">
        <v>123</v>
      </c>
      <c r="D458" t="s">
        <v>2</v>
      </c>
      <c r="E458" t="s">
        <v>7</v>
      </c>
      <c r="F458" t="s">
        <v>18</v>
      </c>
      <c r="G458">
        <v>2</v>
      </c>
    </row>
    <row r="459" spans="1:7" x14ac:dyDescent="0.25">
      <c r="A459" t="s">
        <v>91</v>
      </c>
      <c r="B459" t="s">
        <v>124</v>
      </c>
      <c r="C459" t="s">
        <v>123</v>
      </c>
      <c r="D459" t="s">
        <v>2</v>
      </c>
      <c r="E459" t="s">
        <v>7</v>
      </c>
      <c r="F459" t="s">
        <v>38</v>
      </c>
      <c r="G459">
        <v>2</v>
      </c>
    </row>
    <row r="460" spans="1:7" x14ac:dyDescent="0.25">
      <c r="A460" t="s">
        <v>29</v>
      </c>
      <c r="B460" t="s">
        <v>122</v>
      </c>
      <c r="C460" t="s">
        <v>71</v>
      </c>
      <c r="D460" t="s">
        <v>8</v>
      </c>
      <c r="E460" t="s">
        <v>1</v>
      </c>
      <c r="F460" t="s">
        <v>14</v>
      </c>
      <c r="G460">
        <v>2</v>
      </c>
    </row>
    <row r="461" spans="1:7" x14ac:dyDescent="0.25">
      <c r="A461" t="s">
        <v>29</v>
      </c>
      <c r="B461" t="s">
        <v>122</v>
      </c>
      <c r="C461" t="s">
        <v>71</v>
      </c>
      <c r="D461" t="s">
        <v>8</v>
      </c>
      <c r="E461" t="s">
        <v>7</v>
      </c>
      <c r="F461" t="s">
        <v>10</v>
      </c>
      <c r="G461">
        <v>2</v>
      </c>
    </row>
    <row r="462" spans="1:7" x14ac:dyDescent="0.25">
      <c r="A462" t="s">
        <v>29</v>
      </c>
      <c r="B462" t="s">
        <v>122</v>
      </c>
      <c r="C462" t="s">
        <v>71</v>
      </c>
      <c r="D462" t="s">
        <v>2</v>
      </c>
      <c r="E462" t="s">
        <v>7</v>
      </c>
      <c r="F462" t="s">
        <v>13</v>
      </c>
      <c r="G462">
        <v>2</v>
      </c>
    </row>
    <row r="463" spans="1:7" x14ac:dyDescent="0.25">
      <c r="A463" t="s">
        <v>29</v>
      </c>
      <c r="B463" t="s">
        <v>122</v>
      </c>
      <c r="C463" t="s">
        <v>71</v>
      </c>
      <c r="D463" t="s">
        <v>2</v>
      </c>
      <c r="E463" t="s">
        <v>7</v>
      </c>
      <c r="F463" t="s">
        <v>12</v>
      </c>
      <c r="G463">
        <v>2</v>
      </c>
    </row>
    <row r="464" spans="1:7" x14ac:dyDescent="0.25">
      <c r="A464" t="s">
        <v>29</v>
      </c>
      <c r="B464" t="s">
        <v>122</v>
      </c>
      <c r="C464" t="s">
        <v>71</v>
      </c>
      <c r="D464" t="s">
        <v>2</v>
      </c>
      <c r="E464" t="s">
        <v>7</v>
      </c>
      <c r="F464" t="s">
        <v>38</v>
      </c>
      <c r="G464">
        <v>2</v>
      </c>
    </row>
    <row r="465" spans="1:7" x14ac:dyDescent="0.25">
      <c r="A465" t="s">
        <v>57</v>
      </c>
      <c r="B465" t="s">
        <v>118</v>
      </c>
      <c r="C465" t="s">
        <v>117</v>
      </c>
      <c r="D465" t="s">
        <v>8</v>
      </c>
      <c r="E465" t="s">
        <v>1</v>
      </c>
      <c r="F465" t="s">
        <v>14</v>
      </c>
      <c r="G465">
        <v>2</v>
      </c>
    </row>
    <row r="466" spans="1:7" x14ac:dyDescent="0.25">
      <c r="A466" t="s">
        <v>57</v>
      </c>
      <c r="B466" t="s">
        <v>118</v>
      </c>
      <c r="C466" t="s">
        <v>117</v>
      </c>
      <c r="D466" t="s">
        <v>8</v>
      </c>
      <c r="E466" t="s">
        <v>7</v>
      </c>
      <c r="F466" t="s">
        <v>9</v>
      </c>
      <c r="G466">
        <v>2</v>
      </c>
    </row>
    <row r="467" spans="1:7" x14ac:dyDescent="0.25">
      <c r="A467" t="s">
        <v>57</v>
      </c>
      <c r="B467" t="s">
        <v>118</v>
      </c>
      <c r="C467" t="s">
        <v>117</v>
      </c>
      <c r="D467" t="s">
        <v>8</v>
      </c>
      <c r="E467" t="s">
        <v>7</v>
      </c>
      <c r="F467" t="s">
        <v>10</v>
      </c>
      <c r="G467">
        <v>2</v>
      </c>
    </row>
    <row r="468" spans="1:7" x14ac:dyDescent="0.25">
      <c r="A468" t="s">
        <v>57</v>
      </c>
      <c r="B468" t="s">
        <v>118</v>
      </c>
      <c r="C468" t="s">
        <v>117</v>
      </c>
      <c r="D468" t="s">
        <v>8</v>
      </c>
      <c r="E468" t="s">
        <v>7</v>
      </c>
      <c r="F468" t="s">
        <v>11</v>
      </c>
      <c r="G468">
        <v>2</v>
      </c>
    </row>
    <row r="469" spans="1:7" x14ac:dyDescent="0.25">
      <c r="A469" t="s">
        <v>57</v>
      </c>
      <c r="B469" t="s">
        <v>118</v>
      </c>
      <c r="C469" t="s">
        <v>117</v>
      </c>
      <c r="D469" t="s">
        <v>2</v>
      </c>
      <c r="E469" t="s">
        <v>7</v>
      </c>
      <c r="F469" t="s">
        <v>12</v>
      </c>
      <c r="G469">
        <v>2</v>
      </c>
    </row>
    <row r="470" spans="1:7" x14ac:dyDescent="0.25">
      <c r="A470" t="s">
        <v>68</v>
      </c>
      <c r="B470" t="s">
        <v>114</v>
      </c>
      <c r="C470" t="s">
        <v>31</v>
      </c>
      <c r="D470" t="s">
        <v>8</v>
      </c>
      <c r="E470" t="s">
        <v>1</v>
      </c>
      <c r="F470" t="s">
        <v>14</v>
      </c>
      <c r="G470">
        <v>2</v>
      </c>
    </row>
    <row r="471" spans="1:7" x14ac:dyDescent="0.25">
      <c r="A471" t="s">
        <v>68</v>
      </c>
      <c r="B471" t="s">
        <v>114</v>
      </c>
      <c r="C471" t="s">
        <v>31</v>
      </c>
      <c r="D471" t="s">
        <v>8</v>
      </c>
      <c r="E471" t="s">
        <v>1</v>
      </c>
      <c r="F471" t="s">
        <v>34</v>
      </c>
      <c r="G471">
        <v>2</v>
      </c>
    </row>
    <row r="472" spans="1:7" x14ac:dyDescent="0.25">
      <c r="A472" t="s">
        <v>68</v>
      </c>
      <c r="B472" t="s">
        <v>114</v>
      </c>
      <c r="C472" t="s">
        <v>31</v>
      </c>
      <c r="D472" t="s">
        <v>2</v>
      </c>
      <c r="E472" t="s">
        <v>1</v>
      </c>
      <c r="F472" t="s">
        <v>0</v>
      </c>
      <c r="G472">
        <v>2</v>
      </c>
    </row>
    <row r="473" spans="1:7" x14ac:dyDescent="0.25">
      <c r="A473" t="s">
        <v>68</v>
      </c>
      <c r="B473" t="s">
        <v>114</v>
      </c>
      <c r="C473" t="s">
        <v>31</v>
      </c>
      <c r="D473" t="s">
        <v>2</v>
      </c>
      <c r="E473" t="s">
        <v>1</v>
      </c>
      <c r="F473" t="s">
        <v>35</v>
      </c>
      <c r="G473">
        <v>2</v>
      </c>
    </row>
    <row r="474" spans="1:7" x14ac:dyDescent="0.25">
      <c r="A474" t="s">
        <v>68</v>
      </c>
      <c r="B474" t="s">
        <v>114</v>
      </c>
      <c r="C474" t="s">
        <v>31</v>
      </c>
      <c r="D474" t="s">
        <v>8</v>
      </c>
      <c r="E474" t="s">
        <v>7</v>
      </c>
      <c r="F474" t="s">
        <v>43</v>
      </c>
      <c r="G474">
        <v>2</v>
      </c>
    </row>
    <row r="475" spans="1:7" x14ac:dyDescent="0.25">
      <c r="A475" t="s">
        <v>68</v>
      </c>
      <c r="B475" t="s">
        <v>114</v>
      </c>
      <c r="C475" t="s">
        <v>31</v>
      </c>
      <c r="D475" t="s">
        <v>8</v>
      </c>
      <c r="E475" t="s">
        <v>7</v>
      </c>
      <c r="F475" t="s">
        <v>30</v>
      </c>
      <c r="G475">
        <v>2</v>
      </c>
    </row>
    <row r="476" spans="1:7" x14ac:dyDescent="0.25">
      <c r="A476" t="s">
        <v>68</v>
      </c>
      <c r="B476" t="s">
        <v>114</v>
      </c>
      <c r="C476" t="s">
        <v>31</v>
      </c>
      <c r="D476" t="s">
        <v>8</v>
      </c>
      <c r="E476" t="s">
        <v>7</v>
      </c>
      <c r="F476" t="s">
        <v>10</v>
      </c>
      <c r="G476">
        <v>2</v>
      </c>
    </row>
    <row r="477" spans="1:7" x14ac:dyDescent="0.25">
      <c r="A477" t="s">
        <v>68</v>
      </c>
      <c r="B477" t="s">
        <v>114</v>
      </c>
      <c r="C477" t="s">
        <v>31</v>
      </c>
      <c r="D477" t="s">
        <v>8</v>
      </c>
      <c r="E477" t="s">
        <v>7</v>
      </c>
      <c r="F477" t="s">
        <v>11</v>
      </c>
      <c r="G477">
        <v>2</v>
      </c>
    </row>
    <row r="478" spans="1:7" x14ac:dyDescent="0.25">
      <c r="A478" t="s">
        <v>68</v>
      </c>
      <c r="B478" t="s">
        <v>114</v>
      </c>
      <c r="C478" t="s">
        <v>31</v>
      </c>
      <c r="D478" t="s">
        <v>2</v>
      </c>
      <c r="E478" t="s">
        <v>7</v>
      </c>
      <c r="F478" t="s">
        <v>37</v>
      </c>
      <c r="G478">
        <v>2</v>
      </c>
    </row>
    <row r="479" spans="1:7" x14ac:dyDescent="0.25">
      <c r="A479" t="s">
        <v>68</v>
      </c>
      <c r="B479" t="s">
        <v>114</v>
      </c>
      <c r="C479" t="s">
        <v>31</v>
      </c>
      <c r="D479" t="s">
        <v>2</v>
      </c>
      <c r="E479" t="s">
        <v>7</v>
      </c>
      <c r="F479" t="s">
        <v>13</v>
      </c>
      <c r="G479">
        <v>2</v>
      </c>
    </row>
    <row r="480" spans="1:7" x14ac:dyDescent="0.25">
      <c r="A480" t="s">
        <v>68</v>
      </c>
      <c r="B480" t="s">
        <v>114</v>
      </c>
      <c r="C480" t="s">
        <v>31</v>
      </c>
      <c r="D480" t="s">
        <v>2</v>
      </c>
      <c r="E480" t="s">
        <v>7</v>
      </c>
      <c r="F480" t="s">
        <v>78</v>
      </c>
      <c r="G480">
        <v>2</v>
      </c>
    </row>
    <row r="481" spans="1:7" x14ac:dyDescent="0.25">
      <c r="A481" t="s">
        <v>68</v>
      </c>
      <c r="B481" t="s">
        <v>114</v>
      </c>
      <c r="C481" t="s">
        <v>31</v>
      </c>
      <c r="D481" t="s">
        <v>2</v>
      </c>
      <c r="E481" t="s">
        <v>7</v>
      </c>
      <c r="F481" t="s">
        <v>12</v>
      </c>
      <c r="G481">
        <v>2</v>
      </c>
    </row>
    <row r="482" spans="1:7" x14ac:dyDescent="0.25">
      <c r="A482" t="s">
        <v>21</v>
      </c>
      <c r="B482" t="s">
        <v>110</v>
      </c>
      <c r="C482" t="s">
        <v>47</v>
      </c>
      <c r="D482" t="s">
        <v>8</v>
      </c>
      <c r="E482" t="s">
        <v>1</v>
      </c>
      <c r="F482" t="s">
        <v>14</v>
      </c>
      <c r="G482">
        <v>2</v>
      </c>
    </row>
    <row r="483" spans="1:7" x14ac:dyDescent="0.25">
      <c r="A483" t="s">
        <v>21</v>
      </c>
      <c r="B483" t="s">
        <v>110</v>
      </c>
      <c r="C483" t="s">
        <v>47</v>
      </c>
      <c r="D483" t="s">
        <v>8</v>
      </c>
      <c r="E483" t="s">
        <v>7</v>
      </c>
      <c r="F483" t="s">
        <v>9</v>
      </c>
      <c r="G483">
        <v>2</v>
      </c>
    </row>
    <row r="484" spans="1:7" x14ac:dyDescent="0.25">
      <c r="A484" t="s">
        <v>21</v>
      </c>
      <c r="B484" t="s">
        <v>110</v>
      </c>
      <c r="C484" t="s">
        <v>47</v>
      </c>
      <c r="D484" t="s">
        <v>8</v>
      </c>
      <c r="E484" t="s">
        <v>7</v>
      </c>
      <c r="F484" t="s">
        <v>10</v>
      </c>
      <c r="G484">
        <v>2</v>
      </c>
    </row>
    <row r="485" spans="1:7" x14ac:dyDescent="0.25">
      <c r="A485" t="s">
        <v>21</v>
      </c>
      <c r="B485" t="s">
        <v>110</v>
      </c>
      <c r="C485" t="s">
        <v>47</v>
      </c>
      <c r="D485" t="s">
        <v>8</v>
      </c>
      <c r="E485" t="s">
        <v>7</v>
      </c>
      <c r="F485" t="s">
        <v>11</v>
      </c>
      <c r="G485">
        <v>2</v>
      </c>
    </row>
    <row r="486" spans="1:7" x14ac:dyDescent="0.25">
      <c r="A486" t="s">
        <v>21</v>
      </c>
      <c r="B486" t="s">
        <v>110</v>
      </c>
      <c r="C486" t="s">
        <v>47</v>
      </c>
      <c r="D486" t="s">
        <v>2</v>
      </c>
      <c r="E486" t="s">
        <v>7</v>
      </c>
      <c r="F486" t="s">
        <v>12</v>
      </c>
      <c r="G486">
        <v>2</v>
      </c>
    </row>
    <row r="487" spans="1:7" x14ac:dyDescent="0.25">
      <c r="A487" t="s">
        <v>21</v>
      </c>
      <c r="B487" t="s">
        <v>110</v>
      </c>
      <c r="C487" t="s">
        <v>47</v>
      </c>
      <c r="D487" t="s">
        <v>2</v>
      </c>
      <c r="E487" t="s">
        <v>7</v>
      </c>
      <c r="F487" t="s">
        <v>18</v>
      </c>
      <c r="G487">
        <v>2</v>
      </c>
    </row>
    <row r="488" spans="1:7" x14ac:dyDescent="0.25">
      <c r="A488" t="s">
        <v>21</v>
      </c>
      <c r="B488" t="s">
        <v>110</v>
      </c>
      <c r="C488" t="s">
        <v>47</v>
      </c>
      <c r="D488" t="s">
        <v>2</v>
      </c>
      <c r="E488" t="s">
        <v>7</v>
      </c>
      <c r="F488" t="s">
        <v>38</v>
      </c>
      <c r="G488">
        <v>2</v>
      </c>
    </row>
    <row r="489" spans="1:7" x14ac:dyDescent="0.25">
      <c r="A489" t="s">
        <v>21</v>
      </c>
      <c r="B489" t="s">
        <v>107</v>
      </c>
      <c r="C489" t="s">
        <v>47</v>
      </c>
      <c r="D489" t="s">
        <v>8</v>
      </c>
      <c r="E489" t="s">
        <v>1</v>
      </c>
      <c r="F489" t="s">
        <v>14</v>
      </c>
      <c r="G489">
        <v>2</v>
      </c>
    </row>
    <row r="490" spans="1:7" x14ac:dyDescent="0.25">
      <c r="A490" t="s">
        <v>21</v>
      </c>
      <c r="B490" t="s">
        <v>107</v>
      </c>
      <c r="C490" t="s">
        <v>47</v>
      </c>
      <c r="D490" t="s">
        <v>2</v>
      </c>
      <c r="E490" t="s">
        <v>1</v>
      </c>
      <c r="F490" t="s">
        <v>0</v>
      </c>
      <c r="G490">
        <v>2</v>
      </c>
    </row>
    <row r="491" spans="1:7" x14ac:dyDescent="0.25">
      <c r="A491" t="s">
        <v>21</v>
      </c>
      <c r="B491" t="s">
        <v>107</v>
      </c>
      <c r="C491" t="s">
        <v>47</v>
      </c>
      <c r="D491" t="s">
        <v>8</v>
      </c>
      <c r="E491" t="s">
        <v>7</v>
      </c>
      <c r="F491" t="s">
        <v>9</v>
      </c>
      <c r="G491">
        <v>2</v>
      </c>
    </row>
    <row r="492" spans="1:7" x14ac:dyDescent="0.25">
      <c r="A492" t="s">
        <v>21</v>
      </c>
      <c r="B492" t="s">
        <v>107</v>
      </c>
      <c r="C492" t="s">
        <v>47</v>
      </c>
      <c r="D492" t="s">
        <v>8</v>
      </c>
      <c r="E492" t="s">
        <v>7</v>
      </c>
      <c r="F492" t="s">
        <v>10</v>
      </c>
      <c r="G492">
        <v>2</v>
      </c>
    </row>
    <row r="493" spans="1:7" x14ac:dyDescent="0.25">
      <c r="A493" t="s">
        <v>21</v>
      </c>
      <c r="B493" t="s">
        <v>107</v>
      </c>
      <c r="C493" t="s">
        <v>47</v>
      </c>
      <c r="D493" t="s">
        <v>8</v>
      </c>
      <c r="E493" t="s">
        <v>7</v>
      </c>
      <c r="F493" t="s">
        <v>11</v>
      </c>
      <c r="G493">
        <v>2</v>
      </c>
    </row>
    <row r="494" spans="1:7" x14ac:dyDescent="0.25">
      <c r="A494" t="s">
        <v>21</v>
      </c>
      <c r="B494" t="s">
        <v>107</v>
      </c>
      <c r="C494" t="s">
        <v>47</v>
      </c>
      <c r="D494" t="s">
        <v>2</v>
      </c>
      <c r="E494" t="s">
        <v>7</v>
      </c>
      <c r="F494" t="s">
        <v>13</v>
      </c>
      <c r="G494">
        <v>2</v>
      </c>
    </row>
    <row r="495" spans="1:7" x14ac:dyDescent="0.25">
      <c r="A495" t="s">
        <v>21</v>
      </c>
      <c r="B495" t="s">
        <v>107</v>
      </c>
      <c r="C495" t="s">
        <v>47</v>
      </c>
      <c r="D495" t="s">
        <v>2</v>
      </c>
      <c r="E495" t="s">
        <v>7</v>
      </c>
      <c r="F495" t="s">
        <v>12</v>
      </c>
      <c r="G495">
        <v>2</v>
      </c>
    </row>
    <row r="496" spans="1:7" x14ac:dyDescent="0.25">
      <c r="A496" t="s">
        <v>21</v>
      </c>
      <c r="B496" t="s">
        <v>107</v>
      </c>
      <c r="C496" t="s">
        <v>47</v>
      </c>
      <c r="D496" t="s">
        <v>2</v>
      </c>
      <c r="E496" t="s">
        <v>7</v>
      </c>
      <c r="F496" t="s">
        <v>38</v>
      </c>
      <c r="G496">
        <v>2</v>
      </c>
    </row>
    <row r="497" spans="1:7" x14ac:dyDescent="0.25">
      <c r="A497" t="s">
        <v>33</v>
      </c>
      <c r="B497" t="s">
        <v>106</v>
      </c>
      <c r="C497" t="s">
        <v>59</v>
      </c>
      <c r="D497" t="s">
        <v>8</v>
      </c>
      <c r="E497" t="s">
        <v>1</v>
      </c>
      <c r="F497" t="s">
        <v>14</v>
      </c>
      <c r="G497">
        <v>2</v>
      </c>
    </row>
    <row r="498" spans="1:7" x14ac:dyDescent="0.25">
      <c r="A498" t="s">
        <v>33</v>
      </c>
      <c r="B498" t="s">
        <v>106</v>
      </c>
      <c r="C498" t="s">
        <v>59</v>
      </c>
      <c r="D498" t="s">
        <v>2</v>
      </c>
      <c r="E498" t="s">
        <v>1</v>
      </c>
      <c r="F498" t="s">
        <v>0</v>
      </c>
      <c r="G498">
        <v>2</v>
      </c>
    </row>
    <row r="499" spans="1:7" x14ac:dyDescent="0.25">
      <c r="A499" t="s">
        <v>33</v>
      </c>
      <c r="B499" t="s">
        <v>106</v>
      </c>
      <c r="C499" t="s">
        <v>59</v>
      </c>
      <c r="D499" t="s">
        <v>8</v>
      </c>
      <c r="E499" t="s">
        <v>7</v>
      </c>
      <c r="F499" t="s">
        <v>10</v>
      </c>
      <c r="G499">
        <v>2</v>
      </c>
    </row>
    <row r="500" spans="1:7" x14ac:dyDescent="0.25">
      <c r="A500" t="s">
        <v>33</v>
      </c>
      <c r="B500" t="s">
        <v>106</v>
      </c>
      <c r="C500" t="s">
        <v>59</v>
      </c>
      <c r="D500" t="s">
        <v>8</v>
      </c>
      <c r="E500" t="s">
        <v>7</v>
      </c>
      <c r="F500" t="s">
        <v>11</v>
      </c>
      <c r="G500">
        <v>2</v>
      </c>
    </row>
    <row r="501" spans="1:7" x14ac:dyDescent="0.25">
      <c r="A501" t="s">
        <v>33</v>
      </c>
      <c r="B501" t="s">
        <v>106</v>
      </c>
      <c r="C501" t="s">
        <v>59</v>
      </c>
      <c r="D501" t="s">
        <v>2</v>
      </c>
      <c r="E501" t="s">
        <v>7</v>
      </c>
      <c r="F501" t="s">
        <v>13</v>
      </c>
      <c r="G501">
        <v>2</v>
      </c>
    </row>
    <row r="502" spans="1:7" x14ac:dyDescent="0.25">
      <c r="A502" t="s">
        <v>33</v>
      </c>
      <c r="B502" t="s">
        <v>106</v>
      </c>
      <c r="C502" t="s">
        <v>59</v>
      </c>
      <c r="D502" t="s">
        <v>2</v>
      </c>
      <c r="E502" t="s">
        <v>7</v>
      </c>
      <c r="F502" t="s">
        <v>12</v>
      </c>
      <c r="G502">
        <v>2</v>
      </c>
    </row>
    <row r="503" spans="1:7" x14ac:dyDescent="0.25">
      <c r="A503" t="s">
        <v>33</v>
      </c>
      <c r="B503" t="s">
        <v>106</v>
      </c>
      <c r="C503" t="s">
        <v>59</v>
      </c>
      <c r="D503" t="s">
        <v>2</v>
      </c>
      <c r="E503" t="s">
        <v>7</v>
      </c>
      <c r="F503" t="s">
        <v>38</v>
      </c>
      <c r="G503">
        <v>2</v>
      </c>
    </row>
    <row r="504" spans="1:7" x14ac:dyDescent="0.25">
      <c r="A504" t="s">
        <v>68</v>
      </c>
      <c r="B504" t="s">
        <v>105</v>
      </c>
      <c r="C504" t="s">
        <v>45</v>
      </c>
      <c r="D504" t="s">
        <v>8</v>
      </c>
      <c r="E504" t="s">
        <v>1</v>
      </c>
      <c r="F504" t="s">
        <v>14</v>
      </c>
      <c r="G504">
        <v>2</v>
      </c>
    </row>
    <row r="505" spans="1:7" x14ac:dyDescent="0.25">
      <c r="A505" t="s">
        <v>68</v>
      </c>
      <c r="B505" t="s">
        <v>105</v>
      </c>
      <c r="C505" t="s">
        <v>45</v>
      </c>
      <c r="D505" t="s">
        <v>8</v>
      </c>
      <c r="E505" t="s">
        <v>1</v>
      </c>
      <c r="F505" t="s">
        <v>34</v>
      </c>
      <c r="G505">
        <v>2</v>
      </c>
    </row>
    <row r="506" spans="1:7" x14ac:dyDescent="0.25">
      <c r="A506" t="s">
        <v>68</v>
      </c>
      <c r="B506" t="s">
        <v>105</v>
      </c>
      <c r="C506" t="s">
        <v>45</v>
      </c>
      <c r="D506" t="s">
        <v>2</v>
      </c>
      <c r="E506" t="s">
        <v>1</v>
      </c>
      <c r="F506" t="s">
        <v>35</v>
      </c>
      <c r="G506">
        <v>2</v>
      </c>
    </row>
    <row r="507" spans="1:7" x14ac:dyDescent="0.25">
      <c r="A507" t="s">
        <v>68</v>
      </c>
      <c r="B507" t="s">
        <v>105</v>
      </c>
      <c r="C507" t="s">
        <v>45</v>
      </c>
      <c r="D507" t="s">
        <v>8</v>
      </c>
      <c r="E507" t="s">
        <v>7</v>
      </c>
      <c r="F507" t="s">
        <v>6</v>
      </c>
      <c r="G507">
        <v>2</v>
      </c>
    </row>
    <row r="508" spans="1:7" x14ac:dyDescent="0.25">
      <c r="A508" t="s">
        <v>68</v>
      </c>
      <c r="B508" t="s">
        <v>105</v>
      </c>
      <c r="C508" t="s">
        <v>45</v>
      </c>
      <c r="D508" t="s">
        <v>8</v>
      </c>
      <c r="E508" t="s">
        <v>7</v>
      </c>
      <c r="F508" t="s">
        <v>30</v>
      </c>
      <c r="G508">
        <v>2</v>
      </c>
    </row>
    <row r="509" spans="1:7" x14ac:dyDescent="0.25">
      <c r="A509" t="s">
        <v>68</v>
      </c>
      <c r="B509" t="s">
        <v>105</v>
      </c>
      <c r="C509" t="s">
        <v>45</v>
      </c>
      <c r="D509" t="s">
        <v>8</v>
      </c>
      <c r="E509" t="s">
        <v>7</v>
      </c>
      <c r="F509" t="s">
        <v>10</v>
      </c>
      <c r="G509">
        <v>2</v>
      </c>
    </row>
    <row r="510" spans="1:7" x14ac:dyDescent="0.25">
      <c r="A510" t="s">
        <v>68</v>
      </c>
      <c r="B510" t="s">
        <v>105</v>
      </c>
      <c r="C510" t="s">
        <v>45</v>
      </c>
      <c r="D510" t="s">
        <v>8</v>
      </c>
      <c r="E510" t="s">
        <v>7</v>
      </c>
      <c r="F510" t="s">
        <v>11</v>
      </c>
      <c r="G510">
        <v>2</v>
      </c>
    </row>
    <row r="511" spans="1:7" x14ac:dyDescent="0.25">
      <c r="A511" t="s">
        <v>68</v>
      </c>
      <c r="B511" t="s">
        <v>105</v>
      </c>
      <c r="C511" t="s">
        <v>45</v>
      </c>
      <c r="D511" t="s">
        <v>2</v>
      </c>
      <c r="E511" t="s">
        <v>7</v>
      </c>
      <c r="F511" t="s">
        <v>37</v>
      </c>
      <c r="G511">
        <v>2</v>
      </c>
    </row>
    <row r="512" spans="1:7" x14ac:dyDescent="0.25">
      <c r="A512" t="s">
        <v>68</v>
      </c>
      <c r="B512" t="s">
        <v>105</v>
      </c>
      <c r="C512" t="s">
        <v>45</v>
      </c>
      <c r="D512" t="s">
        <v>2</v>
      </c>
      <c r="E512" t="s">
        <v>7</v>
      </c>
      <c r="F512" t="s">
        <v>13</v>
      </c>
      <c r="G512">
        <v>2</v>
      </c>
    </row>
    <row r="513" spans="1:7" x14ac:dyDescent="0.25">
      <c r="A513" t="s">
        <v>68</v>
      </c>
      <c r="B513" t="s">
        <v>105</v>
      </c>
      <c r="C513" t="s">
        <v>45</v>
      </c>
      <c r="D513" t="s">
        <v>2</v>
      </c>
      <c r="E513" t="s">
        <v>7</v>
      </c>
      <c r="F513" t="s">
        <v>78</v>
      </c>
      <c r="G513">
        <v>2</v>
      </c>
    </row>
    <row r="514" spans="1:7" x14ac:dyDescent="0.25">
      <c r="A514" t="s">
        <v>68</v>
      </c>
      <c r="B514" t="s">
        <v>105</v>
      </c>
      <c r="C514" t="s">
        <v>45</v>
      </c>
      <c r="D514" t="s">
        <v>2</v>
      </c>
      <c r="E514" t="s">
        <v>7</v>
      </c>
      <c r="F514" t="s">
        <v>12</v>
      </c>
      <c r="G514">
        <v>2</v>
      </c>
    </row>
    <row r="515" spans="1:7" x14ac:dyDescent="0.25">
      <c r="A515" t="s">
        <v>29</v>
      </c>
      <c r="B515" t="s">
        <v>101</v>
      </c>
      <c r="C515" t="s">
        <v>45</v>
      </c>
      <c r="D515" t="s">
        <v>8</v>
      </c>
      <c r="E515" t="s">
        <v>1</v>
      </c>
      <c r="F515" t="s">
        <v>14</v>
      </c>
      <c r="G515">
        <v>2</v>
      </c>
    </row>
    <row r="516" spans="1:7" x14ac:dyDescent="0.25">
      <c r="A516" t="s">
        <v>29</v>
      </c>
      <c r="B516" t="s">
        <v>101</v>
      </c>
      <c r="C516" t="s">
        <v>45</v>
      </c>
      <c r="D516" t="s">
        <v>2</v>
      </c>
      <c r="E516" t="s">
        <v>1</v>
      </c>
      <c r="F516" t="s">
        <v>0</v>
      </c>
      <c r="G516">
        <v>2</v>
      </c>
    </row>
    <row r="517" spans="1:7" x14ac:dyDescent="0.25">
      <c r="A517" t="s">
        <v>29</v>
      </c>
      <c r="B517" t="s">
        <v>101</v>
      </c>
      <c r="C517" t="s">
        <v>45</v>
      </c>
      <c r="D517" t="s">
        <v>8</v>
      </c>
      <c r="E517" t="s">
        <v>7</v>
      </c>
      <c r="F517" t="s">
        <v>6</v>
      </c>
      <c r="G517">
        <v>2</v>
      </c>
    </row>
    <row r="518" spans="1:7" x14ac:dyDescent="0.25">
      <c r="A518" t="s">
        <v>29</v>
      </c>
      <c r="B518" t="s">
        <v>101</v>
      </c>
      <c r="C518" t="s">
        <v>45</v>
      </c>
      <c r="D518" t="s">
        <v>8</v>
      </c>
      <c r="E518" t="s">
        <v>7</v>
      </c>
      <c r="F518" t="s">
        <v>10</v>
      </c>
      <c r="G518">
        <v>2</v>
      </c>
    </row>
    <row r="519" spans="1:7" x14ac:dyDescent="0.25">
      <c r="A519" t="s">
        <v>29</v>
      </c>
      <c r="B519" t="s">
        <v>101</v>
      </c>
      <c r="C519" t="s">
        <v>45</v>
      </c>
      <c r="D519" t="s">
        <v>8</v>
      </c>
      <c r="E519" t="s">
        <v>7</v>
      </c>
      <c r="F519" t="s">
        <v>11</v>
      </c>
      <c r="G519">
        <v>2</v>
      </c>
    </row>
    <row r="520" spans="1:7" x14ac:dyDescent="0.25">
      <c r="A520" t="s">
        <v>29</v>
      </c>
      <c r="B520" t="s">
        <v>101</v>
      </c>
      <c r="C520" t="s">
        <v>45</v>
      </c>
      <c r="D520" t="s">
        <v>2</v>
      </c>
      <c r="E520" t="s">
        <v>7</v>
      </c>
      <c r="F520" t="s">
        <v>13</v>
      </c>
      <c r="G520">
        <v>2</v>
      </c>
    </row>
    <row r="521" spans="1:7" x14ac:dyDescent="0.25">
      <c r="A521" t="s">
        <v>29</v>
      </c>
      <c r="B521" t="s">
        <v>101</v>
      </c>
      <c r="C521" t="s">
        <v>45</v>
      </c>
      <c r="D521" t="s">
        <v>2</v>
      </c>
      <c r="E521" t="s">
        <v>7</v>
      </c>
      <c r="F521" t="s">
        <v>18</v>
      </c>
      <c r="G521">
        <v>2</v>
      </c>
    </row>
    <row r="522" spans="1:7" x14ac:dyDescent="0.25">
      <c r="A522" t="s">
        <v>29</v>
      </c>
      <c r="B522" t="s">
        <v>101</v>
      </c>
      <c r="C522" t="s">
        <v>45</v>
      </c>
      <c r="D522" t="s">
        <v>2</v>
      </c>
      <c r="E522" t="s">
        <v>7</v>
      </c>
      <c r="F522" t="s">
        <v>12</v>
      </c>
      <c r="G522">
        <v>2</v>
      </c>
    </row>
    <row r="523" spans="1:7" x14ac:dyDescent="0.25">
      <c r="A523" t="s">
        <v>29</v>
      </c>
      <c r="B523" t="s">
        <v>100</v>
      </c>
      <c r="C523" t="s">
        <v>45</v>
      </c>
      <c r="D523" t="s">
        <v>8</v>
      </c>
      <c r="E523" t="s">
        <v>1</v>
      </c>
      <c r="F523" t="s">
        <v>14</v>
      </c>
      <c r="G523">
        <v>2</v>
      </c>
    </row>
    <row r="524" spans="1:7" x14ac:dyDescent="0.25">
      <c r="A524" t="s">
        <v>29</v>
      </c>
      <c r="B524" t="s">
        <v>100</v>
      </c>
      <c r="C524" t="s">
        <v>45</v>
      </c>
      <c r="D524" t="s">
        <v>2</v>
      </c>
      <c r="E524" t="s">
        <v>1</v>
      </c>
      <c r="F524" t="s">
        <v>0</v>
      </c>
      <c r="G524">
        <v>2</v>
      </c>
    </row>
    <row r="525" spans="1:7" x14ac:dyDescent="0.25">
      <c r="A525" t="s">
        <v>29</v>
      </c>
      <c r="B525" t="s">
        <v>100</v>
      </c>
      <c r="C525" t="s">
        <v>45</v>
      </c>
      <c r="D525" t="s">
        <v>8</v>
      </c>
      <c r="E525" t="s">
        <v>7</v>
      </c>
      <c r="F525" t="s">
        <v>6</v>
      </c>
      <c r="G525">
        <v>2</v>
      </c>
    </row>
    <row r="526" spans="1:7" x14ac:dyDescent="0.25">
      <c r="A526" t="s">
        <v>29</v>
      </c>
      <c r="B526" t="s">
        <v>100</v>
      </c>
      <c r="C526" t="s">
        <v>45</v>
      </c>
      <c r="D526" t="s">
        <v>8</v>
      </c>
      <c r="E526" t="s">
        <v>7</v>
      </c>
      <c r="F526" t="s">
        <v>10</v>
      </c>
      <c r="G526">
        <v>2</v>
      </c>
    </row>
    <row r="527" spans="1:7" x14ac:dyDescent="0.25">
      <c r="A527" t="s">
        <v>29</v>
      </c>
      <c r="B527" t="s">
        <v>100</v>
      </c>
      <c r="C527" t="s">
        <v>45</v>
      </c>
      <c r="D527" t="s">
        <v>8</v>
      </c>
      <c r="E527" t="s">
        <v>7</v>
      </c>
      <c r="F527" t="s">
        <v>11</v>
      </c>
      <c r="G527">
        <v>2</v>
      </c>
    </row>
    <row r="528" spans="1:7" x14ac:dyDescent="0.25">
      <c r="A528" t="s">
        <v>29</v>
      </c>
      <c r="B528" t="s">
        <v>100</v>
      </c>
      <c r="C528" t="s">
        <v>45</v>
      </c>
      <c r="D528" t="s">
        <v>2</v>
      </c>
      <c r="E528" t="s">
        <v>7</v>
      </c>
      <c r="F528" t="s">
        <v>13</v>
      </c>
      <c r="G528">
        <v>2</v>
      </c>
    </row>
    <row r="529" spans="1:7" x14ac:dyDescent="0.25">
      <c r="A529" t="s">
        <v>29</v>
      </c>
      <c r="B529" t="s">
        <v>100</v>
      </c>
      <c r="C529" t="s">
        <v>45</v>
      </c>
      <c r="D529" t="s">
        <v>2</v>
      </c>
      <c r="E529" t="s">
        <v>7</v>
      </c>
      <c r="F529" t="s">
        <v>18</v>
      </c>
      <c r="G529">
        <v>2</v>
      </c>
    </row>
    <row r="530" spans="1:7" x14ac:dyDescent="0.25">
      <c r="A530" t="s">
        <v>29</v>
      </c>
      <c r="B530" t="s">
        <v>100</v>
      </c>
      <c r="C530" t="s">
        <v>45</v>
      </c>
      <c r="D530" t="s">
        <v>2</v>
      </c>
      <c r="E530" t="s">
        <v>7</v>
      </c>
      <c r="F530" t="s">
        <v>12</v>
      </c>
      <c r="G530">
        <v>2</v>
      </c>
    </row>
    <row r="531" spans="1:7" x14ac:dyDescent="0.25">
      <c r="A531" t="s">
        <v>17</v>
      </c>
      <c r="B531" t="s">
        <v>99</v>
      </c>
      <c r="C531" t="s">
        <v>64</v>
      </c>
      <c r="D531" t="s">
        <v>8</v>
      </c>
      <c r="E531" t="s">
        <v>1</v>
      </c>
      <c r="F531" t="s">
        <v>14</v>
      </c>
      <c r="G531">
        <v>2</v>
      </c>
    </row>
    <row r="532" spans="1:7" x14ac:dyDescent="0.25">
      <c r="A532" t="s">
        <v>17</v>
      </c>
      <c r="B532" t="s">
        <v>99</v>
      </c>
      <c r="C532" t="s">
        <v>64</v>
      </c>
      <c r="D532" t="s">
        <v>8</v>
      </c>
      <c r="E532" t="s">
        <v>7</v>
      </c>
      <c r="F532" t="s">
        <v>6</v>
      </c>
      <c r="G532">
        <v>2</v>
      </c>
    </row>
    <row r="533" spans="1:7" x14ac:dyDescent="0.25">
      <c r="A533" t="s">
        <v>17</v>
      </c>
      <c r="B533" t="s">
        <v>99</v>
      </c>
      <c r="C533" t="s">
        <v>64</v>
      </c>
      <c r="D533" t="s">
        <v>8</v>
      </c>
      <c r="E533" t="s">
        <v>7</v>
      </c>
      <c r="F533" t="s">
        <v>10</v>
      </c>
      <c r="G533">
        <v>2</v>
      </c>
    </row>
    <row r="534" spans="1:7" x14ac:dyDescent="0.25">
      <c r="A534" t="s">
        <v>17</v>
      </c>
      <c r="B534" t="s">
        <v>99</v>
      </c>
      <c r="C534" t="s">
        <v>64</v>
      </c>
      <c r="D534" t="s">
        <v>8</v>
      </c>
      <c r="E534" t="s">
        <v>7</v>
      </c>
      <c r="F534" t="s">
        <v>11</v>
      </c>
      <c r="G534">
        <v>2</v>
      </c>
    </row>
    <row r="535" spans="1:7" x14ac:dyDescent="0.25">
      <c r="A535" t="s">
        <v>17</v>
      </c>
      <c r="B535" t="s">
        <v>99</v>
      </c>
      <c r="C535" t="s">
        <v>64</v>
      </c>
      <c r="D535" t="s">
        <v>2</v>
      </c>
      <c r="E535" t="s">
        <v>7</v>
      </c>
      <c r="F535" t="s">
        <v>13</v>
      </c>
      <c r="G535">
        <v>2</v>
      </c>
    </row>
    <row r="536" spans="1:7" x14ac:dyDescent="0.25">
      <c r="A536" t="s">
        <v>17</v>
      </c>
      <c r="B536" t="s">
        <v>99</v>
      </c>
      <c r="C536" t="s">
        <v>64</v>
      </c>
      <c r="D536" t="s">
        <v>2</v>
      </c>
      <c r="E536" t="s">
        <v>7</v>
      </c>
      <c r="F536" t="s">
        <v>12</v>
      </c>
      <c r="G536">
        <v>2</v>
      </c>
    </row>
    <row r="537" spans="1:7" x14ac:dyDescent="0.25">
      <c r="A537" t="s">
        <v>82</v>
      </c>
      <c r="B537" t="s">
        <v>96</v>
      </c>
      <c r="C537" t="s">
        <v>95</v>
      </c>
      <c r="D537" t="s">
        <v>8</v>
      </c>
      <c r="E537" t="s">
        <v>23</v>
      </c>
      <c r="F537" t="s">
        <v>22</v>
      </c>
      <c r="G537">
        <v>2</v>
      </c>
    </row>
    <row r="538" spans="1:7" x14ac:dyDescent="0.25">
      <c r="A538" t="s">
        <v>82</v>
      </c>
      <c r="B538" t="s">
        <v>96</v>
      </c>
      <c r="C538" t="s">
        <v>95</v>
      </c>
      <c r="D538" t="s">
        <v>2</v>
      </c>
      <c r="E538" t="s">
        <v>23</v>
      </c>
      <c r="F538" t="s">
        <v>26</v>
      </c>
      <c r="G538">
        <v>2</v>
      </c>
    </row>
    <row r="539" spans="1:7" x14ac:dyDescent="0.25">
      <c r="A539" t="s">
        <v>82</v>
      </c>
      <c r="B539" t="s">
        <v>96</v>
      </c>
      <c r="C539" t="s">
        <v>95</v>
      </c>
      <c r="D539" t="s">
        <v>8</v>
      </c>
      <c r="E539" t="s">
        <v>7</v>
      </c>
      <c r="F539" t="s">
        <v>9</v>
      </c>
      <c r="G539">
        <v>2</v>
      </c>
    </row>
    <row r="540" spans="1:7" x14ac:dyDescent="0.25">
      <c r="A540" t="s">
        <v>82</v>
      </c>
      <c r="B540" t="s">
        <v>96</v>
      </c>
      <c r="C540" t="s">
        <v>95</v>
      </c>
      <c r="D540" t="s">
        <v>8</v>
      </c>
      <c r="E540" t="s">
        <v>7</v>
      </c>
      <c r="F540" t="s">
        <v>10</v>
      </c>
      <c r="G540">
        <v>2</v>
      </c>
    </row>
    <row r="541" spans="1:7" x14ac:dyDescent="0.25">
      <c r="A541" t="s">
        <v>82</v>
      </c>
      <c r="B541" t="s">
        <v>96</v>
      </c>
      <c r="C541" t="s">
        <v>95</v>
      </c>
      <c r="D541" t="s">
        <v>8</v>
      </c>
      <c r="E541" t="s">
        <v>7</v>
      </c>
      <c r="F541" t="s">
        <v>11</v>
      </c>
      <c r="G541">
        <v>2</v>
      </c>
    </row>
    <row r="542" spans="1:7" x14ac:dyDescent="0.25">
      <c r="A542" t="s">
        <v>82</v>
      </c>
      <c r="B542" t="s">
        <v>96</v>
      </c>
      <c r="C542" t="s">
        <v>95</v>
      </c>
      <c r="D542" t="s">
        <v>2</v>
      </c>
      <c r="E542" t="s">
        <v>7</v>
      </c>
      <c r="F542" t="s">
        <v>12</v>
      </c>
      <c r="G542">
        <v>2</v>
      </c>
    </row>
    <row r="543" spans="1:7" x14ac:dyDescent="0.25">
      <c r="A543" t="s">
        <v>82</v>
      </c>
      <c r="B543" t="s">
        <v>96</v>
      </c>
      <c r="C543" t="s">
        <v>95</v>
      </c>
      <c r="D543" t="s">
        <v>2</v>
      </c>
      <c r="E543" t="s">
        <v>7</v>
      </c>
      <c r="F543" t="s">
        <v>38</v>
      </c>
      <c r="G543">
        <v>2</v>
      </c>
    </row>
    <row r="544" spans="1:7" x14ac:dyDescent="0.25">
      <c r="A544" t="s">
        <v>17</v>
      </c>
      <c r="B544" t="s">
        <v>93</v>
      </c>
      <c r="C544" t="s">
        <v>64</v>
      </c>
      <c r="D544" t="s">
        <v>8</v>
      </c>
      <c r="E544" t="s">
        <v>1</v>
      </c>
      <c r="F544" t="s">
        <v>14</v>
      </c>
      <c r="G544">
        <v>2</v>
      </c>
    </row>
    <row r="545" spans="1:7" x14ac:dyDescent="0.25">
      <c r="A545" t="s">
        <v>17</v>
      </c>
      <c r="B545" t="s">
        <v>93</v>
      </c>
      <c r="C545" t="s">
        <v>64</v>
      </c>
      <c r="D545" t="s">
        <v>2</v>
      </c>
      <c r="E545" t="s">
        <v>1</v>
      </c>
      <c r="F545" t="s">
        <v>0</v>
      </c>
      <c r="G545">
        <v>2</v>
      </c>
    </row>
    <row r="546" spans="1:7" x14ac:dyDescent="0.25">
      <c r="A546" t="s">
        <v>17</v>
      </c>
      <c r="B546" t="s">
        <v>93</v>
      </c>
      <c r="C546" t="s">
        <v>64</v>
      </c>
      <c r="D546" t="s">
        <v>8</v>
      </c>
      <c r="E546" t="s">
        <v>7</v>
      </c>
      <c r="F546" t="s">
        <v>10</v>
      </c>
      <c r="G546">
        <v>2</v>
      </c>
    </row>
    <row r="547" spans="1:7" x14ac:dyDescent="0.25">
      <c r="A547" t="s">
        <v>17</v>
      </c>
      <c r="B547" t="s">
        <v>93</v>
      </c>
      <c r="C547" t="s">
        <v>64</v>
      </c>
      <c r="D547" t="s">
        <v>8</v>
      </c>
      <c r="E547" t="s">
        <v>7</v>
      </c>
      <c r="F547" t="s">
        <v>11</v>
      </c>
      <c r="G547">
        <v>2</v>
      </c>
    </row>
    <row r="548" spans="1:7" x14ac:dyDescent="0.25">
      <c r="A548" t="s">
        <v>17</v>
      </c>
      <c r="B548" t="s">
        <v>93</v>
      </c>
      <c r="C548" t="s">
        <v>64</v>
      </c>
      <c r="D548" t="s">
        <v>2</v>
      </c>
      <c r="E548" t="s">
        <v>7</v>
      </c>
      <c r="F548" t="s">
        <v>13</v>
      </c>
      <c r="G548">
        <v>2</v>
      </c>
    </row>
    <row r="549" spans="1:7" x14ac:dyDescent="0.25">
      <c r="A549" t="s">
        <v>17</v>
      </c>
      <c r="B549" t="s">
        <v>93</v>
      </c>
      <c r="C549" t="s">
        <v>64</v>
      </c>
      <c r="D549" t="s">
        <v>2</v>
      </c>
      <c r="E549" t="s">
        <v>7</v>
      </c>
      <c r="F549" t="s">
        <v>12</v>
      </c>
      <c r="G549">
        <v>2</v>
      </c>
    </row>
    <row r="550" spans="1:7" x14ac:dyDescent="0.25">
      <c r="A550" t="s">
        <v>91</v>
      </c>
      <c r="B550" t="s">
        <v>90</v>
      </c>
      <c r="C550" t="s">
        <v>89</v>
      </c>
      <c r="D550" t="s">
        <v>8</v>
      </c>
      <c r="E550" t="s">
        <v>1</v>
      </c>
      <c r="F550" t="s">
        <v>88</v>
      </c>
      <c r="G550">
        <v>2</v>
      </c>
    </row>
    <row r="551" spans="1:7" x14ac:dyDescent="0.25">
      <c r="A551" t="s">
        <v>91</v>
      </c>
      <c r="B551" t="s">
        <v>90</v>
      </c>
      <c r="C551" t="s">
        <v>89</v>
      </c>
      <c r="D551" t="s">
        <v>8</v>
      </c>
      <c r="E551" t="s">
        <v>1</v>
      </c>
      <c r="F551" t="s">
        <v>75</v>
      </c>
      <c r="G551">
        <v>2</v>
      </c>
    </row>
    <row r="552" spans="1:7" x14ac:dyDescent="0.25">
      <c r="A552" t="s">
        <v>91</v>
      </c>
      <c r="B552" t="s">
        <v>90</v>
      </c>
      <c r="C552" t="s">
        <v>89</v>
      </c>
      <c r="D552" t="s">
        <v>8</v>
      </c>
      <c r="E552" t="s">
        <v>1</v>
      </c>
      <c r="F552" t="s">
        <v>34</v>
      </c>
      <c r="G552">
        <v>2</v>
      </c>
    </row>
    <row r="553" spans="1:7" x14ac:dyDescent="0.25">
      <c r="A553" t="s">
        <v>91</v>
      </c>
      <c r="B553" t="s">
        <v>90</v>
      </c>
      <c r="C553" t="s">
        <v>89</v>
      </c>
      <c r="D553" t="s">
        <v>8</v>
      </c>
      <c r="E553" t="s">
        <v>1</v>
      </c>
      <c r="F553" t="s">
        <v>49</v>
      </c>
      <c r="G553">
        <v>2</v>
      </c>
    </row>
    <row r="554" spans="1:7" x14ac:dyDescent="0.25">
      <c r="A554" t="s">
        <v>91</v>
      </c>
      <c r="B554" t="s">
        <v>90</v>
      </c>
      <c r="C554" t="s">
        <v>89</v>
      </c>
      <c r="D554" t="s">
        <v>2</v>
      </c>
      <c r="E554" t="s">
        <v>1</v>
      </c>
      <c r="F554" t="s">
        <v>92</v>
      </c>
      <c r="G554">
        <v>2</v>
      </c>
    </row>
    <row r="555" spans="1:7" x14ac:dyDescent="0.25">
      <c r="A555" t="s">
        <v>91</v>
      </c>
      <c r="B555" t="s">
        <v>90</v>
      </c>
      <c r="C555" t="s">
        <v>89</v>
      </c>
      <c r="D555" t="s">
        <v>2</v>
      </c>
      <c r="E555" t="s">
        <v>1</v>
      </c>
      <c r="F555" t="s">
        <v>35</v>
      </c>
      <c r="G555">
        <v>2</v>
      </c>
    </row>
    <row r="556" spans="1:7" x14ac:dyDescent="0.25">
      <c r="A556" t="s">
        <v>91</v>
      </c>
      <c r="B556" t="s">
        <v>90</v>
      </c>
      <c r="C556" t="s">
        <v>89</v>
      </c>
      <c r="D556" t="s">
        <v>2</v>
      </c>
      <c r="E556" t="s">
        <v>1</v>
      </c>
      <c r="F556" t="s">
        <v>36</v>
      </c>
      <c r="G556">
        <v>2</v>
      </c>
    </row>
    <row r="557" spans="1:7" x14ac:dyDescent="0.25">
      <c r="A557" t="s">
        <v>91</v>
      </c>
      <c r="B557" t="s">
        <v>90</v>
      </c>
      <c r="C557" t="s">
        <v>89</v>
      </c>
      <c r="D557" t="s">
        <v>8</v>
      </c>
      <c r="E557" t="s">
        <v>7</v>
      </c>
      <c r="F557" t="s">
        <v>43</v>
      </c>
      <c r="G557">
        <v>2</v>
      </c>
    </row>
    <row r="558" spans="1:7" x14ac:dyDescent="0.25">
      <c r="A558" t="s">
        <v>91</v>
      </c>
      <c r="B558" t="s">
        <v>90</v>
      </c>
      <c r="C558" t="s">
        <v>89</v>
      </c>
      <c r="D558" t="s">
        <v>8</v>
      </c>
      <c r="E558" t="s">
        <v>7</v>
      </c>
      <c r="F558" t="s">
        <v>30</v>
      </c>
      <c r="G558">
        <v>2</v>
      </c>
    </row>
    <row r="559" spans="1:7" x14ac:dyDescent="0.25">
      <c r="A559" t="s">
        <v>91</v>
      </c>
      <c r="B559" t="s">
        <v>90</v>
      </c>
      <c r="C559" t="s">
        <v>89</v>
      </c>
      <c r="D559" t="s">
        <v>8</v>
      </c>
      <c r="E559" t="s">
        <v>7</v>
      </c>
      <c r="F559" t="s">
        <v>9</v>
      </c>
      <c r="G559">
        <v>2</v>
      </c>
    </row>
    <row r="560" spans="1:7" x14ac:dyDescent="0.25">
      <c r="A560" t="s">
        <v>91</v>
      </c>
      <c r="B560" t="s">
        <v>90</v>
      </c>
      <c r="C560" t="s">
        <v>89</v>
      </c>
      <c r="D560" t="s">
        <v>2</v>
      </c>
      <c r="E560" t="s">
        <v>7</v>
      </c>
      <c r="F560" t="s">
        <v>37</v>
      </c>
      <c r="G560">
        <v>2</v>
      </c>
    </row>
    <row r="561" spans="1:7" x14ac:dyDescent="0.25">
      <c r="A561" t="s">
        <v>91</v>
      </c>
      <c r="B561" t="s">
        <v>90</v>
      </c>
      <c r="C561" t="s">
        <v>89</v>
      </c>
      <c r="D561" t="s">
        <v>2</v>
      </c>
      <c r="E561" t="s">
        <v>7</v>
      </c>
      <c r="F561" t="s">
        <v>13</v>
      </c>
      <c r="G561">
        <v>2</v>
      </c>
    </row>
    <row r="562" spans="1:7" x14ac:dyDescent="0.25">
      <c r="A562" t="s">
        <v>91</v>
      </c>
      <c r="B562" t="s">
        <v>90</v>
      </c>
      <c r="C562" t="s">
        <v>89</v>
      </c>
      <c r="D562" t="s">
        <v>2</v>
      </c>
      <c r="E562" t="s">
        <v>7</v>
      </c>
      <c r="F562" t="s">
        <v>38</v>
      </c>
      <c r="G562">
        <v>2</v>
      </c>
    </row>
    <row r="563" spans="1:7" x14ac:dyDescent="0.25">
      <c r="A563" t="s">
        <v>5</v>
      </c>
      <c r="B563" t="s">
        <v>87</v>
      </c>
      <c r="C563" t="s">
        <v>47</v>
      </c>
      <c r="D563" t="s">
        <v>2</v>
      </c>
      <c r="E563" t="s">
        <v>1</v>
      </c>
      <c r="F563" t="s">
        <v>0</v>
      </c>
      <c r="G563">
        <v>2</v>
      </c>
    </row>
    <row r="564" spans="1:7" x14ac:dyDescent="0.25">
      <c r="A564" t="s">
        <v>5</v>
      </c>
      <c r="B564" t="s">
        <v>87</v>
      </c>
      <c r="C564" t="s">
        <v>47</v>
      </c>
      <c r="D564" t="s">
        <v>8</v>
      </c>
      <c r="E564" t="s">
        <v>7</v>
      </c>
      <c r="F564" t="s">
        <v>9</v>
      </c>
      <c r="G564">
        <v>2</v>
      </c>
    </row>
    <row r="565" spans="1:7" x14ac:dyDescent="0.25">
      <c r="A565" t="s">
        <v>5</v>
      </c>
      <c r="B565" t="s">
        <v>87</v>
      </c>
      <c r="C565" t="s">
        <v>47</v>
      </c>
      <c r="D565" t="s">
        <v>8</v>
      </c>
      <c r="E565" t="s">
        <v>7</v>
      </c>
      <c r="F565" t="s">
        <v>10</v>
      </c>
      <c r="G565">
        <v>2</v>
      </c>
    </row>
    <row r="566" spans="1:7" x14ac:dyDescent="0.25">
      <c r="A566" t="s">
        <v>5</v>
      </c>
      <c r="B566" t="s">
        <v>87</v>
      </c>
      <c r="C566" t="s">
        <v>47</v>
      </c>
      <c r="D566" t="s">
        <v>8</v>
      </c>
      <c r="E566" t="s">
        <v>7</v>
      </c>
      <c r="F566" t="s">
        <v>11</v>
      </c>
      <c r="G566">
        <v>2</v>
      </c>
    </row>
    <row r="567" spans="1:7" x14ac:dyDescent="0.25">
      <c r="A567" t="s">
        <v>5</v>
      </c>
      <c r="B567" t="s">
        <v>87</v>
      </c>
      <c r="C567" t="s">
        <v>47</v>
      </c>
      <c r="D567" t="s">
        <v>2</v>
      </c>
      <c r="E567" t="s">
        <v>7</v>
      </c>
      <c r="F567" t="s">
        <v>13</v>
      </c>
      <c r="G567">
        <v>2</v>
      </c>
    </row>
    <row r="568" spans="1:7" x14ac:dyDescent="0.25">
      <c r="A568" t="s">
        <v>5</v>
      </c>
      <c r="B568" t="s">
        <v>87</v>
      </c>
      <c r="C568" t="s">
        <v>47</v>
      </c>
      <c r="D568" t="s">
        <v>2</v>
      </c>
      <c r="E568" t="s">
        <v>7</v>
      </c>
      <c r="F568" t="s">
        <v>18</v>
      </c>
      <c r="G568">
        <v>2</v>
      </c>
    </row>
    <row r="569" spans="1:7" x14ac:dyDescent="0.25">
      <c r="A569" t="s">
        <v>5</v>
      </c>
      <c r="B569" t="s">
        <v>87</v>
      </c>
      <c r="C569" t="s">
        <v>47</v>
      </c>
      <c r="D569" t="s">
        <v>2</v>
      </c>
      <c r="E569" t="s">
        <v>7</v>
      </c>
      <c r="F569" t="s">
        <v>12</v>
      </c>
      <c r="G569">
        <v>2</v>
      </c>
    </row>
    <row r="570" spans="1:7" x14ac:dyDescent="0.25">
      <c r="A570" t="s">
        <v>29</v>
      </c>
      <c r="B570" t="s">
        <v>86</v>
      </c>
      <c r="C570" t="s">
        <v>31</v>
      </c>
      <c r="D570" t="s">
        <v>2</v>
      </c>
      <c r="E570" t="s">
        <v>1</v>
      </c>
      <c r="F570" t="s">
        <v>0</v>
      </c>
      <c r="G570">
        <v>2</v>
      </c>
    </row>
    <row r="571" spans="1:7" x14ac:dyDescent="0.25">
      <c r="A571" t="s">
        <v>29</v>
      </c>
      <c r="B571" t="s">
        <v>86</v>
      </c>
      <c r="C571" t="s">
        <v>31</v>
      </c>
      <c r="D571" t="s">
        <v>8</v>
      </c>
      <c r="E571" t="s">
        <v>7</v>
      </c>
      <c r="F571" t="s">
        <v>10</v>
      </c>
      <c r="G571">
        <v>2</v>
      </c>
    </row>
    <row r="572" spans="1:7" x14ac:dyDescent="0.25">
      <c r="A572" t="s">
        <v>29</v>
      </c>
      <c r="B572" t="s">
        <v>86</v>
      </c>
      <c r="C572" t="s">
        <v>31</v>
      </c>
      <c r="D572" t="s">
        <v>8</v>
      </c>
      <c r="E572" t="s">
        <v>7</v>
      </c>
      <c r="F572" t="s">
        <v>11</v>
      </c>
      <c r="G572">
        <v>2</v>
      </c>
    </row>
    <row r="573" spans="1:7" x14ac:dyDescent="0.25">
      <c r="A573" t="s">
        <v>29</v>
      </c>
      <c r="B573" t="s">
        <v>86</v>
      </c>
      <c r="C573" t="s">
        <v>31</v>
      </c>
      <c r="D573" t="s">
        <v>2</v>
      </c>
      <c r="E573" t="s">
        <v>7</v>
      </c>
      <c r="F573" t="s">
        <v>13</v>
      </c>
      <c r="G573">
        <v>2</v>
      </c>
    </row>
    <row r="574" spans="1:7" x14ac:dyDescent="0.25">
      <c r="A574" t="s">
        <v>29</v>
      </c>
      <c r="B574" t="s">
        <v>86</v>
      </c>
      <c r="C574" t="s">
        <v>31</v>
      </c>
      <c r="D574" t="s">
        <v>2</v>
      </c>
      <c r="E574" t="s">
        <v>7</v>
      </c>
      <c r="F574" t="s">
        <v>38</v>
      </c>
      <c r="G574">
        <v>2</v>
      </c>
    </row>
    <row r="575" spans="1:7" x14ac:dyDescent="0.25">
      <c r="A575" t="s">
        <v>82</v>
      </c>
      <c r="B575" t="s">
        <v>85</v>
      </c>
      <c r="C575" t="s">
        <v>39</v>
      </c>
      <c r="D575" t="s">
        <v>8</v>
      </c>
      <c r="E575" t="s">
        <v>1</v>
      </c>
      <c r="F575" t="s">
        <v>14</v>
      </c>
      <c r="G575">
        <v>2</v>
      </c>
    </row>
    <row r="576" spans="1:7" x14ac:dyDescent="0.25">
      <c r="A576" t="s">
        <v>82</v>
      </c>
      <c r="B576" t="s">
        <v>85</v>
      </c>
      <c r="C576" t="s">
        <v>39</v>
      </c>
      <c r="D576" t="s">
        <v>8</v>
      </c>
      <c r="E576" t="s">
        <v>7</v>
      </c>
      <c r="F576" t="s">
        <v>30</v>
      </c>
      <c r="G576">
        <v>2</v>
      </c>
    </row>
    <row r="577" spans="1:7" x14ac:dyDescent="0.25">
      <c r="A577" t="s">
        <v>82</v>
      </c>
      <c r="B577" t="s">
        <v>85</v>
      </c>
      <c r="C577" t="s">
        <v>39</v>
      </c>
      <c r="D577" t="s">
        <v>8</v>
      </c>
      <c r="E577" t="s">
        <v>7</v>
      </c>
      <c r="F577" t="s">
        <v>10</v>
      </c>
      <c r="G577">
        <v>2</v>
      </c>
    </row>
    <row r="578" spans="1:7" x14ac:dyDescent="0.25">
      <c r="A578" t="s">
        <v>82</v>
      </c>
      <c r="B578" t="s">
        <v>85</v>
      </c>
      <c r="C578" t="s">
        <v>39</v>
      </c>
      <c r="D578" t="s">
        <v>8</v>
      </c>
      <c r="E578" t="s">
        <v>7</v>
      </c>
      <c r="F578" t="s">
        <v>11</v>
      </c>
      <c r="G578">
        <v>2</v>
      </c>
    </row>
    <row r="579" spans="1:7" x14ac:dyDescent="0.25">
      <c r="A579" t="s">
        <v>82</v>
      </c>
      <c r="B579" t="s">
        <v>85</v>
      </c>
      <c r="C579" t="s">
        <v>39</v>
      </c>
      <c r="D579" t="s">
        <v>2</v>
      </c>
      <c r="E579" t="s">
        <v>7</v>
      </c>
      <c r="F579" t="s">
        <v>76</v>
      </c>
      <c r="G579">
        <v>2</v>
      </c>
    </row>
    <row r="580" spans="1:7" x14ac:dyDescent="0.25">
      <c r="A580" t="s">
        <v>82</v>
      </c>
      <c r="B580" t="s">
        <v>85</v>
      </c>
      <c r="C580" t="s">
        <v>39</v>
      </c>
      <c r="D580" t="s">
        <v>2</v>
      </c>
      <c r="E580" t="s">
        <v>7</v>
      </c>
      <c r="F580" t="s">
        <v>78</v>
      </c>
      <c r="G580">
        <v>2</v>
      </c>
    </row>
    <row r="581" spans="1:7" x14ac:dyDescent="0.25">
      <c r="A581" t="s">
        <v>82</v>
      </c>
      <c r="B581" t="s">
        <v>85</v>
      </c>
      <c r="C581" t="s">
        <v>39</v>
      </c>
      <c r="D581" t="s">
        <v>2</v>
      </c>
      <c r="E581" t="s">
        <v>7</v>
      </c>
      <c r="F581" t="s">
        <v>13</v>
      </c>
      <c r="G581">
        <v>2</v>
      </c>
    </row>
    <row r="582" spans="1:7" x14ac:dyDescent="0.25">
      <c r="A582" t="s">
        <v>82</v>
      </c>
      <c r="B582" t="s">
        <v>85</v>
      </c>
      <c r="C582" t="s">
        <v>39</v>
      </c>
      <c r="D582" t="s">
        <v>2</v>
      </c>
      <c r="E582" t="s">
        <v>7</v>
      </c>
      <c r="F582" t="s">
        <v>12</v>
      </c>
      <c r="G582">
        <v>2</v>
      </c>
    </row>
    <row r="583" spans="1:7" x14ac:dyDescent="0.25">
      <c r="A583" t="s">
        <v>82</v>
      </c>
      <c r="B583" t="s">
        <v>81</v>
      </c>
      <c r="C583" t="s">
        <v>45</v>
      </c>
      <c r="D583" t="s">
        <v>8</v>
      </c>
      <c r="E583" t="s">
        <v>1</v>
      </c>
      <c r="F583" t="s">
        <v>14</v>
      </c>
      <c r="G583">
        <v>2</v>
      </c>
    </row>
    <row r="584" spans="1:7" x14ac:dyDescent="0.25">
      <c r="A584" t="s">
        <v>82</v>
      </c>
      <c r="B584" t="s">
        <v>81</v>
      </c>
      <c r="C584" t="s">
        <v>45</v>
      </c>
      <c r="D584" t="s">
        <v>2</v>
      </c>
      <c r="E584" t="s">
        <v>1</v>
      </c>
      <c r="F584" t="s">
        <v>0</v>
      </c>
      <c r="G584">
        <v>2</v>
      </c>
    </row>
    <row r="585" spans="1:7" x14ac:dyDescent="0.25">
      <c r="A585" t="s">
        <v>82</v>
      </c>
      <c r="B585" t="s">
        <v>81</v>
      </c>
      <c r="C585" t="s">
        <v>45</v>
      </c>
      <c r="D585" t="s">
        <v>8</v>
      </c>
      <c r="E585" t="s">
        <v>7</v>
      </c>
      <c r="F585" t="s">
        <v>43</v>
      </c>
      <c r="G585">
        <v>2</v>
      </c>
    </row>
    <row r="586" spans="1:7" x14ac:dyDescent="0.25">
      <c r="A586" t="s">
        <v>82</v>
      </c>
      <c r="B586" t="s">
        <v>81</v>
      </c>
      <c r="C586" t="s">
        <v>45</v>
      </c>
      <c r="D586" t="s">
        <v>8</v>
      </c>
      <c r="E586" t="s">
        <v>7</v>
      </c>
      <c r="F586" t="s">
        <v>10</v>
      </c>
      <c r="G586">
        <v>2</v>
      </c>
    </row>
    <row r="587" spans="1:7" x14ac:dyDescent="0.25">
      <c r="A587" t="s">
        <v>82</v>
      </c>
      <c r="B587" t="s">
        <v>81</v>
      </c>
      <c r="C587" t="s">
        <v>45</v>
      </c>
      <c r="D587" t="s">
        <v>8</v>
      </c>
      <c r="E587" t="s">
        <v>7</v>
      </c>
      <c r="F587" t="s">
        <v>11</v>
      </c>
      <c r="G587">
        <v>2</v>
      </c>
    </row>
    <row r="588" spans="1:7" x14ac:dyDescent="0.25">
      <c r="A588" t="s">
        <v>82</v>
      </c>
      <c r="B588" t="s">
        <v>81</v>
      </c>
      <c r="C588" t="s">
        <v>45</v>
      </c>
      <c r="D588" t="s">
        <v>2</v>
      </c>
      <c r="E588" t="s">
        <v>7</v>
      </c>
      <c r="F588" t="s">
        <v>37</v>
      </c>
      <c r="G588">
        <v>2</v>
      </c>
    </row>
    <row r="589" spans="1:7" x14ac:dyDescent="0.25">
      <c r="A589" t="s">
        <v>82</v>
      </c>
      <c r="B589" t="s">
        <v>81</v>
      </c>
      <c r="C589" t="s">
        <v>45</v>
      </c>
      <c r="D589" t="s">
        <v>2</v>
      </c>
      <c r="E589" t="s">
        <v>7</v>
      </c>
      <c r="F589" t="s">
        <v>12</v>
      </c>
      <c r="G589">
        <v>2</v>
      </c>
    </row>
    <row r="590" spans="1:7" x14ac:dyDescent="0.25">
      <c r="A590" t="s">
        <v>82</v>
      </c>
      <c r="B590" t="s">
        <v>81</v>
      </c>
      <c r="C590" t="s">
        <v>45</v>
      </c>
      <c r="D590" t="s">
        <v>2</v>
      </c>
      <c r="E590" t="s">
        <v>7</v>
      </c>
      <c r="F590" t="s">
        <v>18</v>
      </c>
      <c r="G590">
        <v>2</v>
      </c>
    </row>
    <row r="591" spans="1:7" x14ac:dyDescent="0.25">
      <c r="A591" t="s">
        <v>82</v>
      </c>
      <c r="B591" t="s">
        <v>81</v>
      </c>
      <c r="C591" t="s">
        <v>45</v>
      </c>
      <c r="D591" t="s">
        <v>2</v>
      </c>
      <c r="E591" t="s">
        <v>7</v>
      </c>
      <c r="F591" t="s">
        <v>38</v>
      </c>
      <c r="G591">
        <v>2</v>
      </c>
    </row>
    <row r="592" spans="1:7" x14ac:dyDescent="0.25">
      <c r="A592" t="s">
        <v>57</v>
      </c>
      <c r="B592" t="s">
        <v>80</v>
      </c>
      <c r="C592" t="s">
        <v>79</v>
      </c>
      <c r="D592" t="s">
        <v>8</v>
      </c>
      <c r="E592" t="s">
        <v>1</v>
      </c>
      <c r="F592" t="s">
        <v>14</v>
      </c>
      <c r="G592">
        <v>2</v>
      </c>
    </row>
    <row r="593" spans="1:7" x14ac:dyDescent="0.25">
      <c r="A593" t="s">
        <v>57</v>
      </c>
      <c r="B593" t="s">
        <v>80</v>
      </c>
      <c r="C593" t="s">
        <v>79</v>
      </c>
      <c r="D593" t="s">
        <v>8</v>
      </c>
      <c r="E593" t="s">
        <v>7</v>
      </c>
      <c r="F593" t="s">
        <v>11</v>
      </c>
      <c r="G593">
        <v>2</v>
      </c>
    </row>
    <row r="594" spans="1:7" x14ac:dyDescent="0.25">
      <c r="A594" t="s">
        <v>57</v>
      </c>
      <c r="B594" t="s">
        <v>80</v>
      </c>
      <c r="C594" t="s">
        <v>79</v>
      </c>
      <c r="D594" t="s">
        <v>2</v>
      </c>
      <c r="E594" t="s">
        <v>7</v>
      </c>
      <c r="F594" t="s">
        <v>12</v>
      </c>
      <c r="G594">
        <v>2</v>
      </c>
    </row>
    <row r="595" spans="1:7" x14ac:dyDescent="0.25">
      <c r="A595" t="s">
        <v>57</v>
      </c>
      <c r="B595" t="s">
        <v>80</v>
      </c>
      <c r="C595" t="s">
        <v>79</v>
      </c>
      <c r="D595" t="s">
        <v>2</v>
      </c>
      <c r="E595" t="s">
        <v>7</v>
      </c>
      <c r="F595" t="s">
        <v>38</v>
      </c>
      <c r="G595">
        <v>2</v>
      </c>
    </row>
    <row r="596" spans="1:7" x14ac:dyDescent="0.25">
      <c r="A596" t="s">
        <v>21</v>
      </c>
      <c r="B596" t="s">
        <v>77</v>
      </c>
      <c r="C596" t="s">
        <v>47</v>
      </c>
      <c r="D596" t="s">
        <v>8</v>
      </c>
      <c r="E596" t="s">
        <v>1</v>
      </c>
      <c r="F596" t="s">
        <v>14</v>
      </c>
      <c r="G596">
        <v>2</v>
      </c>
    </row>
    <row r="597" spans="1:7" x14ac:dyDescent="0.25">
      <c r="A597" t="s">
        <v>21</v>
      </c>
      <c r="B597" t="s">
        <v>77</v>
      </c>
      <c r="C597" t="s">
        <v>47</v>
      </c>
      <c r="D597" t="s">
        <v>2</v>
      </c>
      <c r="E597" t="s">
        <v>1</v>
      </c>
      <c r="F597" t="s">
        <v>0</v>
      </c>
      <c r="G597">
        <v>2</v>
      </c>
    </row>
    <row r="598" spans="1:7" x14ac:dyDescent="0.25">
      <c r="A598" t="s">
        <v>21</v>
      </c>
      <c r="B598" t="s">
        <v>77</v>
      </c>
      <c r="C598" t="s">
        <v>47</v>
      </c>
      <c r="D598" t="s">
        <v>8</v>
      </c>
      <c r="E598" t="s">
        <v>7</v>
      </c>
      <c r="F598" t="s">
        <v>10</v>
      </c>
      <c r="G598">
        <v>2</v>
      </c>
    </row>
    <row r="599" spans="1:7" x14ac:dyDescent="0.25">
      <c r="A599" t="s">
        <v>21</v>
      </c>
      <c r="B599" t="s">
        <v>77</v>
      </c>
      <c r="C599" t="s">
        <v>47</v>
      </c>
      <c r="D599" t="s">
        <v>8</v>
      </c>
      <c r="E599" t="s">
        <v>7</v>
      </c>
      <c r="F599" t="s">
        <v>11</v>
      </c>
      <c r="G599">
        <v>2</v>
      </c>
    </row>
    <row r="600" spans="1:7" x14ac:dyDescent="0.25">
      <c r="A600" t="s">
        <v>21</v>
      </c>
      <c r="B600" t="s">
        <v>77</v>
      </c>
      <c r="C600" t="s">
        <v>47</v>
      </c>
      <c r="D600" t="s">
        <v>2</v>
      </c>
      <c r="E600" t="s">
        <v>7</v>
      </c>
      <c r="F600" t="s">
        <v>78</v>
      </c>
      <c r="G600">
        <v>2</v>
      </c>
    </row>
    <row r="601" spans="1:7" x14ac:dyDescent="0.25">
      <c r="A601" t="s">
        <v>21</v>
      </c>
      <c r="B601" t="s">
        <v>77</v>
      </c>
      <c r="C601" t="s">
        <v>47</v>
      </c>
      <c r="D601" t="s">
        <v>2</v>
      </c>
      <c r="E601" t="s">
        <v>7</v>
      </c>
      <c r="F601" t="s">
        <v>12</v>
      </c>
      <c r="G601">
        <v>2</v>
      </c>
    </row>
    <row r="602" spans="1:7" x14ac:dyDescent="0.25">
      <c r="A602" t="s">
        <v>21</v>
      </c>
      <c r="B602" t="s">
        <v>77</v>
      </c>
      <c r="C602" t="s">
        <v>47</v>
      </c>
      <c r="D602" t="s">
        <v>2</v>
      </c>
      <c r="E602" t="s">
        <v>7</v>
      </c>
      <c r="F602" t="s">
        <v>18</v>
      </c>
      <c r="G602">
        <v>2</v>
      </c>
    </row>
    <row r="603" spans="1:7" x14ac:dyDescent="0.25">
      <c r="A603" t="s">
        <v>21</v>
      </c>
      <c r="B603" t="s">
        <v>77</v>
      </c>
      <c r="C603" t="s">
        <v>47</v>
      </c>
      <c r="D603" t="s">
        <v>2</v>
      </c>
      <c r="E603" t="s">
        <v>7</v>
      </c>
      <c r="F603" t="s">
        <v>38</v>
      </c>
      <c r="G603">
        <v>2</v>
      </c>
    </row>
    <row r="604" spans="1:7" x14ac:dyDescent="0.25">
      <c r="A604" t="s">
        <v>29</v>
      </c>
      <c r="B604" t="s">
        <v>69</v>
      </c>
      <c r="C604" t="s">
        <v>19</v>
      </c>
      <c r="D604" t="s">
        <v>8</v>
      </c>
      <c r="E604" t="s">
        <v>1</v>
      </c>
      <c r="F604" t="s">
        <v>34</v>
      </c>
      <c r="G604">
        <v>2</v>
      </c>
    </row>
    <row r="605" spans="1:7" x14ac:dyDescent="0.25">
      <c r="A605" t="s">
        <v>29</v>
      </c>
      <c r="B605" t="s">
        <v>69</v>
      </c>
      <c r="C605" t="s">
        <v>19</v>
      </c>
      <c r="D605" t="s">
        <v>2</v>
      </c>
      <c r="E605" t="s">
        <v>1</v>
      </c>
      <c r="F605" t="s">
        <v>35</v>
      </c>
      <c r="G605">
        <v>2</v>
      </c>
    </row>
    <row r="606" spans="1:7" x14ac:dyDescent="0.25">
      <c r="A606" t="s">
        <v>29</v>
      </c>
      <c r="B606" t="s">
        <v>69</v>
      </c>
      <c r="C606" t="s">
        <v>19</v>
      </c>
      <c r="D606" t="s">
        <v>8</v>
      </c>
      <c r="E606" t="s">
        <v>7</v>
      </c>
      <c r="F606" t="s">
        <v>43</v>
      </c>
      <c r="G606">
        <v>2</v>
      </c>
    </row>
    <row r="607" spans="1:7" x14ac:dyDescent="0.25">
      <c r="A607" t="s">
        <v>29</v>
      </c>
      <c r="B607" t="s">
        <v>69</v>
      </c>
      <c r="C607" t="s">
        <v>19</v>
      </c>
      <c r="D607" t="s">
        <v>8</v>
      </c>
      <c r="E607" t="s">
        <v>7</v>
      </c>
      <c r="F607" t="s">
        <v>10</v>
      </c>
      <c r="G607">
        <v>2</v>
      </c>
    </row>
    <row r="608" spans="1:7" x14ac:dyDescent="0.25">
      <c r="A608" t="s">
        <v>29</v>
      </c>
      <c r="B608" t="s">
        <v>69</v>
      </c>
      <c r="C608" t="s">
        <v>19</v>
      </c>
      <c r="D608" t="s">
        <v>8</v>
      </c>
      <c r="E608" t="s">
        <v>7</v>
      </c>
      <c r="F608" t="s">
        <v>11</v>
      </c>
      <c r="G608">
        <v>2</v>
      </c>
    </row>
    <row r="609" spans="1:7" x14ac:dyDescent="0.25">
      <c r="A609" t="s">
        <v>29</v>
      </c>
      <c r="B609" t="s">
        <v>69</v>
      </c>
      <c r="C609" t="s">
        <v>19</v>
      </c>
      <c r="D609" t="s">
        <v>2</v>
      </c>
      <c r="E609" t="s">
        <v>7</v>
      </c>
      <c r="F609" t="s">
        <v>37</v>
      </c>
      <c r="G609">
        <v>2</v>
      </c>
    </row>
    <row r="610" spans="1:7" x14ac:dyDescent="0.25">
      <c r="A610" t="s">
        <v>29</v>
      </c>
      <c r="B610" t="s">
        <v>69</v>
      </c>
      <c r="C610" t="s">
        <v>19</v>
      </c>
      <c r="D610" t="s">
        <v>2</v>
      </c>
      <c r="E610" t="s">
        <v>7</v>
      </c>
      <c r="F610" t="s">
        <v>12</v>
      </c>
      <c r="G610">
        <v>2</v>
      </c>
    </row>
    <row r="611" spans="1:7" x14ac:dyDescent="0.25">
      <c r="A611" t="s">
        <v>29</v>
      </c>
      <c r="B611" t="s">
        <v>63</v>
      </c>
      <c r="C611" t="s">
        <v>45</v>
      </c>
      <c r="D611" t="s">
        <v>8</v>
      </c>
      <c r="E611" t="s">
        <v>1</v>
      </c>
      <c r="F611" t="s">
        <v>14</v>
      </c>
      <c r="G611">
        <v>2</v>
      </c>
    </row>
    <row r="612" spans="1:7" x14ac:dyDescent="0.25">
      <c r="A612" t="s">
        <v>29</v>
      </c>
      <c r="B612" t="s">
        <v>63</v>
      </c>
      <c r="C612" t="s">
        <v>45</v>
      </c>
      <c r="D612" t="s">
        <v>8</v>
      </c>
      <c r="E612" t="s">
        <v>7</v>
      </c>
      <c r="F612" t="s">
        <v>30</v>
      </c>
      <c r="G612">
        <v>2</v>
      </c>
    </row>
    <row r="613" spans="1:7" x14ac:dyDescent="0.25">
      <c r="A613" t="s">
        <v>29</v>
      </c>
      <c r="B613" t="s">
        <v>63</v>
      </c>
      <c r="C613" t="s">
        <v>45</v>
      </c>
      <c r="D613" t="s">
        <v>8</v>
      </c>
      <c r="E613" t="s">
        <v>7</v>
      </c>
      <c r="F613" t="s">
        <v>10</v>
      </c>
      <c r="G613">
        <v>2</v>
      </c>
    </row>
    <row r="614" spans="1:7" x14ac:dyDescent="0.25">
      <c r="A614" t="s">
        <v>29</v>
      </c>
      <c r="B614" t="s">
        <v>63</v>
      </c>
      <c r="C614" t="s">
        <v>45</v>
      </c>
      <c r="D614" t="s">
        <v>8</v>
      </c>
      <c r="E614" t="s">
        <v>7</v>
      </c>
      <c r="F614" t="s">
        <v>11</v>
      </c>
      <c r="G614">
        <v>2</v>
      </c>
    </row>
    <row r="615" spans="1:7" x14ac:dyDescent="0.25">
      <c r="A615" t="s">
        <v>29</v>
      </c>
      <c r="B615" t="s">
        <v>63</v>
      </c>
      <c r="C615" t="s">
        <v>45</v>
      </c>
      <c r="D615" t="s">
        <v>2</v>
      </c>
      <c r="E615" t="s">
        <v>7</v>
      </c>
      <c r="F615" t="s">
        <v>13</v>
      </c>
      <c r="G615">
        <v>2</v>
      </c>
    </row>
    <row r="616" spans="1:7" x14ac:dyDescent="0.25">
      <c r="A616" t="s">
        <v>29</v>
      </c>
      <c r="B616" t="s">
        <v>63</v>
      </c>
      <c r="C616" t="s">
        <v>45</v>
      </c>
      <c r="D616" t="s">
        <v>2</v>
      </c>
      <c r="E616" t="s">
        <v>7</v>
      </c>
      <c r="F616" t="s">
        <v>12</v>
      </c>
      <c r="G616">
        <v>2</v>
      </c>
    </row>
    <row r="617" spans="1:7" x14ac:dyDescent="0.25">
      <c r="A617" t="s">
        <v>21</v>
      </c>
      <c r="B617" t="s">
        <v>61</v>
      </c>
      <c r="C617" t="s">
        <v>15</v>
      </c>
      <c r="D617" t="s">
        <v>8</v>
      </c>
      <c r="E617" t="s">
        <v>1</v>
      </c>
      <c r="F617" t="s">
        <v>14</v>
      </c>
      <c r="G617">
        <v>2</v>
      </c>
    </row>
    <row r="618" spans="1:7" x14ac:dyDescent="0.25">
      <c r="A618" t="s">
        <v>21</v>
      </c>
      <c r="B618" t="s">
        <v>61</v>
      </c>
      <c r="C618" t="s">
        <v>15</v>
      </c>
      <c r="D618" t="s">
        <v>8</v>
      </c>
      <c r="E618" t="s">
        <v>7</v>
      </c>
      <c r="F618" t="s">
        <v>10</v>
      </c>
      <c r="G618">
        <v>2</v>
      </c>
    </row>
    <row r="619" spans="1:7" x14ac:dyDescent="0.25">
      <c r="A619" t="s">
        <v>21</v>
      </c>
      <c r="B619" t="s">
        <v>61</v>
      </c>
      <c r="C619" t="s">
        <v>15</v>
      </c>
      <c r="D619" t="s">
        <v>8</v>
      </c>
      <c r="E619" t="s">
        <v>7</v>
      </c>
      <c r="F619" t="s">
        <v>11</v>
      </c>
      <c r="G619">
        <v>2</v>
      </c>
    </row>
    <row r="620" spans="1:7" x14ac:dyDescent="0.25">
      <c r="A620" t="s">
        <v>21</v>
      </c>
      <c r="B620" t="s">
        <v>61</v>
      </c>
      <c r="C620" t="s">
        <v>15</v>
      </c>
      <c r="D620" t="s">
        <v>2</v>
      </c>
      <c r="E620" t="s">
        <v>7</v>
      </c>
      <c r="F620" t="s">
        <v>12</v>
      </c>
      <c r="G620">
        <v>2</v>
      </c>
    </row>
    <row r="621" spans="1:7" x14ac:dyDescent="0.25">
      <c r="A621" t="s">
        <v>21</v>
      </c>
      <c r="B621" t="s">
        <v>61</v>
      </c>
      <c r="C621" t="s">
        <v>15</v>
      </c>
      <c r="D621" t="s">
        <v>2</v>
      </c>
      <c r="E621" t="s">
        <v>7</v>
      </c>
      <c r="F621" t="s">
        <v>18</v>
      </c>
      <c r="G621">
        <v>2</v>
      </c>
    </row>
    <row r="622" spans="1:7" x14ac:dyDescent="0.25">
      <c r="A622" t="s">
        <v>21</v>
      </c>
      <c r="B622" t="s">
        <v>61</v>
      </c>
      <c r="C622" t="s">
        <v>15</v>
      </c>
      <c r="D622" t="s">
        <v>2</v>
      </c>
      <c r="E622" t="s">
        <v>7</v>
      </c>
      <c r="F622" t="s">
        <v>38</v>
      </c>
      <c r="G622">
        <v>2</v>
      </c>
    </row>
    <row r="623" spans="1:7" x14ac:dyDescent="0.25">
      <c r="A623" t="s">
        <v>17</v>
      </c>
      <c r="B623" t="s">
        <v>60</v>
      </c>
      <c r="C623" t="s">
        <v>59</v>
      </c>
      <c r="D623" t="s">
        <v>2</v>
      </c>
      <c r="E623" t="s">
        <v>1</v>
      </c>
      <c r="F623" t="s">
        <v>58</v>
      </c>
      <c r="G623">
        <v>2</v>
      </c>
    </row>
    <row r="624" spans="1:7" x14ac:dyDescent="0.25">
      <c r="A624" t="s">
        <v>17</v>
      </c>
      <c r="B624" t="s">
        <v>60</v>
      </c>
      <c r="C624" t="s">
        <v>59</v>
      </c>
      <c r="D624" t="s">
        <v>8</v>
      </c>
      <c r="E624" t="s">
        <v>7</v>
      </c>
      <c r="F624" t="s">
        <v>43</v>
      </c>
      <c r="G624">
        <v>2</v>
      </c>
    </row>
    <row r="625" spans="1:7" x14ac:dyDescent="0.25">
      <c r="A625" t="s">
        <v>17</v>
      </c>
      <c r="B625" t="s">
        <v>60</v>
      </c>
      <c r="C625" t="s">
        <v>59</v>
      </c>
      <c r="D625" t="s">
        <v>8</v>
      </c>
      <c r="E625" t="s">
        <v>7</v>
      </c>
      <c r="F625" t="s">
        <v>10</v>
      </c>
      <c r="G625">
        <v>2</v>
      </c>
    </row>
    <row r="626" spans="1:7" x14ac:dyDescent="0.25">
      <c r="A626" t="s">
        <v>17</v>
      </c>
      <c r="B626" t="s">
        <v>60</v>
      </c>
      <c r="C626" t="s">
        <v>59</v>
      </c>
      <c r="D626" t="s">
        <v>8</v>
      </c>
      <c r="E626" t="s">
        <v>7</v>
      </c>
      <c r="F626" t="s">
        <v>11</v>
      </c>
      <c r="G626">
        <v>2</v>
      </c>
    </row>
    <row r="627" spans="1:7" x14ac:dyDescent="0.25">
      <c r="A627" t="s">
        <v>17</v>
      </c>
      <c r="B627" t="s">
        <v>60</v>
      </c>
      <c r="C627" t="s">
        <v>59</v>
      </c>
      <c r="D627" t="s">
        <v>2</v>
      </c>
      <c r="E627" t="s">
        <v>7</v>
      </c>
      <c r="F627" t="s">
        <v>18</v>
      </c>
      <c r="G627">
        <v>2</v>
      </c>
    </row>
    <row r="628" spans="1:7" x14ac:dyDescent="0.25">
      <c r="A628" t="s">
        <v>57</v>
      </c>
      <c r="B628" t="s">
        <v>56</v>
      </c>
      <c r="C628" t="s">
        <v>55</v>
      </c>
      <c r="D628" t="s">
        <v>8</v>
      </c>
      <c r="E628" t="s">
        <v>1</v>
      </c>
      <c r="F628" t="s">
        <v>54</v>
      </c>
      <c r="G628">
        <v>2</v>
      </c>
    </row>
    <row r="629" spans="1:7" x14ac:dyDescent="0.25">
      <c r="A629" t="s">
        <v>57</v>
      </c>
      <c r="B629" t="s">
        <v>56</v>
      </c>
      <c r="C629" t="s">
        <v>55</v>
      </c>
      <c r="D629" t="s">
        <v>2</v>
      </c>
      <c r="E629" t="s">
        <v>1</v>
      </c>
      <c r="F629" t="s">
        <v>0</v>
      </c>
      <c r="G629">
        <v>2</v>
      </c>
    </row>
    <row r="630" spans="1:7" x14ac:dyDescent="0.25">
      <c r="A630" t="s">
        <v>57</v>
      </c>
      <c r="B630" t="s">
        <v>56</v>
      </c>
      <c r="C630" t="s">
        <v>55</v>
      </c>
      <c r="D630" t="s">
        <v>2</v>
      </c>
      <c r="E630" t="s">
        <v>1</v>
      </c>
      <c r="F630" t="s">
        <v>58</v>
      </c>
      <c r="G630">
        <v>2</v>
      </c>
    </row>
    <row r="631" spans="1:7" x14ac:dyDescent="0.25">
      <c r="A631" t="s">
        <v>57</v>
      </c>
      <c r="B631" t="s">
        <v>56</v>
      </c>
      <c r="C631" t="s">
        <v>55</v>
      </c>
      <c r="D631" t="s">
        <v>8</v>
      </c>
      <c r="E631" t="s">
        <v>7</v>
      </c>
      <c r="F631" t="s">
        <v>30</v>
      </c>
      <c r="G631">
        <v>2</v>
      </c>
    </row>
    <row r="632" spans="1:7" x14ac:dyDescent="0.25">
      <c r="A632" t="s">
        <v>57</v>
      </c>
      <c r="B632" t="s">
        <v>56</v>
      </c>
      <c r="C632" t="s">
        <v>55</v>
      </c>
      <c r="D632" t="s">
        <v>8</v>
      </c>
      <c r="E632" t="s">
        <v>7</v>
      </c>
      <c r="F632" t="s">
        <v>10</v>
      </c>
      <c r="G632">
        <v>2</v>
      </c>
    </row>
    <row r="633" spans="1:7" x14ac:dyDescent="0.25">
      <c r="A633" t="s">
        <v>57</v>
      </c>
      <c r="B633" t="s">
        <v>56</v>
      </c>
      <c r="C633" t="s">
        <v>55</v>
      </c>
      <c r="D633" t="s">
        <v>2</v>
      </c>
      <c r="E633" t="s">
        <v>7</v>
      </c>
      <c r="F633" t="s">
        <v>12</v>
      </c>
      <c r="G633">
        <v>2</v>
      </c>
    </row>
    <row r="634" spans="1:7" x14ac:dyDescent="0.25">
      <c r="A634" t="s">
        <v>57</v>
      </c>
      <c r="B634" t="s">
        <v>56</v>
      </c>
      <c r="C634" t="s">
        <v>55</v>
      </c>
      <c r="D634" t="s">
        <v>2</v>
      </c>
      <c r="E634" t="s">
        <v>7</v>
      </c>
      <c r="F634" t="s">
        <v>13</v>
      </c>
      <c r="G634">
        <v>2</v>
      </c>
    </row>
    <row r="635" spans="1:7" x14ac:dyDescent="0.25">
      <c r="A635" t="s">
        <v>17</v>
      </c>
      <c r="B635" t="s">
        <v>50</v>
      </c>
      <c r="C635" t="s">
        <v>41</v>
      </c>
      <c r="D635" t="s">
        <v>2</v>
      </c>
      <c r="E635" t="s">
        <v>1</v>
      </c>
      <c r="F635" t="s">
        <v>0</v>
      </c>
      <c r="G635">
        <v>2</v>
      </c>
    </row>
    <row r="636" spans="1:7" x14ac:dyDescent="0.25">
      <c r="A636" t="s">
        <v>17</v>
      </c>
      <c r="B636" t="s">
        <v>50</v>
      </c>
      <c r="C636" t="s">
        <v>41</v>
      </c>
      <c r="D636" t="s">
        <v>8</v>
      </c>
      <c r="E636" t="s">
        <v>7</v>
      </c>
      <c r="F636" t="s">
        <v>10</v>
      </c>
      <c r="G636">
        <v>2</v>
      </c>
    </row>
    <row r="637" spans="1:7" x14ac:dyDescent="0.25">
      <c r="A637" t="s">
        <v>17</v>
      </c>
      <c r="B637" t="s">
        <v>50</v>
      </c>
      <c r="C637" t="s">
        <v>41</v>
      </c>
      <c r="D637" t="s">
        <v>8</v>
      </c>
      <c r="E637" t="s">
        <v>7</v>
      </c>
      <c r="F637" t="s">
        <v>11</v>
      </c>
      <c r="G637">
        <v>2</v>
      </c>
    </row>
    <row r="638" spans="1:7" x14ac:dyDescent="0.25">
      <c r="A638" t="s">
        <v>17</v>
      </c>
      <c r="B638" t="s">
        <v>50</v>
      </c>
      <c r="C638" t="s">
        <v>41</v>
      </c>
      <c r="D638" t="s">
        <v>2</v>
      </c>
      <c r="E638" t="s">
        <v>7</v>
      </c>
      <c r="F638" t="s">
        <v>12</v>
      </c>
      <c r="G638">
        <v>2</v>
      </c>
    </row>
    <row r="639" spans="1:7" x14ac:dyDescent="0.25">
      <c r="A639" t="s">
        <v>17</v>
      </c>
      <c r="B639" t="s">
        <v>50</v>
      </c>
      <c r="C639" t="s">
        <v>41</v>
      </c>
      <c r="D639" t="s">
        <v>2</v>
      </c>
      <c r="E639" t="s">
        <v>7</v>
      </c>
      <c r="F639" t="s">
        <v>13</v>
      </c>
      <c r="G639">
        <v>2</v>
      </c>
    </row>
    <row r="640" spans="1:7" x14ac:dyDescent="0.25">
      <c r="A640" t="s">
        <v>29</v>
      </c>
      <c r="B640" t="s">
        <v>48</v>
      </c>
      <c r="C640" t="s">
        <v>47</v>
      </c>
      <c r="D640" t="s">
        <v>8</v>
      </c>
      <c r="E640" t="s">
        <v>1</v>
      </c>
      <c r="F640" t="s">
        <v>14</v>
      </c>
      <c r="G640">
        <v>2</v>
      </c>
    </row>
    <row r="641" spans="1:7" x14ac:dyDescent="0.25">
      <c r="A641" t="s">
        <v>29</v>
      </c>
      <c r="B641" t="s">
        <v>48</v>
      </c>
      <c r="C641" t="s">
        <v>47</v>
      </c>
      <c r="D641" t="s">
        <v>8</v>
      </c>
      <c r="E641" t="s">
        <v>1</v>
      </c>
      <c r="F641" t="s">
        <v>34</v>
      </c>
      <c r="G641">
        <v>2</v>
      </c>
    </row>
    <row r="642" spans="1:7" x14ac:dyDescent="0.25">
      <c r="A642" t="s">
        <v>29</v>
      </c>
      <c r="B642" t="s">
        <v>48</v>
      </c>
      <c r="C642" t="s">
        <v>47</v>
      </c>
      <c r="D642" t="s">
        <v>8</v>
      </c>
      <c r="E642" t="s">
        <v>1</v>
      </c>
      <c r="F642" t="s">
        <v>49</v>
      </c>
      <c r="G642">
        <v>2</v>
      </c>
    </row>
    <row r="643" spans="1:7" x14ac:dyDescent="0.25">
      <c r="A643" t="s">
        <v>29</v>
      </c>
      <c r="B643" t="s">
        <v>48</v>
      </c>
      <c r="C643" t="s">
        <v>47</v>
      </c>
      <c r="D643" t="s">
        <v>2</v>
      </c>
      <c r="E643" t="s">
        <v>1</v>
      </c>
      <c r="F643" t="s">
        <v>35</v>
      </c>
      <c r="G643">
        <v>2</v>
      </c>
    </row>
    <row r="644" spans="1:7" x14ac:dyDescent="0.25">
      <c r="A644" t="s">
        <v>29</v>
      </c>
      <c r="B644" t="s">
        <v>48</v>
      </c>
      <c r="C644" t="s">
        <v>47</v>
      </c>
      <c r="D644" t="s">
        <v>8</v>
      </c>
      <c r="E644" t="s">
        <v>7</v>
      </c>
      <c r="F644" t="s">
        <v>43</v>
      </c>
      <c r="G644">
        <v>2</v>
      </c>
    </row>
    <row r="645" spans="1:7" x14ac:dyDescent="0.25">
      <c r="A645" t="s">
        <v>29</v>
      </c>
      <c r="B645" t="s">
        <v>48</v>
      </c>
      <c r="C645" t="s">
        <v>47</v>
      </c>
      <c r="D645" t="s">
        <v>8</v>
      </c>
      <c r="E645" t="s">
        <v>7</v>
      </c>
      <c r="F645" t="s">
        <v>10</v>
      </c>
      <c r="G645">
        <v>2</v>
      </c>
    </row>
    <row r="646" spans="1:7" x14ac:dyDescent="0.25">
      <c r="A646" t="s">
        <v>29</v>
      </c>
      <c r="B646" t="s">
        <v>48</v>
      </c>
      <c r="C646" t="s">
        <v>47</v>
      </c>
      <c r="D646" t="s">
        <v>8</v>
      </c>
      <c r="E646" t="s">
        <v>7</v>
      </c>
      <c r="F646" t="s">
        <v>11</v>
      </c>
      <c r="G646">
        <v>2</v>
      </c>
    </row>
    <row r="647" spans="1:7" x14ac:dyDescent="0.25">
      <c r="A647" t="s">
        <v>29</v>
      </c>
      <c r="B647" t="s">
        <v>48</v>
      </c>
      <c r="C647" t="s">
        <v>47</v>
      </c>
      <c r="D647" t="s">
        <v>2</v>
      </c>
      <c r="E647" t="s">
        <v>7</v>
      </c>
      <c r="F647" t="s">
        <v>37</v>
      </c>
      <c r="G647">
        <v>2</v>
      </c>
    </row>
    <row r="648" spans="1:7" x14ac:dyDescent="0.25">
      <c r="A648" t="s">
        <v>29</v>
      </c>
      <c r="B648" t="s">
        <v>48</v>
      </c>
      <c r="C648" t="s">
        <v>47</v>
      </c>
      <c r="D648" t="s">
        <v>2</v>
      </c>
      <c r="E648" t="s">
        <v>7</v>
      </c>
      <c r="F648" t="s">
        <v>12</v>
      </c>
      <c r="G648">
        <v>2</v>
      </c>
    </row>
    <row r="649" spans="1:7" x14ac:dyDescent="0.25">
      <c r="A649" t="s">
        <v>29</v>
      </c>
      <c r="B649" t="s">
        <v>48</v>
      </c>
      <c r="C649" t="s">
        <v>47</v>
      </c>
      <c r="D649" t="s">
        <v>2</v>
      </c>
      <c r="E649" t="s">
        <v>7</v>
      </c>
      <c r="F649" t="s">
        <v>13</v>
      </c>
      <c r="G649">
        <v>2</v>
      </c>
    </row>
    <row r="650" spans="1:7" x14ac:dyDescent="0.25">
      <c r="A650" t="s">
        <v>29</v>
      </c>
      <c r="B650" t="s">
        <v>48</v>
      </c>
      <c r="C650" t="s">
        <v>47</v>
      </c>
      <c r="D650" t="s">
        <v>2</v>
      </c>
      <c r="E650" t="s">
        <v>7</v>
      </c>
      <c r="F650" t="s">
        <v>38</v>
      </c>
      <c r="G650">
        <v>2</v>
      </c>
    </row>
    <row r="651" spans="1:7" x14ac:dyDescent="0.25">
      <c r="A651" t="s">
        <v>29</v>
      </c>
      <c r="B651" t="s">
        <v>44</v>
      </c>
      <c r="C651" t="s">
        <v>31</v>
      </c>
      <c r="D651" t="s">
        <v>8</v>
      </c>
      <c r="E651" t="s">
        <v>1</v>
      </c>
      <c r="F651" t="s">
        <v>14</v>
      </c>
      <c r="G651">
        <v>2</v>
      </c>
    </row>
    <row r="652" spans="1:7" x14ac:dyDescent="0.25">
      <c r="A652" t="s">
        <v>29</v>
      </c>
      <c r="B652" t="s">
        <v>44</v>
      </c>
      <c r="C652" t="s">
        <v>31</v>
      </c>
      <c r="D652" t="s">
        <v>8</v>
      </c>
      <c r="E652" t="s">
        <v>7</v>
      </c>
      <c r="F652" t="s">
        <v>9</v>
      </c>
      <c r="G652">
        <v>2</v>
      </c>
    </row>
    <row r="653" spans="1:7" x14ac:dyDescent="0.25">
      <c r="A653" t="s">
        <v>29</v>
      </c>
      <c r="B653" t="s">
        <v>44</v>
      </c>
      <c r="C653" t="s">
        <v>31</v>
      </c>
      <c r="D653" t="s">
        <v>8</v>
      </c>
      <c r="E653" t="s">
        <v>7</v>
      </c>
      <c r="F653" t="s">
        <v>10</v>
      </c>
      <c r="G653">
        <v>2</v>
      </c>
    </row>
    <row r="654" spans="1:7" x14ac:dyDescent="0.25">
      <c r="A654" t="s">
        <v>29</v>
      </c>
      <c r="B654" t="s">
        <v>44</v>
      </c>
      <c r="C654" t="s">
        <v>31</v>
      </c>
      <c r="D654" t="s">
        <v>8</v>
      </c>
      <c r="E654" t="s">
        <v>7</v>
      </c>
      <c r="F654" t="s">
        <v>11</v>
      </c>
      <c r="G654">
        <v>2</v>
      </c>
    </row>
    <row r="655" spans="1:7" x14ac:dyDescent="0.25">
      <c r="A655" t="s">
        <v>29</v>
      </c>
      <c r="B655" t="s">
        <v>44</v>
      </c>
      <c r="C655" t="s">
        <v>31</v>
      </c>
      <c r="D655" t="s">
        <v>2</v>
      </c>
      <c r="E655" t="s">
        <v>7</v>
      </c>
      <c r="F655" t="s">
        <v>12</v>
      </c>
      <c r="G655">
        <v>2</v>
      </c>
    </row>
    <row r="656" spans="1:7" x14ac:dyDescent="0.25">
      <c r="A656" t="s">
        <v>29</v>
      </c>
      <c r="B656" t="s">
        <v>44</v>
      </c>
      <c r="C656" t="s">
        <v>31</v>
      </c>
      <c r="D656" t="s">
        <v>2</v>
      </c>
      <c r="E656" t="s">
        <v>7</v>
      </c>
      <c r="F656" t="s">
        <v>38</v>
      </c>
      <c r="G656">
        <v>2</v>
      </c>
    </row>
    <row r="657" spans="1:7" x14ac:dyDescent="0.25">
      <c r="A657" t="s">
        <v>29</v>
      </c>
      <c r="B657" t="s">
        <v>44</v>
      </c>
      <c r="C657" t="s">
        <v>31</v>
      </c>
      <c r="D657" t="s">
        <v>2</v>
      </c>
      <c r="E657" t="s">
        <v>7</v>
      </c>
      <c r="F657" t="s">
        <v>13</v>
      </c>
      <c r="G657">
        <v>2</v>
      </c>
    </row>
    <row r="658" spans="1:7" x14ac:dyDescent="0.25">
      <c r="A658" t="s">
        <v>33</v>
      </c>
      <c r="B658" t="s">
        <v>32</v>
      </c>
      <c r="C658" t="s">
        <v>31</v>
      </c>
      <c r="D658" t="s">
        <v>8</v>
      </c>
      <c r="E658" t="s">
        <v>1</v>
      </c>
      <c r="F658" t="s">
        <v>14</v>
      </c>
      <c r="G658">
        <v>2</v>
      </c>
    </row>
    <row r="659" spans="1:7" x14ac:dyDescent="0.25">
      <c r="A659" t="s">
        <v>33</v>
      </c>
      <c r="B659" t="s">
        <v>32</v>
      </c>
      <c r="C659" t="s">
        <v>31</v>
      </c>
      <c r="D659" t="s">
        <v>8</v>
      </c>
      <c r="E659" t="s">
        <v>1</v>
      </c>
      <c r="F659" t="s">
        <v>34</v>
      </c>
      <c r="G659">
        <v>2</v>
      </c>
    </row>
    <row r="660" spans="1:7" x14ac:dyDescent="0.25">
      <c r="A660" t="s">
        <v>33</v>
      </c>
      <c r="B660" t="s">
        <v>32</v>
      </c>
      <c r="C660" t="s">
        <v>31</v>
      </c>
      <c r="D660" t="s">
        <v>2</v>
      </c>
      <c r="E660" t="s">
        <v>1</v>
      </c>
      <c r="F660" t="s">
        <v>35</v>
      </c>
      <c r="G660">
        <v>2</v>
      </c>
    </row>
    <row r="661" spans="1:7" x14ac:dyDescent="0.25">
      <c r="A661" t="s">
        <v>33</v>
      </c>
      <c r="B661" t="s">
        <v>32</v>
      </c>
      <c r="C661" t="s">
        <v>31</v>
      </c>
      <c r="D661" t="s">
        <v>2</v>
      </c>
      <c r="E661" t="s">
        <v>1</v>
      </c>
      <c r="F661" t="s">
        <v>36</v>
      </c>
      <c r="G661">
        <v>2</v>
      </c>
    </row>
    <row r="662" spans="1:7" x14ac:dyDescent="0.25">
      <c r="A662" t="s">
        <v>33</v>
      </c>
      <c r="B662" t="s">
        <v>32</v>
      </c>
      <c r="C662" t="s">
        <v>31</v>
      </c>
      <c r="D662" t="s">
        <v>8</v>
      </c>
      <c r="E662" t="s">
        <v>7</v>
      </c>
      <c r="F662" t="s">
        <v>30</v>
      </c>
      <c r="G662">
        <v>2</v>
      </c>
    </row>
    <row r="663" spans="1:7" x14ac:dyDescent="0.25">
      <c r="A663" t="s">
        <v>33</v>
      </c>
      <c r="B663" t="s">
        <v>32</v>
      </c>
      <c r="C663" t="s">
        <v>31</v>
      </c>
      <c r="D663" t="s">
        <v>8</v>
      </c>
      <c r="E663" t="s">
        <v>7</v>
      </c>
      <c r="F663" t="s">
        <v>9</v>
      </c>
      <c r="G663">
        <v>2</v>
      </c>
    </row>
    <row r="664" spans="1:7" x14ac:dyDescent="0.25">
      <c r="A664" t="s">
        <v>33</v>
      </c>
      <c r="B664" t="s">
        <v>32</v>
      </c>
      <c r="C664" t="s">
        <v>31</v>
      </c>
      <c r="D664" t="s">
        <v>8</v>
      </c>
      <c r="E664" t="s">
        <v>7</v>
      </c>
      <c r="F664" t="s">
        <v>10</v>
      </c>
      <c r="G664">
        <v>2</v>
      </c>
    </row>
    <row r="665" spans="1:7" x14ac:dyDescent="0.25">
      <c r="A665" t="s">
        <v>33</v>
      </c>
      <c r="B665" t="s">
        <v>32</v>
      </c>
      <c r="C665" t="s">
        <v>31</v>
      </c>
      <c r="D665" t="s">
        <v>8</v>
      </c>
      <c r="E665" t="s">
        <v>7</v>
      </c>
      <c r="F665" t="s">
        <v>11</v>
      </c>
      <c r="G665">
        <v>2</v>
      </c>
    </row>
    <row r="666" spans="1:7" x14ac:dyDescent="0.25">
      <c r="A666" t="s">
        <v>33</v>
      </c>
      <c r="B666" t="s">
        <v>32</v>
      </c>
      <c r="C666" t="s">
        <v>31</v>
      </c>
      <c r="D666" t="s">
        <v>2</v>
      </c>
      <c r="E666" t="s">
        <v>7</v>
      </c>
      <c r="F666" t="s">
        <v>37</v>
      </c>
      <c r="G666">
        <v>2</v>
      </c>
    </row>
    <row r="667" spans="1:7" x14ac:dyDescent="0.25">
      <c r="A667" t="s">
        <v>33</v>
      </c>
      <c r="B667" t="s">
        <v>32</v>
      </c>
      <c r="C667" t="s">
        <v>31</v>
      </c>
      <c r="D667" t="s">
        <v>2</v>
      </c>
      <c r="E667" t="s">
        <v>7</v>
      </c>
      <c r="F667" t="s">
        <v>13</v>
      </c>
      <c r="G667">
        <v>2</v>
      </c>
    </row>
    <row r="668" spans="1:7" x14ac:dyDescent="0.25">
      <c r="A668" t="s">
        <v>33</v>
      </c>
      <c r="B668" t="s">
        <v>32</v>
      </c>
      <c r="C668" t="s">
        <v>31</v>
      </c>
      <c r="D668" t="s">
        <v>2</v>
      </c>
      <c r="E668" t="s">
        <v>7</v>
      </c>
      <c r="F668" t="s">
        <v>38</v>
      </c>
      <c r="G668">
        <v>2</v>
      </c>
    </row>
    <row r="669" spans="1:7" x14ac:dyDescent="0.25">
      <c r="A669" t="s">
        <v>29</v>
      </c>
      <c r="B669" t="s">
        <v>28</v>
      </c>
      <c r="C669" t="s">
        <v>27</v>
      </c>
      <c r="D669" t="s">
        <v>2</v>
      </c>
      <c r="E669" t="s">
        <v>1</v>
      </c>
      <c r="F669" t="s">
        <v>0</v>
      </c>
      <c r="G669">
        <v>2</v>
      </c>
    </row>
    <row r="670" spans="1:7" x14ac:dyDescent="0.25">
      <c r="A670" t="s">
        <v>29</v>
      </c>
      <c r="B670" t="s">
        <v>28</v>
      </c>
      <c r="C670" t="s">
        <v>27</v>
      </c>
      <c r="D670" t="s">
        <v>8</v>
      </c>
      <c r="E670" t="s">
        <v>7</v>
      </c>
      <c r="F670" t="s">
        <v>30</v>
      </c>
      <c r="G670">
        <v>2</v>
      </c>
    </row>
    <row r="671" spans="1:7" x14ac:dyDescent="0.25">
      <c r="A671" t="s">
        <v>29</v>
      </c>
      <c r="B671" t="s">
        <v>28</v>
      </c>
      <c r="C671" t="s">
        <v>27</v>
      </c>
      <c r="D671" t="s">
        <v>8</v>
      </c>
      <c r="E671" t="s">
        <v>7</v>
      </c>
      <c r="F671" t="s">
        <v>10</v>
      </c>
      <c r="G671">
        <v>2</v>
      </c>
    </row>
    <row r="672" spans="1:7" x14ac:dyDescent="0.25">
      <c r="A672" t="s">
        <v>29</v>
      </c>
      <c r="B672" t="s">
        <v>28</v>
      </c>
      <c r="C672" t="s">
        <v>27</v>
      </c>
      <c r="D672" t="s">
        <v>8</v>
      </c>
      <c r="E672" t="s">
        <v>7</v>
      </c>
      <c r="F672" t="s">
        <v>11</v>
      </c>
      <c r="G672">
        <v>2</v>
      </c>
    </row>
    <row r="673" spans="1:7" x14ac:dyDescent="0.25">
      <c r="A673" t="s">
        <v>29</v>
      </c>
      <c r="B673" t="s">
        <v>28</v>
      </c>
      <c r="C673" t="s">
        <v>27</v>
      </c>
      <c r="D673" t="s">
        <v>2</v>
      </c>
      <c r="E673" t="s">
        <v>7</v>
      </c>
      <c r="F673" t="s">
        <v>12</v>
      </c>
      <c r="G673">
        <v>2</v>
      </c>
    </row>
    <row r="674" spans="1:7" x14ac:dyDescent="0.25">
      <c r="A674" t="s">
        <v>29</v>
      </c>
      <c r="B674" t="s">
        <v>28</v>
      </c>
      <c r="C674" t="s">
        <v>27</v>
      </c>
      <c r="D674" t="s">
        <v>2</v>
      </c>
      <c r="E674" t="s">
        <v>7</v>
      </c>
      <c r="F674" t="s">
        <v>13</v>
      </c>
      <c r="G674">
        <v>2</v>
      </c>
    </row>
    <row r="675" spans="1:7" x14ac:dyDescent="0.25">
      <c r="A675" t="s">
        <v>21</v>
      </c>
      <c r="B675" t="s">
        <v>20</v>
      </c>
      <c r="C675" t="s">
        <v>19</v>
      </c>
      <c r="D675" t="s">
        <v>8</v>
      </c>
      <c r="E675" t="s">
        <v>1</v>
      </c>
      <c r="F675" t="s">
        <v>14</v>
      </c>
      <c r="G675">
        <v>2</v>
      </c>
    </row>
    <row r="676" spans="1:7" x14ac:dyDescent="0.25">
      <c r="A676" t="s">
        <v>21</v>
      </c>
      <c r="B676" t="s">
        <v>20</v>
      </c>
      <c r="C676" t="s">
        <v>19</v>
      </c>
      <c r="D676" t="s">
        <v>8</v>
      </c>
      <c r="E676" t="s">
        <v>7</v>
      </c>
      <c r="F676" t="s">
        <v>6</v>
      </c>
      <c r="G676">
        <v>2</v>
      </c>
    </row>
    <row r="677" spans="1:7" x14ac:dyDescent="0.25">
      <c r="A677" t="s">
        <v>21</v>
      </c>
      <c r="B677" t="s">
        <v>20</v>
      </c>
      <c r="C677" t="s">
        <v>19</v>
      </c>
      <c r="D677" t="s">
        <v>8</v>
      </c>
      <c r="E677" t="s">
        <v>7</v>
      </c>
      <c r="F677" t="s">
        <v>9</v>
      </c>
      <c r="G677">
        <v>2</v>
      </c>
    </row>
    <row r="678" spans="1:7" x14ac:dyDescent="0.25">
      <c r="A678" t="s">
        <v>21</v>
      </c>
      <c r="B678" t="s">
        <v>20</v>
      </c>
      <c r="C678" t="s">
        <v>19</v>
      </c>
      <c r="D678" t="s">
        <v>8</v>
      </c>
      <c r="E678" t="s">
        <v>7</v>
      </c>
      <c r="F678" t="s">
        <v>10</v>
      </c>
      <c r="G678">
        <v>2</v>
      </c>
    </row>
    <row r="679" spans="1:7" x14ac:dyDescent="0.25">
      <c r="A679" t="s">
        <v>21</v>
      </c>
      <c r="B679" t="s">
        <v>20</v>
      </c>
      <c r="C679" t="s">
        <v>19</v>
      </c>
      <c r="D679" t="s">
        <v>8</v>
      </c>
      <c r="E679" t="s">
        <v>7</v>
      </c>
      <c r="F679" t="s">
        <v>11</v>
      </c>
      <c r="G679">
        <v>2</v>
      </c>
    </row>
    <row r="680" spans="1:7" x14ac:dyDescent="0.25">
      <c r="A680" t="s">
        <v>21</v>
      </c>
      <c r="B680" t="s">
        <v>20</v>
      </c>
      <c r="C680" t="s">
        <v>19</v>
      </c>
      <c r="D680" t="s">
        <v>2</v>
      </c>
      <c r="E680" t="s">
        <v>7</v>
      </c>
      <c r="F680" t="s">
        <v>12</v>
      </c>
      <c r="G680">
        <v>2</v>
      </c>
    </row>
    <row r="681" spans="1:7" x14ac:dyDescent="0.25">
      <c r="A681" t="s">
        <v>21</v>
      </c>
      <c r="B681" t="s">
        <v>20</v>
      </c>
      <c r="C681" t="s">
        <v>19</v>
      </c>
      <c r="D681" t="s">
        <v>2</v>
      </c>
      <c r="E681" t="s">
        <v>7</v>
      </c>
      <c r="F681" t="s">
        <v>18</v>
      </c>
      <c r="G681">
        <v>2</v>
      </c>
    </row>
    <row r="682" spans="1:7" x14ac:dyDescent="0.25">
      <c r="A682" t="s">
        <v>17</v>
      </c>
      <c r="B682" t="s">
        <v>16</v>
      </c>
      <c r="C682" t="s">
        <v>15</v>
      </c>
      <c r="D682" t="s">
        <v>8</v>
      </c>
      <c r="E682" t="s">
        <v>1</v>
      </c>
      <c r="F682" t="s">
        <v>14</v>
      </c>
      <c r="G682">
        <v>2</v>
      </c>
    </row>
    <row r="683" spans="1:7" x14ac:dyDescent="0.25">
      <c r="A683" t="s">
        <v>17</v>
      </c>
      <c r="B683" t="s">
        <v>16</v>
      </c>
      <c r="C683" t="s">
        <v>15</v>
      </c>
      <c r="D683" t="s">
        <v>8</v>
      </c>
      <c r="E683" t="s">
        <v>7</v>
      </c>
      <c r="F683" t="s">
        <v>10</v>
      </c>
      <c r="G683">
        <v>2</v>
      </c>
    </row>
    <row r="684" spans="1:7" x14ac:dyDescent="0.25">
      <c r="A684" t="s">
        <v>17</v>
      </c>
      <c r="B684" t="s">
        <v>16</v>
      </c>
      <c r="C684" t="s">
        <v>15</v>
      </c>
      <c r="D684" t="s">
        <v>8</v>
      </c>
      <c r="E684" t="s">
        <v>7</v>
      </c>
      <c r="F684" t="s">
        <v>11</v>
      </c>
      <c r="G684">
        <v>2</v>
      </c>
    </row>
    <row r="685" spans="1:7" x14ac:dyDescent="0.25">
      <c r="A685" t="s">
        <v>17</v>
      </c>
      <c r="B685" t="s">
        <v>16</v>
      </c>
      <c r="C685" t="s">
        <v>15</v>
      </c>
      <c r="D685" t="s">
        <v>2</v>
      </c>
      <c r="E685" t="s">
        <v>7</v>
      </c>
      <c r="F685" t="s">
        <v>18</v>
      </c>
      <c r="G685">
        <v>2</v>
      </c>
    </row>
    <row r="686" spans="1:7" x14ac:dyDescent="0.25">
      <c r="A686" t="s">
        <v>17</v>
      </c>
      <c r="B686" t="s">
        <v>16</v>
      </c>
      <c r="C686" t="s">
        <v>15</v>
      </c>
      <c r="D686" t="s">
        <v>2</v>
      </c>
      <c r="E686" t="s">
        <v>7</v>
      </c>
      <c r="F686" t="s">
        <v>12</v>
      </c>
      <c r="G686">
        <v>2</v>
      </c>
    </row>
    <row r="687" spans="1:7" x14ac:dyDescent="0.25">
      <c r="A687" t="s">
        <v>17</v>
      </c>
      <c r="B687" t="s">
        <v>16</v>
      </c>
      <c r="C687" t="s">
        <v>15</v>
      </c>
      <c r="D687" t="s">
        <v>2</v>
      </c>
      <c r="E687" t="s">
        <v>7</v>
      </c>
      <c r="F687" t="s">
        <v>13</v>
      </c>
      <c r="G687">
        <v>2</v>
      </c>
    </row>
    <row r="688" spans="1:7" x14ac:dyDescent="0.25">
      <c r="A688" t="s">
        <v>5</v>
      </c>
      <c r="B688" t="s">
        <v>4</v>
      </c>
      <c r="C688" t="s">
        <v>3</v>
      </c>
      <c r="D688" t="s">
        <v>2</v>
      </c>
      <c r="E688" t="s">
        <v>1</v>
      </c>
      <c r="F688" t="s">
        <v>0</v>
      </c>
      <c r="G688">
        <v>2</v>
      </c>
    </row>
    <row r="689" spans="1:7" x14ac:dyDescent="0.25">
      <c r="A689" t="s">
        <v>5</v>
      </c>
      <c r="B689" t="s">
        <v>4</v>
      </c>
      <c r="C689" t="s">
        <v>3</v>
      </c>
      <c r="D689" t="s">
        <v>8</v>
      </c>
      <c r="E689" t="s">
        <v>7</v>
      </c>
      <c r="F689" t="s">
        <v>6</v>
      </c>
      <c r="G689">
        <v>2</v>
      </c>
    </row>
    <row r="690" spans="1:7" x14ac:dyDescent="0.25">
      <c r="A690" t="s">
        <v>5</v>
      </c>
      <c r="B690" t="s">
        <v>4</v>
      </c>
      <c r="C690" t="s">
        <v>3</v>
      </c>
      <c r="D690" t="s">
        <v>8</v>
      </c>
      <c r="E690" t="s">
        <v>7</v>
      </c>
      <c r="F690" t="s">
        <v>9</v>
      </c>
      <c r="G690">
        <v>2</v>
      </c>
    </row>
    <row r="691" spans="1:7" x14ac:dyDescent="0.25">
      <c r="A691" t="s">
        <v>5</v>
      </c>
      <c r="B691" t="s">
        <v>4</v>
      </c>
      <c r="C691" t="s">
        <v>3</v>
      </c>
      <c r="D691" t="s">
        <v>8</v>
      </c>
      <c r="E691" t="s">
        <v>7</v>
      </c>
      <c r="F691" t="s">
        <v>10</v>
      </c>
      <c r="G691">
        <v>2</v>
      </c>
    </row>
    <row r="692" spans="1:7" x14ac:dyDescent="0.25">
      <c r="A692" t="s">
        <v>5</v>
      </c>
      <c r="B692" t="s">
        <v>4</v>
      </c>
      <c r="C692" t="s">
        <v>3</v>
      </c>
      <c r="D692" t="s">
        <v>8</v>
      </c>
      <c r="E692" t="s">
        <v>7</v>
      </c>
      <c r="F692" t="s">
        <v>11</v>
      </c>
      <c r="G692">
        <v>2</v>
      </c>
    </row>
    <row r="693" spans="1:7" x14ac:dyDescent="0.25">
      <c r="A693" t="s">
        <v>5</v>
      </c>
      <c r="B693" t="s">
        <v>4</v>
      </c>
      <c r="C693" t="s">
        <v>3</v>
      </c>
      <c r="D693" t="s">
        <v>2</v>
      </c>
      <c r="E693" t="s">
        <v>7</v>
      </c>
      <c r="F693" t="s">
        <v>12</v>
      </c>
      <c r="G693">
        <v>2</v>
      </c>
    </row>
    <row r="694" spans="1:7" x14ac:dyDescent="0.25">
      <c r="A694" t="s">
        <v>5</v>
      </c>
      <c r="B694" t="s">
        <v>4</v>
      </c>
      <c r="C694" t="s">
        <v>3</v>
      </c>
      <c r="D694" t="s">
        <v>2</v>
      </c>
      <c r="E694" t="s">
        <v>7</v>
      </c>
      <c r="F694" t="s">
        <v>13</v>
      </c>
      <c r="G694">
        <v>2</v>
      </c>
    </row>
  </sheetData>
  <pageMargins left="0.7" right="0.7" top="0.75" bottom="0.75" header="0.3" footer="0.3"/>
  <tableParts count="2">
    <tablePart r:id="rId9"/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7" workbookViewId="0">
      <selection activeCell="F29" sqref="F29"/>
    </sheetView>
  </sheetViews>
  <sheetFormatPr defaultRowHeight="15" x14ac:dyDescent="0.25"/>
  <cols>
    <col min="1" max="1" width="25.140625" customWidth="1"/>
    <col min="2" max="2" width="15.7109375" customWidth="1"/>
    <col min="3" max="4" width="4" customWidth="1"/>
    <col min="5" max="5" width="11.28515625" bestFit="1" customWidth="1"/>
  </cols>
  <sheetData>
    <row r="1" spans="1:2" x14ac:dyDescent="0.25">
      <c r="A1" s="2" t="s">
        <v>296</v>
      </c>
      <c r="B1" s="3">
        <v>3</v>
      </c>
    </row>
    <row r="3" spans="1:2" x14ac:dyDescent="0.25">
      <c r="A3" s="2" t="s">
        <v>274</v>
      </c>
      <c r="B3" t="s">
        <v>280</v>
      </c>
    </row>
    <row r="4" spans="1:2" x14ac:dyDescent="0.25">
      <c r="A4" s="3" t="s">
        <v>52</v>
      </c>
      <c r="B4" s="4">
        <v>20</v>
      </c>
    </row>
    <row r="5" spans="1:2" x14ac:dyDescent="0.25">
      <c r="A5" s="3" t="s">
        <v>198</v>
      </c>
      <c r="B5" s="4">
        <v>18</v>
      </c>
    </row>
    <row r="6" spans="1:2" x14ac:dyDescent="0.25">
      <c r="A6" s="3" t="s">
        <v>181</v>
      </c>
      <c r="B6" s="4">
        <v>16</v>
      </c>
    </row>
    <row r="7" spans="1:2" x14ac:dyDescent="0.25">
      <c r="A7" s="3" t="s">
        <v>143</v>
      </c>
      <c r="B7" s="4">
        <v>15</v>
      </c>
    </row>
    <row r="8" spans="1:2" x14ac:dyDescent="0.25">
      <c r="A8" s="3" t="s">
        <v>200</v>
      </c>
      <c r="B8" s="4">
        <v>15</v>
      </c>
    </row>
    <row r="9" spans="1:2" x14ac:dyDescent="0.25">
      <c r="A9" s="3" t="s">
        <v>148</v>
      </c>
      <c r="B9" s="4">
        <v>15</v>
      </c>
    </row>
    <row r="10" spans="1:2" x14ac:dyDescent="0.25">
      <c r="A10" s="3" t="s">
        <v>263</v>
      </c>
      <c r="B10" s="4">
        <v>14</v>
      </c>
    </row>
    <row r="11" spans="1:2" x14ac:dyDescent="0.25">
      <c r="A11" s="3" t="s">
        <v>104</v>
      </c>
      <c r="B11" s="4">
        <v>14</v>
      </c>
    </row>
    <row r="12" spans="1:2" x14ac:dyDescent="0.25">
      <c r="A12" s="3" t="s">
        <v>281</v>
      </c>
      <c r="B12" s="4">
        <v>13</v>
      </c>
    </row>
    <row r="13" spans="1:2" x14ac:dyDescent="0.25">
      <c r="A13" s="3" t="s">
        <v>74</v>
      </c>
      <c r="B13" s="4">
        <v>12</v>
      </c>
    </row>
    <row r="14" spans="1:2" x14ac:dyDescent="0.25">
      <c r="A14" s="3" t="s">
        <v>192</v>
      </c>
      <c r="B14" s="4">
        <v>12</v>
      </c>
    </row>
    <row r="15" spans="1:2" x14ac:dyDescent="0.25">
      <c r="A15" s="3" t="s">
        <v>195</v>
      </c>
      <c r="B15" s="4">
        <v>12</v>
      </c>
    </row>
    <row r="16" spans="1:2" x14ac:dyDescent="0.25">
      <c r="A16" s="3" t="s">
        <v>111</v>
      </c>
      <c r="B16" s="4">
        <v>12</v>
      </c>
    </row>
    <row r="17" spans="1:2" x14ac:dyDescent="0.25">
      <c r="A17" s="3" t="s">
        <v>282</v>
      </c>
      <c r="B17" s="4">
        <v>12</v>
      </c>
    </row>
    <row r="18" spans="1:2" x14ac:dyDescent="0.25">
      <c r="A18" s="3" t="s">
        <v>133</v>
      </c>
      <c r="B18" s="4">
        <v>12</v>
      </c>
    </row>
    <row r="19" spans="1:2" x14ac:dyDescent="0.25">
      <c r="A19" s="3" t="s">
        <v>120</v>
      </c>
      <c r="B19" s="4">
        <v>11</v>
      </c>
    </row>
    <row r="20" spans="1:2" x14ac:dyDescent="0.25">
      <c r="A20" s="3" t="s">
        <v>94</v>
      </c>
      <c r="B20" s="4">
        <v>11</v>
      </c>
    </row>
    <row r="21" spans="1:2" x14ac:dyDescent="0.25">
      <c r="A21" s="3" t="s">
        <v>109</v>
      </c>
      <c r="B21" s="4">
        <v>11</v>
      </c>
    </row>
    <row r="22" spans="1:2" x14ac:dyDescent="0.25">
      <c r="A22" s="3" t="s">
        <v>175</v>
      </c>
      <c r="B22" s="4">
        <v>10</v>
      </c>
    </row>
    <row r="23" spans="1:2" x14ac:dyDescent="0.25">
      <c r="A23" s="3" t="s">
        <v>268</v>
      </c>
      <c r="B23" s="4">
        <v>10</v>
      </c>
    </row>
    <row r="24" spans="1:2" x14ac:dyDescent="0.25">
      <c r="A24" s="3" t="s">
        <v>51</v>
      </c>
      <c r="B24" s="4">
        <v>10</v>
      </c>
    </row>
    <row r="25" spans="1:2" x14ac:dyDescent="0.25">
      <c r="A25" s="3" t="s">
        <v>262</v>
      </c>
      <c r="B25" s="4">
        <v>10</v>
      </c>
    </row>
    <row r="26" spans="1:2" x14ac:dyDescent="0.25">
      <c r="A26" s="3" t="s">
        <v>97</v>
      </c>
      <c r="B26" s="4">
        <v>10</v>
      </c>
    </row>
    <row r="27" spans="1:2" x14ac:dyDescent="0.25">
      <c r="A27" s="3" t="s">
        <v>190</v>
      </c>
      <c r="B27" s="4">
        <v>10</v>
      </c>
    </row>
    <row r="28" spans="1:2" x14ac:dyDescent="0.25">
      <c r="A28" s="3" t="s">
        <v>53</v>
      </c>
      <c r="B28" s="4">
        <v>10</v>
      </c>
    </row>
    <row r="29" spans="1:2" x14ac:dyDescent="0.25">
      <c r="A29" s="3" t="s">
        <v>247</v>
      </c>
      <c r="B29" s="4">
        <v>10</v>
      </c>
    </row>
    <row r="30" spans="1:2" x14ac:dyDescent="0.25">
      <c r="A30" s="3" t="s">
        <v>168</v>
      </c>
      <c r="B30" s="4">
        <v>10</v>
      </c>
    </row>
    <row r="31" spans="1:2" x14ac:dyDescent="0.25">
      <c r="A31" s="3" t="s">
        <v>102</v>
      </c>
      <c r="B31" s="4">
        <v>10</v>
      </c>
    </row>
    <row r="32" spans="1:2" x14ac:dyDescent="0.25">
      <c r="A32" s="3" t="s">
        <v>206</v>
      </c>
      <c r="B32" s="4">
        <v>9</v>
      </c>
    </row>
    <row r="33" spans="1:2" x14ac:dyDescent="0.25">
      <c r="A33" s="3" t="s">
        <v>135</v>
      </c>
      <c r="B33" s="4">
        <v>9</v>
      </c>
    </row>
    <row r="34" spans="1:2" x14ac:dyDescent="0.25">
      <c r="A34" s="3" t="s">
        <v>46</v>
      </c>
      <c r="B34" s="4">
        <v>9</v>
      </c>
    </row>
    <row r="35" spans="1:2" x14ac:dyDescent="0.25">
      <c r="A35" s="3" t="s">
        <v>130</v>
      </c>
      <c r="B35" s="4">
        <v>9</v>
      </c>
    </row>
    <row r="36" spans="1:2" x14ac:dyDescent="0.25">
      <c r="A36" s="3" t="s">
        <v>173</v>
      </c>
      <c r="B36" s="4">
        <v>9</v>
      </c>
    </row>
    <row r="37" spans="1:2" x14ac:dyDescent="0.25">
      <c r="A37" s="3" t="s">
        <v>177</v>
      </c>
      <c r="B37" s="4">
        <v>9</v>
      </c>
    </row>
    <row r="38" spans="1:2" x14ac:dyDescent="0.25">
      <c r="A38" s="3" t="s">
        <v>155</v>
      </c>
      <c r="B38" s="4">
        <v>9</v>
      </c>
    </row>
    <row r="39" spans="1:2" x14ac:dyDescent="0.25">
      <c r="A39" s="3" t="s">
        <v>260</v>
      </c>
      <c r="B39" s="4">
        <v>8</v>
      </c>
    </row>
    <row r="40" spans="1:2" x14ac:dyDescent="0.25">
      <c r="A40" s="3" t="s">
        <v>144</v>
      </c>
      <c r="B40" s="4">
        <v>8</v>
      </c>
    </row>
    <row r="41" spans="1:2" x14ac:dyDescent="0.25">
      <c r="A41" s="3" t="s">
        <v>223</v>
      </c>
      <c r="B41" s="4">
        <v>8</v>
      </c>
    </row>
    <row r="42" spans="1:2" x14ac:dyDescent="0.25">
      <c r="A42" s="3" t="s">
        <v>183</v>
      </c>
      <c r="B42" s="4">
        <v>8</v>
      </c>
    </row>
    <row r="43" spans="1:2" x14ac:dyDescent="0.25">
      <c r="A43" s="3" t="s">
        <v>250</v>
      </c>
      <c r="B43" s="4">
        <v>8</v>
      </c>
    </row>
    <row r="44" spans="1:2" x14ac:dyDescent="0.25">
      <c r="A44" s="3" t="s">
        <v>84</v>
      </c>
      <c r="B44" s="4">
        <v>7</v>
      </c>
    </row>
    <row r="45" spans="1:2" x14ac:dyDescent="0.25">
      <c r="A45" s="3" t="s">
        <v>113</v>
      </c>
      <c r="B45" s="4">
        <v>7</v>
      </c>
    </row>
    <row r="46" spans="1:2" x14ac:dyDescent="0.25">
      <c r="A46" s="3" t="s">
        <v>236</v>
      </c>
      <c r="B46" s="4">
        <v>7</v>
      </c>
    </row>
    <row r="47" spans="1:2" x14ac:dyDescent="0.25">
      <c r="A47" s="3" t="s">
        <v>25</v>
      </c>
      <c r="B47" s="4">
        <v>6</v>
      </c>
    </row>
    <row r="48" spans="1:2" x14ac:dyDescent="0.25">
      <c r="A48" s="3" t="s">
        <v>116</v>
      </c>
      <c r="B48" s="4">
        <v>6</v>
      </c>
    </row>
    <row r="49" spans="1:2" x14ac:dyDescent="0.25">
      <c r="A49" s="3" t="s">
        <v>161</v>
      </c>
      <c r="B49" s="4">
        <v>6</v>
      </c>
    </row>
    <row r="50" spans="1:2" x14ac:dyDescent="0.25">
      <c r="A50" s="3" t="s">
        <v>187</v>
      </c>
      <c r="B50" s="4">
        <v>6</v>
      </c>
    </row>
    <row r="51" spans="1:2" x14ac:dyDescent="0.25">
      <c r="A51" s="3" t="s">
        <v>182</v>
      </c>
      <c r="B51" s="4">
        <v>6</v>
      </c>
    </row>
    <row r="52" spans="1:2" x14ac:dyDescent="0.25">
      <c r="A52" s="3" t="s">
        <v>267</v>
      </c>
      <c r="B52" s="4">
        <v>5</v>
      </c>
    </row>
    <row r="53" spans="1:2" x14ac:dyDescent="0.25">
      <c r="A53" s="3" t="s">
        <v>67</v>
      </c>
      <c r="B53" s="4">
        <v>5</v>
      </c>
    </row>
    <row r="54" spans="1:2" x14ac:dyDescent="0.25">
      <c r="A54" s="3" t="s">
        <v>275</v>
      </c>
      <c r="B54" s="4">
        <v>509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0"/>
  <sheetViews>
    <sheetView workbookViewId="0">
      <selection activeCell="AF1" sqref="AF1"/>
    </sheetView>
  </sheetViews>
  <sheetFormatPr defaultRowHeight="15" x14ac:dyDescent="0.25"/>
  <cols>
    <col min="1" max="1" width="40.85546875" customWidth="1"/>
    <col min="2" max="2" width="19.42578125" customWidth="1"/>
    <col min="4" max="4" width="21.28515625" customWidth="1"/>
    <col min="5" max="5" width="10" customWidth="1"/>
    <col min="6" max="6" width="9.7109375" customWidth="1"/>
    <col min="7" max="7" width="15.7109375" customWidth="1"/>
    <col min="10" max="10" width="21.7109375" bestFit="1" customWidth="1"/>
    <col min="11" max="11" width="46.42578125" bestFit="1" customWidth="1"/>
    <col min="12" max="12" width="15.7109375" bestFit="1" customWidth="1"/>
    <col min="15" max="15" width="21.7109375" bestFit="1" customWidth="1"/>
    <col min="16" max="16" width="46.42578125" customWidth="1"/>
    <col min="17" max="17" width="15.7109375" customWidth="1"/>
    <col min="18" max="18" width="11.28515625" bestFit="1" customWidth="1"/>
    <col min="20" max="20" width="21.7109375" bestFit="1" customWidth="1"/>
    <col min="21" max="21" width="39.28515625" customWidth="1"/>
    <col min="22" max="22" width="15.7109375" bestFit="1" customWidth="1"/>
    <col min="25" max="25" width="21.7109375" bestFit="1" customWidth="1"/>
    <col min="26" max="26" width="39.42578125" customWidth="1"/>
    <col min="27" max="27" width="15.7109375" bestFit="1" customWidth="1"/>
    <col min="30" max="30" width="25.140625" bestFit="1" customWidth="1"/>
    <col min="31" max="31" width="13.5703125" customWidth="1"/>
    <col min="32" max="32" width="14.7109375" customWidth="1"/>
    <col min="33" max="33" width="15.5703125" bestFit="1" customWidth="1"/>
    <col min="34" max="34" width="11.28515625" bestFit="1" customWidth="1"/>
    <col min="36" max="36" width="19.42578125" customWidth="1"/>
    <col min="37" max="37" width="15.5703125" customWidth="1"/>
    <col min="38" max="38" width="16.7109375" customWidth="1"/>
    <col min="39" max="39" width="17.5703125" customWidth="1"/>
    <col min="40" max="40" width="4.42578125" bestFit="1" customWidth="1"/>
    <col min="41" max="41" width="4.5703125" bestFit="1" customWidth="1"/>
    <col min="42" max="42" width="4.42578125" bestFit="1" customWidth="1"/>
  </cols>
  <sheetData>
    <row r="1" spans="1:43" x14ac:dyDescent="0.25">
      <c r="A1" t="s">
        <v>273</v>
      </c>
      <c r="B1" t="s">
        <v>272</v>
      </c>
      <c r="C1" t="s">
        <v>271</v>
      </c>
      <c r="D1" t="s">
        <v>270</v>
      </c>
      <c r="E1" t="s">
        <v>269</v>
      </c>
      <c r="F1" t="s">
        <v>277</v>
      </c>
      <c r="G1" t="s">
        <v>296</v>
      </c>
      <c r="J1" s="2" t="s">
        <v>269</v>
      </c>
      <c r="K1" t="s" vm="2">
        <v>297</v>
      </c>
      <c r="O1" s="2" t="s">
        <v>269</v>
      </c>
      <c r="P1" t="s" vm="3">
        <v>23</v>
      </c>
      <c r="T1" s="2" t="s">
        <v>269</v>
      </c>
      <c r="U1" t="s" vm="4">
        <v>7</v>
      </c>
      <c r="Y1" s="2" t="s">
        <v>269</v>
      </c>
      <c r="Z1" t="s" vm="5">
        <v>1</v>
      </c>
      <c r="AD1" s="2" t="s">
        <v>270</v>
      </c>
      <c r="AE1" t="s">
        <v>298</v>
      </c>
    </row>
    <row r="2" spans="1:43" x14ac:dyDescent="0.25">
      <c r="A2" t="s">
        <v>29</v>
      </c>
      <c r="B2" t="s">
        <v>268</v>
      </c>
      <c r="C2" t="s">
        <v>47</v>
      </c>
      <c r="D2" t="s">
        <v>2</v>
      </c>
      <c r="E2" t="s">
        <v>7</v>
      </c>
      <c r="F2" t="s">
        <v>38</v>
      </c>
      <c r="G2">
        <v>3</v>
      </c>
    </row>
    <row r="3" spans="1:43" x14ac:dyDescent="0.25">
      <c r="A3" t="s">
        <v>29</v>
      </c>
      <c r="B3" t="s">
        <v>268</v>
      </c>
      <c r="C3" t="s">
        <v>47</v>
      </c>
      <c r="D3" t="s">
        <v>2</v>
      </c>
      <c r="E3" t="s">
        <v>7</v>
      </c>
      <c r="F3" t="s">
        <v>18</v>
      </c>
      <c r="G3">
        <v>3</v>
      </c>
      <c r="J3" s="2" t="s">
        <v>270</v>
      </c>
      <c r="K3" s="2" t="s">
        <v>277</v>
      </c>
      <c r="L3" t="s">
        <v>280</v>
      </c>
      <c r="O3" s="2" t="s">
        <v>270</v>
      </c>
      <c r="P3" s="2" t="s">
        <v>277</v>
      </c>
      <c r="Q3" t="s">
        <v>280</v>
      </c>
      <c r="T3" s="2" t="s">
        <v>270</v>
      </c>
      <c r="U3" s="2" t="s">
        <v>277</v>
      </c>
      <c r="V3" t="s">
        <v>280</v>
      </c>
      <c r="Y3" s="2" t="s">
        <v>270</v>
      </c>
      <c r="Z3" s="2" t="s">
        <v>277</v>
      </c>
      <c r="AA3" t="s">
        <v>280</v>
      </c>
      <c r="AD3" s="2" t="s">
        <v>280</v>
      </c>
      <c r="AE3" s="2" t="s">
        <v>269</v>
      </c>
    </row>
    <row r="4" spans="1:43" x14ac:dyDescent="0.25">
      <c r="A4" t="s">
        <v>29</v>
      </c>
      <c r="B4" t="s">
        <v>268</v>
      </c>
      <c r="C4" t="s">
        <v>47</v>
      </c>
      <c r="D4" t="s">
        <v>2</v>
      </c>
      <c r="E4" t="s">
        <v>7</v>
      </c>
      <c r="F4" t="s">
        <v>12</v>
      </c>
      <c r="G4">
        <v>3</v>
      </c>
      <c r="J4" t="s">
        <v>8</v>
      </c>
      <c r="L4" s="4">
        <v>269</v>
      </c>
      <c r="O4" t="s">
        <v>2</v>
      </c>
      <c r="Q4" s="4">
        <v>49</v>
      </c>
      <c r="T4" t="s">
        <v>8</v>
      </c>
      <c r="V4" s="4">
        <v>151</v>
      </c>
      <c r="Y4" t="s">
        <v>8</v>
      </c>
      <c r="AA4" s="4">
        <v>71</v>
      </c>
      <c r="AD4" s="2" t="s">
        <v>272</v>
      </c>
      <c r="AE4" t="s">
        <v>23</v>
      </c>
      <c r="AF4" t="s">
        <v>7</v>
      </c>
      <c r="AG4" t="s">
        <v>1</v>
      </c>
      <c r="AJ4" t="s">
        <v>272</v>
      </c>
      <c r="AK4" t="s">
        <v>23</v>
      </c>
      <c r="AL4" t="s">
        <v>7</v>
      </c>
      <c r="AM4" t="s">
        <v>1</v>
      </c>
      <c r="AN4" t="s">
        <v>291</v>
      </c>
      <c r="AO4" t="s">
        <v>292</v>
      </c>
      <c r="AP4" t="s">
        <v>293</v>
      </c>
      <c r="AQ4" t="s">
        <v>300</v>
      </c>
    </row>
    <row r="5" spans="1:43" x14ac:dyDescent="0.25">
      <c r="A5" t="s">
        <v>29</v>
      </c>
      <c r="B5" t="s">
        <v>268</v>
      </c>
      <c r="C5" t="s">
        <v>47</v>
      </c>
      <c r="D5" t="s">
        <v>2</v>
      </c>
      <c r="E5" t="s">
        <v>7</v>
      </c>
      <c r="F5" t="s">
        <v>37</v>
      </c>
      <c r="G5">
        <v>3</v>
      </c>
      <c r="K5" t="s">
        <v>10</v>
      </c>
      <c r="L5" s="4">
        <v>46</v>
      </c>
      <c r="P5" t="s">
        <v>26</v>
      </c>
      <c r="Q5" s="4">
        <v>43</v>
      </c>
      <c r="U5" t="s">
        <v>10</v>
      </c>
      <c r="V5" s="4">
        <v>46</v>
      </c>
      <c r="Z5" t="s">
        <v>14</v>
      </c>
      <c r="AA5" s="4">
        <v>36</v>
      </c>
      <c r="AD5" t="s">
        <v>268</v>
      </c>
      <c r="AE5" s="4">
        <v>3</v>
      </c>
      <c r="AF5" s="4">
        <v>6</v>
      </c>
      <c r="AG5" s="4">
        <v>1</v>
      </c>
      <c r="AJ5" t="s">
        <v>268</v>
      </c>
      <c r="AK5">
        <v>3</v>
      </c>
      <c r="AL5">
        <v>6</v>
      </c>
      <c r="AM5">
        <v>1</v>
      </c>
      <c r="AN5" t="str">
        <f>IF(Table9[[#This Row],[Cyber Domain]]&lt;&gt;"","C","")</f>
        <v>C</v>
      </c>
      <c r="AO5" t="str">
        <f>IF(Table9[[#This Row],[Human Domain]]&lt;&gt;"","H","")</f>
        <v>H</v>
      </c>
      <c r="AP5" t="str">
        <f>IF(Table9[[#This Row],[Physical Domain]]&lt;&gt;"","P")</f>
        <v>P</v>
      </c>
      <c r="AQ5" s="4" t="str">
        <f>CONCATENATE(Table9[[#This Row],[C]],Table9[[#This Row],[H]],Table9[[#This Row],[P]])</f>
        <v>CHP</v>
      </c>
    </row>
    <row r="6" spans="1:43" x14ac:dyDescent="0.25">
      <c r="A6" t="s">
        <v>29</v>
      </c>
      <c r="B6" t="s">
        <v>268</v>
      </c>
      <c r="C6" t="s">
        <v>47</v>
      </c>
      <c r="D6" t="s">
        <v>8</v>
      </c>
      <c r="E6" t="s">
        <v>7</v>
      </c>
      <c r="F6" t="s">
        <v>11</v>
      </c>
      <c r="G6">
        <v>3</v>
      </c>
      <c r="K6" t="s">
        <v>11</v>
      </c>
      <c r="L6" s="4">
        <v>43</v>
      </c>
      <c r="P6" t="s">
        <v>149</v>
      </c>
      <c r="Q6" s="4">
        <v>6</v>
      </c>
      <c r="U6" t="s">
        <v>11</v>
      </c>
      <c r="V6" s="4">
        <v>43</v>
      </c>
      <c r="Z6" t="s">
        <v>34</v>
      </c>
      <c r="AA6" s="4">
        <v>17</v>
      </c>
      <c r="AD6" t="s">
        <v>267</v>
      </c>
      <c r="AE6" s="4">
        <v>2</v>
      </c>
      <c r="AF6" s="4">
        <v>2</v>
      </c>
      <c r="AG6" s="4">
        <v>1</v>
      </c>
      <c r="AJ6" t="s">
        <v>267</v>
      </c>
      <c r="AK6">
        <v>2</v>
      </c>
      <c r="AL6">
        <v>2</v>
      </c>
      <c r="AM6">
        <v>1</v>
      </c>
      <c r="AN6" t="str">
        <f>IF(Table9[[#This Row],[Cyber Domain]]&lt;&gt;"","C","")</f>
        <v>C</v>
      </c>
      <c r="AO6" t="str">
        <f>IF(Table9[[#This Row],[Human Domain]]&lt;&gt;"","H","")</f>
        <v>H</v>
      </c>
      <c r="AP6" t="str">
        <f>IF(Table9[[#This Row],[Physical Domain]]&lt;&gt;"","P")</f>
        <v>P</v>
      </c>
      <c r="AQ6" s="4" t="str">
        <f>CONCATENATE(Table9[[#This Row],[C]],Table9[[#This Row],[H]],Table9[[#This Row],[P]])</f>
        <v>CHP</v>
      </c>
    </row>
    <row r="7" spans="1:43" x14ac:dyDescent="0.25">
      <c r="A7" t="s">
        <v>29</v>
      </c>
      <c r="B7" t="s">
        <v>268</v>
      </c>
      <c r="C7" t="s">
        <v>47</v>
      </c>
      <c r="D7" t="s">
        <v>8</v>
      </c>
      <c r="E7" t="s">
        <v>7</v>
      </c>
      <c r="F7" t="s">
        <v>10</v>
      </c>
      <c r="G7">
        <v>3</v>
      </c>
      <c r="K7" t="s">
        <v>22</v>
      </c>
      <c r="L7" s="4">
        <v>42</v>
      </c>
      <c r="O7" t="s">
        <v>8</v>
      </c>
      <c r="Q7" s="4">
        <v>47</v>
      </c>
      <c r="U7" t="s">
        <v>9</v>
      </c>
      <c r="V7" s="4">
        <v>18</v>
      </c>
      <c r="Z7" t="s">
        <v>49</v>
      </c>
      <c r="AA7" s="4">
        <v>9</v>
      </c>
      <c r="AD7" t="s">
        <v>263</v>
      </c>
      <c r="AE7" s="4">
        <v>3</v>
      </c>
      <c r="AF7" s="4">
        <v>5</v>
      </c>
      <c r="AG7" s="4">
        <v>6</v>
      </c>
      <c r="AJ7" t="s">
        <v>263</v>
      </c>
      <c r="AK7">
        <v>3</v>
      </c>
      <c r="AL7">
        <v>5</v>
      </c>
      <c r="AM7">
        <v>6</v>
      </c>
      <c r="AN7" t="str">
        <f>IF(Table9[[#This Row],[Cyber Domain]]&lt;&gt;"","C","")</f>
        <v>C</v>
      </c>
      <c r="AO7" t="str">
        <f>IF(Table9[[#This Row],[Human Domain]]&lt;&gt;"","H","")</f>
        <v>H</v>
      </c>
      <c r="AP7" t="str">
        <f>IF(Table9[[#This Row],[Physical Domain]]&lt;&gt;"","P")</f>
        <v>P</v>
      </c>
      <c r="AQ7" s="4" t="str">
        <f>CONCATENATE(Table9[[#This Row],[C]],Table9[[#This Row],[H]],Table9[[#This Row],[P]])</f>
        <v>CHP</v>
      </c>
    </row>
    <row r="8" spans="1:43" x14ac:dyDescent="0.25">
      <c r="A8" t="s">
        <v>29</v>
      </c>
      <c r="B8" t="s">
        <v>268</v>
      </c>
      <c r="C8" t="s">
        <v>47</v>
      </c>
      <c r="D8" t="s">
        <v>8</v>
      </c>
      <c r="E8" t="s">
        <v>1</v>
      </c>
      <c r="F8" t="s">
        <v>14</v>
      </c>
      <c r="G8">
        <v>3</v>
      </c>
      <c r="K8" t="s">
        <v>14</v>
      </c>
      <c r="L8" s="4">
        <v>36</v>
      </c>
      <c r="P8" t="s">
        <v>22</v>
      </c>
      <c r="Q8" s="4">
        <v>42</v>
      </c>
      <c r="U8" t="s">
        <v>6</v>
      </c>
      <c r="V8" s="4">
        <v>16</v>
      </c>
      <c r="Z8" t="s">
        <v>75</v>
      </c>
      <c r="AA8" s="4">
        <v>5</v>
      </c>
      <c r="AD8" t="s">
        <v>262</v>
      </c>
      <c r="AE8" s="4">
        <v>1</v>
      </c>
      <c r="AF8" s="4">
        <v>6</v>
      </c>
      <c r="AG8" s="4">
        <v>3</v>
      </c>
      <c r="AJ8" t="s">
        <v>262</v>
      </c>
      <c r="AK8">
        <v>1</v>
      </c>
      <c r="AL8">
        <v>6</v>
      </c>
      <c r="AM8">
        <v>3</v>
      </c>
      <c r="AN8" t="str">
        <f>IF(Table9[[#This Row],[Cyber Domain]]&lt;&gt;"","C","")</f>
        <v>C</v>
      </c>
      <c r="AO8" t="str">
        <f>IF(Table9[[#This Row],[Human Domain]]&lt;&gt;"","H","")</f>
        <v>H</v>
      </c>
      <c r="AP8" t="str">
        <f>IF(Table9[[#This Row],[Physical Domain]]&lt;&gt;"","P")</f>
        <v>P</v>
      </c>
      <c r="AQ8" s="4" t="str">
        <f>CONCATENATE(Table9[[#This Row],[C]],Table9[[#This Row],[H]],Table9[[#This Row],[P]])</f>
        <v>CHP</v>
      </c>
    </row>
    <row r="9" spans="1:43" x14ac:dyDescent="0.25">
      <c r="A9" t="s">
        <v>29</v>
      </c>
      <c r="B9" t="s">
        <v>268</v>
      </c>
      <c r="C9" t="s">
        <v>47</v>
      </c>
      <c r="D9" t="s">
        <v>2</v>
      </c>
      <c r="E9" t="s">
        <v>23</v>
      </c>
      <c r="F9" t="s">
        <v>26</v>
      </c>
      <c r="G9">
        <v>3</v>
      </c>
      <c r="K9" t="s">
        <v>9</v>
      </c>
      <c r="L9" s="4">
        <v>18</v>
      </c>
      <c r="P9" t="s">
        <v>146</v>
      </c>
      <c r="Q9" s="4">
        <v>5</v>
      </c>
      <c r="U9" t="s">
        <v>30</v>
      </c>
      <c r="V9" s="4">
        <v>13</v>
      </c>
      <c r="Z9" t="s">
        <v>88</v>
      </c>
      <c r="AA9" s="4">
        <v>4</v>
      </c>
      <c r="AD9" t="s">
        <v>260</v>
      </c>
      <c r="AE9" s="4">
        <v>2</v>
      </c>
      <c r="AF9" s="4">
        <v>5</v>
      </c>
      <c r="AG9" s="4">
        <v>1</v>
      </c>
      <c r="AJ9" t="s">
        <v>260</v>
      </c>
      <c r="AK9">
        <v>2</v>
      </c>
      <c r="AL9">
        <v>5</v>
      </c>
      <c r="AM9">
        <v>1</v>
      </c>
      <c r="AN9" t="str">
        <f>IF(Table9[[#This Row],[Cyber Domain]]&lt;&gt;"","C","")</f>
        <v>C</v>
      </c>
      <c r="AO9" t="str">
        <f>IF(Table9[[#This Row],[Human Domain]]&lt;&gt;"","H","")</f>
        <v>H</v>
      </c>
      <c r="AP9" t="str">
        <f>IF(Table9[[#This Row],[Physical Domain]]&lt;&gt;"","P")</f>
        <v>P</v>
      </c>
      <c r="AQ9" s="4" t="str">
        <f>CONCATENATE(Table9[[#This Row],[C]],Table9[[#This Row],[H]],Table9[[#This Row],[P]])</f>
        <v>CHP</v>
      </c>
    </row>
    <row r="10" spans="1:43" x14ac:dyDescent="0.25">
      <c r="A10" t="s">
        <v>29</v>
      </c>
      <c r="B10" t="s">
        <v>268</v>
      </c>
      <c r="C10" t="s">
        <v>47</v>
      </c>
      <c r="D10" t="s">
        <v>2</v>
      </c>
      <c r="E10" t="s">
        <v>23</v>
      </c>
      <c r="F10" t="s">
        <v>149</v>
      </c>
      <c r="G10">
        <v>3</v>
      </c>
      <c r="K10" t="s">
        <v>34</v>
      </c>
      <c r="L10" s="4">
        <v>17</v>
      </c>
      <c r="O10" t="s">
        <v>275</v>
      </c>
      <c r="Q10" s="4">
        <v>96</v>
      </c>
      <c r="U10" t="s">
        <v>43</v>
      </c>
      <c r="V10" s="4">
        <v>11</v>
      </c>
      <c r="Y10" t="s">
        <v>2</v>
      </c>
      <c r="AA10" s="4">
        <v>45</v>
      </c>
      <c r="AD10" t="s">
        <v>250</v>
      </c>
      <c r="AE10" s="4">
        <v>2</v>
      </c>
      <c r="AF10" s="4">
        <v>5</v>
      </c>
      <c r="AG10" s="4">
        <v>1</v>
      </c>
      <c r="AJ10" t="s">
        <v>250</v>
      </c>
      <c r="AK10">
        <v>2</v>
      </c>
      <c r="AL10">
        <v>5</v>
      </c>
      <c r="AM10">
        <v>1</v>
      </c>
      <c r="AN10" t="str">
        <f>IF(Table9[[#This Row],[Cyber Domain]]&lt;&gt;"","C","")</f>
        <v>C</v>
      </c>
      <c r="AO10" t="str">
        <f>IF(Table9[[#This Row],[Human Domain]]&lt;&gt;"","H","")</f>
        <v>H</v>
      </c>
      <c r="AP10" t="str">
        <f>IF(Table9[[#This Row],[Physical Domain]]&lt;&gt;"","P")</f>
        <v>P</v>
      </c>
      <c r="AQ10" s="4" t="str">
        <f>CONCATENATE(Table9[[#This Row],[C]],Table9[[#This Row],[H]],Table9[[#This Row],[P]])</f>
        <v>CHP</v>
      </c>
    </row>
    <row r="11" spans="1:43" x14ac:dyDescent="0.25">
      <c r="A11" t="s">
        <v>29</v>
      </c>
      <c r="B11" t="s">
        <v>268</v>
      </c>
      <c r="C11" t="s">
        <v>47</v>
      </c>
      <c r="D11" t="s">
        <v>8</v>
      </c>
      <c r="E11" t="s">
        <v>23</v>
      </c>
      <c r="F11" t="s">
        <v>22</v>
      </c>
      <c r="G11">
        <v>3</v>
      </c>
      <c r="K11" t="s">
        <v>6</v>
      </c>
      <c r="L11" s="4">
        <v>16</v>
      </c>
      <c r="U11" t="s">
        <v>125</v>
      </c>
      <c r="V11" s="4">
        <v>4</v>
      </c>
      <c r="Z11" t="s">
        <v>0</v>
      </c>
      <c r="AA11" s="4">
        <v>21</v>
      </c>
      <c r="AD11" t="s">
        <v>247</v>
      </c>
      <c r="AE11" s="4">
        <v>1</v>
      </c>
      <c r="AF11" s="4">
        <v>8</v>
      </c>
      <c r="AG11" s="4">
        <v>1</v>
      </c>
      <c r="AJ11" t="s">
        <v>247</v>
      </c>
      <c r="AK11">
        <v>1</v>
      </c>
      <c r="AL11">
        <v>8</v>
      </c>
      <c r="AM11">
        <v>1</v>
      </c>
      <c r="AN11" t="str">
        <f>IF(Table9[[#This Row],[Cyber Domain]]&lt;&gt;"","C","")</f>
        <v>C</v>
      </c>
      <c r="AO11" t="str">
        <f>IF(Table9[[#This Row],[Human Domain]]&lt;&gt;"","H","")</f>
        <v>H</v>
      </c>
      <c r="AP11" t="str">
        <f>IF(Table9[[#This Row],[Physical Domain]]&lt;&gt;"","P")</f>
        <v>P</v>
      </c>
      <c r="AQ11" s="4" t="str">
        <f>CONCATENATE(Table9[[#This Row],[C]],Table9[[#This Row],[H]],Table9[[#This Row],[P]])</f>
        <v>CHP</v>
      </c>
    </row>
    <row r="12" spans="1:43" x14ac:dyDescent="0.25">
      <c r="A12" t="s">
        <v>29</v>
      </c>
      <c r="B12" t="s">
        <v>267</v>
      </c>
      <c r="C12" t="s">
        <v>59</v>
      </c>
      <c r="D12" t="s">
        <v>2</v>
      </c>
      <c r="E12" t="s">
        <v>7</v>
      </c>
      <c r="F12" t="s">
        <v>13</v>
      </c>
      <c r="G12">
        <v>3</v>
      </c>
      <c r="K12" t="s">
        <v>30</v>
      </c>
      <c r="L12" s="4">
        <v>13</v>
      </c>
      <c r="T12" t="s">
        <v>2</v>
      </c>
      <c r="V12" s="4">
        <v>146</v>
      </c>
      <c r="Z12" t="s">
        <v>35</v>
      </c>
      <c r="AA12" s="4">
        <v>15</v>
      </c>
      <c r="AD12" t="s">
        <v>236</v>
      </c>
      <c r="AE12" s="4">
        <v>1</v>
      </c>
      <c r="AF12" s="4">
        <v>5</v>
      </c>
      <c r="AG12" s="4">
        <v>1</v>
      </c>
      <c r="AJ12" t="s">
        <v>236</v>
      </c>
      <c r="AK12">
        <v>1</v>
      </c>
      <c r="AL12">
        <v>5</v>
      </c>
      <c r="AM12">
        <v>1</v>
      </c>
      <c r="AN12" t="str">
        <f>IF(Table9[[#This Row],[Cyber Domain]]&lt;&gt;"","C","")</f>
        <v>C</v>
      </c>
      <c r="AO12" t="str">
        <f>IF(Table9[[#This Row],[Human Domain]]&lt;&gt;"","H","")</f>
        <v>H</v>
      </c>
      <c r="AP12" t="str">
        <f>IF(Table9[[#This Row],[Physical Domain]]&lt;&gt;"","P")</f>
        <v>P</v>
      </c>
      <c r="AQ12" s="4" t="str">
        <f>CONCATENATE(Table9[[#This Row],[C]],Table9[[#This Row],[H]],Table9[[#This Row],[P]])</f>
        <v>CHP</v>
      </c>
    </row>
    <row r="13" spans="1:43" x14ac:dyDescent="0.25">
      <c r="A13" t="s">
        <v>29</v>
      </c>
      <c r="B13" t="s">
        <v>267</v>
      </c>
      <c r="C13" t="s">
        <v>59</v>
      </c>
      <c r="D13" t="s">
        <v>8</v>
      </c>
      <c r="E13" t="s">
        <v>7</v>
      </c>
      <c r="F13" t="s">
        <v>11</v>
      </c>
      <c r="G13">
        <v>3</v>
      </c>
      <c r="K13" t="s">
        <v>43</v>
      </c>
      <c r="L13" s="4">
        <v>11</v>
      </c>
      <c r="U13" t="s">
        <v>12</v>
      </c>
      <c r="V13" s="4">
        <v>41</v>
      </c>
      <c r="Z13" t="s">
        <v>36</v>
      </c>
      <c r="AA13" s="4">
        <v>6</v>
      </c>
      <c r="AD13" t="s">
        <v>223</v>
      </c>
      <c r="AE13" s="4">
        <v>1</v>
      </c>
      <c r="AF13" s="4">
        <v>5</v>
      </c>
      <c r="AG13" s="4">
        <v>2</v>
      </c>
      <c r="AJ13" t="s">
        <v>223</v>
      </c>
      <c r="AK13">
        <v>1</v>
      </c>
      <c r="AL13">
        <v>5</v>
      </c>
      <c r="AM13">
        <v>2</v>
      </c>
      <c r="AN13" t="str">
        <f>IF(Table9[[#This Row],[Cyber Domain]]&lt;&gt;"","C","")</f>
        <v>C</v>
      </c>
      <c r="AO13" t="str">
        <f>IF(Table9[[#This Row],[Human Domain]]&lt;&gt;"","H","")</f>
        <v>H</v>
      </c>
      <c r="AP13" t="str">
        <f>IF(Table9[[#This Row],[Physical Domain]]&lt;&gt;"","P")</f>
        <v>P</v>
      </c>
      <c r="AQ13" s="4" t="str">
        <f>CONCATENATE(Table9[[#This Row],[C]],Table9[[#This Row],[H]],Table9[[#This Row],[P]])</f>
        <v>CHP</v>
      </c>
    </row>
    <row r="14" spans="1:43" x14ac:dyDescent="0.25">
      <c r="A14" t="s">
        <v>29</v>
      </c>
      <c r="B14" t="s">
        <v>267</v>
      </c>
      <c r="C14" t="s">
        <v>59</v>
      </c>
      <c r="D14" t="s">
        <v>8</v>
      </c>
      <c r="E14" t="s">
        <v>1</v>
      </c>
      <c r="F14" t="s">
        <v>14</v>
      </c>
      <c r="G14">
        <v>3</v>
      </c>
      <c r="K14" t="s">
        <v>49</v>
      </c>
      <c r="L14" s="4">
        <v>9</v>
      </c>
      <c r="U14" t="s">
        <v>38</v>
      </c>
      <c r="V14" s="4">
        <v>35</v>
      </c>
      <c r="Z14" t="s">
        <v>92</v>
      </c>
      <c r="AA14" s="4">
        <v>3</v>
      </c>
      <c r="AD14" t="s">
        <v>206</v>
      </c>
      <c r="AE14" s="4">
        <v>2</v>
      </c>
      <c r="AF14" s="4">
        <v>6</v>
      </c>
      <c r="AG14" s="4">
        <v>1</v>
      </c>
      <c r="AJ14" t="s">
        <v>206</v>
      </c>
      <c r="AK14">
        <v>2</v>
      </c>
      <c r="AL14">
        <v>6</v>
      </c>
      <c r="AM14">
        <v>1</v>
      </c>
      <c r="AN14" t="str">
        <f>IF(Table9[[#This Row],[Cyber Domain]]&lt;&gt;"","C","")</f>
        <v>C</v>
      </c>
      <c r="AO14" t="str">
        <f>IF(Table9[[#This Row],[Human Domain]]&lt;&gt;"","H","")</f>
        <v>H</v>
      </c>
      <c r="AP14" t="str">
        <f>IF(Table9[[#This Row],[Physical Domain]]&lt;&gt;"","P")</f>
        <v>P</v>
      </c>
      <c r="AQ14" s="4" t="str">
        <f>CONCATENATE(Table9[[#This Row],[C]],Table9[[#This Row],[H]],Table9[[#This Row],[P]])</f>
        <v>CHP</v>
      </c>
    </row>
    <row r="15" spans="1:43" x14ac:dyDescent="0.25">
      <c r="A15" t="s">
        <v>29</v>
      </c>
      <c r="B15" t="s">
        <v>267</v>
      </c>
      <c r="C15" t="s">
        <v>59</v>
      </c>
      <c r="D15" t="s">
        <v>2</v>
      </c>
      <c r="E15" t="s">
        <v>23</v>
      </c>
      <c r="F15" t="s">
        <v>26</v>
      </c>
      <c r="G15">
        <v>3</v>
      </c>
      <c r="K15" t="s">
        <v>146</v>
      </c>
      <c r="L15" s="4">
        <v>5</v>
      </c>
      <c r="U15" t="s">
        <v>13</v>
      </c>
      <c r="V15" s="4">
        <v>29</v>
      </c>
      <c r="Y15" t="s">
        <v>275</v>
      </c>
      <c r="AA15" s="4">
        <v>116</v>
      </c>
      <c r="AD15" t="s">
        <v>281</v>
      </c>
      <c r="AE15" s="4">
        <v>1</v>
      </c>
      <c r="AF15" s="4">
        <v>6</v>
      </c>
      <c r="AG15" s="4">
        <v>6</v>
      </c>
      <c r="AJ15" t="s">
        <v>281</v>
      </c>
      <c r="AK15">
        <v>1</v>
      </c>
      <c r="AL15">
        <v>6</v>
      </c>
      <c r="AM15">
        <v>6</v>
      </c>
      <c r="AN15" t="str">
        <f>IF(Table9[[#This Row],[Cyber Domain]]&lt;&gt;"","C","")</f>
        <v>C</v>
      </c>
      <c r="AO15" t="str">
        <f>IF(Table9[[#This Row],[Human Domain]]&lt;&gt;"","H","")</f>
        <v>H</v>
      </c>
      <c r="AP15" t="str">
        <f>IF(Table9[[#This Row],[Physical Domain]]&lt;&gt;"","P")</f>
        <v>P</v>
      </c>
      <c r="AQ15" s="4" t="str">
        <f>CONCATENATE(Table9[[#This Row],[C]],Table9[[#This Row],[H]],Table9[[#This Row],[P]])</f>
        <v>CHP</v>
      </c>
    </row>
    <row r="16" spans="1:43" x14ac:dyDescent="0.25">
      <c r="A16" t="s">
        <v>29</v>
      </c>
      <c r="B16" t="s">
        <v>267</v>
      </c>
      <c r="C16" t="s">
        <v>59</v>
      </c>
      <c r="D16" t="s">
        <v>8</v>
      </c>
      <c r="E16" t="s">
        <v>23</v>
      </c>
      <c r="F16" t="s">
        <v>22</v>
      </c>
      <c r="G16">
        <v>3</v>
      </c>
      <c r="K16" t="s">
        <v>75</v>
      </c>
      <c r="L16" s="4">
        <v>5</v>
      </c>
      <c r="U16" t="s">
        <v>37</v>
      </c>
      <c r="V16" s="4">
        <v>18</v>
      </c>
      <c r="AD16" t="s">
        <v>198</v>
      </c>
      <c r="AE16" s="4">
        <v>4</v>
      </c>
      <c r="AF16" s="4">
        <v>6</v>
      </c>
      <c r="AG16" s="4">
        <v>8</v>
      </c>
      <c r="AJ16" t="s">
        <v>198</v>
      </c>
      <c r="AK16">
        <v>4</v>
      </c>
      <c r="AL16">
        <v>6</v>
      </c>
      <c r="AM16">
        <v>8</v>
      </c>
      <c r="AN16" t="str">
        <f>IF(Table9[[#This Row],[Cyber Domain]]&lt;&gt;"","C","")</f>
        <v>C</v>
      </c>
      <c r="AO16" t="str">
        <f>IF(Table9[[#This Row],[Human Domain]]&lt;&gt;"","H","")</f>
        <v>H</v>
      </c>
      <c r="AP16" t="str">
        <f>IF(Table9[[#This Row],[Physical Domain]]&lt;&gt;"","P")</f>
        <v>P</v>
      </c>
      <c r="AQ16" s="4" t="str">
        <f>CONCATENATE(Table9[[#This Row],[C]],Table9[[#This Row],[H]],Table9[[#This Row],[P]])</f>
        <v>CHP</v>
      </c>
    </row>
    <row r="17" spans="1:43" x14ac:dyDescent="0.25">
      <c r="A17" t="s">
        <v>21</v>
      </c>
      <c r="B17" t="s">
        <v>263</v>
      </c>
      <c r="C17" t="s">
        <v>19</v>
      </c>
      <c r="D17" t="s">
        <v>2</v>
      </c>
      <c r="E17" t="s">
        <v>7</v>
      </c>
      <c r="F17" t="s">
        <v>38</v>
      </c>
      <c r="G17">
        <v>3</v>
      </c>
      <c r="K17" t="s">
        <v>125</v>
      </c>
      <c r="L17" s="4">
        <v>4</v>
      </c>
      <c r="U17" t="s">
        <v>18</v>
      </c>
      <c r="V17" s="4">
        <v>17</v>
      </c>
      <c r="AD17" t="s">
        <v>200</v>
      </c>
      <c r="AE17" s="4">
        <v>4</v>
      </c>
      <c r="AF17" s="4">
        <v>5</v>
      </c>
      <c r="AG17" s="4">
        <v>6</v>
      </c>
      <c r="AJ17" t="s">
        <v>200</v>
      </c>
      <c r="AK17">
        <v>4</v>
      </c>
      <c r="AL17">
        <v>5</v>
      </c>
      <c r="AM17">
        <v>6</v>
      </c>
      <c r="AN17" t="str">
        <f>IF(Table9[[#This Row],[Cyber Domain]]&lt;&gt;"","C","")</f>
        <v>C</v>
      </c>
      <c r="AO17" t="str">
        <f>IF(Table9[[#This Row],[Human Domain]]&lt;&gt;"","H","")</f>
        <v>H</v>
      </c>
      <c r="AP17" t="str">
        <f>IF(Table9[[#This Row],[Physical Domain]]&lt;&gt;"","P")</f>
        <v>P</v>
      </c>
      <c r="AQ17" s="4" t="str">
        <f>CONCATENATE(Table9[[#This Row],[C]],Table9[[#This Row],[H]],Table9[[#This Row],[P]])</f>
        <v>CHP</v>
      </c>
    </row>
    <row r="18" spans="1:43" x14ac:dyDescent="0.25">
      <c r="A18" t="s">
        <v>21</v>
      </c>
      <c r="B18" t="s">
        <v>263</v>
      </c>
      <c r="C18" t="s">
        <v>19</v>
      </c>
      <c r="D18" t="s">
        <v>2</v>
      </c>
      <c r="E18" t="s">
        <v>7</v>
      </c>
      <c r="F18" t="s">
        <v>37</v>
      </c>
      <c r="G18">
        <v>3</v>
      </c>
      <c r="K18" t="s">
        <v>88</v>
      </c>
      <c r="L18" s="4">
        <v>4</v>
      </c>
      <c r="U18" t="s">
        <v>78</v>
      </c>
      <c r="V18" s="4">
        <v>4</v>
      </c>
      <c r="AD18" t="s">
        <v>195</v>
      </c>
      <c r="AE18" s="4">
        <v>2</v>
      </c>
      <c r="AF18" s="4">
        <v>8</v>
      </c>
      <c r="AG18" s="4">
        <v>2</v>
      </c>
      <c r="AJ18" t="s">
        <v>195</v>
      </c>
      <c r="AK18">
        <v>2</v>
      </c>
      <c r="AL18">
        <v>8</v>
      </c>
      <c r="AM18">
        <v>2</v>
      </c>
      <c r="AN18" t="str">
        <f>IF(Table9[[#This Row],[Cyber Domain]]&lt;&gt;"","C","")</f>
        <v>C</v>
      </c>
      <c r="AO18" t="str">
        <f>IF(Table9[[#This Row],[Human Domain]]&lt;&gt;"","H","")</f>
        <v>H</v>
      </c>
      <c r="AP18" t="str">
        <f>IF(Table9[[#This Row],[Physical Domain]]&lt;&gt;"","P")</f>
        <v>P</v>
      </c>
      <c r="AQ18" s="4" t="str">
        <f>CONCATENATE(Table9[[#This Row],[C]],Table9[[#This Row],[H]],Table9[[#This Row],[P]])</f>
        <v>CHP</v>
      </c>
    </row>
    <row r="19" spans="1:43" x14ac:dyDescent="0.25">
      <c r="A19" t="s">
        <v>21</v>
      </c>
      <c r="B19" t="s">
        <v>263</v>
      </c>
      <c r="C19" t="s">
        <v>19</v>
      </c>
      <c r="D19" t="s">
        <v>8</v>
      </c>
      <c r="E19" t="s">
        <v>7</v>
      </c>
      <c r="F19" t="s">
        <v>11</v>
      </c>
      <c r="G19">
        <v>3</v>
      </c>
      <c r="J19" t="s">
        <v>2</v>
      </c>
      <c r="L19" s="4">
        <v>240</v>
      </c>
      <c r="U19" t="s">
        <v>76</v>
      </c>
      <c r="V19" s="4">
        <v>2</v>
      </c>
      <c r="AD19" t="s">
        <v>192</v>
      </c>
      <c r="AE19" s="4">
        <v>2</v>
      </c>
      <c r="AF19" s="4">
        <v>5</v>
      </c>
      <c r="AG19" s="4">
        <v>5</v>
      </c>
      <c r="AJ19" t="s">
        <v>192</v>
      </c>
      <c r="AK19">
        <v>2</v>
      </c>
      <c r="AL19">
        <v>5</v>
      </c>
      <c r="AM19">
        <v>5</v>
      </c>
      <c r="AN19" t="str">
        <f>IF(Table9[[#This Row],[Cyber Domain]]&lt;&gt;"","C","")</f>
        <v>C</v>
      </c>
      <c r="AO19" t="str">
        <f>IF(Table9[[#This Row],[Human Domain]]&lt;&gt;"","H","")</f>
        <v>H</v>
      </c>
      <c r="AP19" t="str">
        <f>IF(Table9[[#This Row],[Physical Domain]]&lt;&gt;"","P")</f>
        <v>P</v>
      </c>
      <c r="AQ19" s="4" t="str">
        <f>CONCATENATE(Table9[[#This Row],[C]],Table9[[#This Row],[H]],Table9[[#This Row],[P]])</f>
        <v>CHP</v>
      </c>
    </row>
    <row r="20" spans="1:43" x14ac:dyDescent="0.25">
      <c r="A20" t="s">
        <v>21</v>
      </c>
      <c r="B20" t="s">
        <v>263</v>
      </c>
      <c r="C20" t="s">
        <v>19</v>
      </c>
      <c r="D20" t="s">
        <v>8</v>
      </c>
      <c r="E20" t="s">
        <v>7</v>
      </c>
      <c r="F20" t="s">
        <v>10</v>
      </c>
      <c r="G20">
        <v>3</v>
      </c>
      <c r="K20" t="s">
        <v>26</v>
      </c>
      <c r="L20" s="4">
        <v>43</v>
      </c>
      <c r="T20" t="s">
        <v>275</v>
      </c>
      <c r="V20" s="4">
        <v>297</v>
      </c>
      <c r="AD20" t="s">
        <v>190</v>
      </c>
      <c r="AE20" s="4">
        <v>2</v>
      </c>
      <c r="AF20" s="4">
        <v>5</v>
      </c>
      <c r="AG20" s="4">
        <v>3</v>
      </c>
      <c r="AJ20" t="s">
        <v>190</v>
      </c>
      <c r="AK20">
        <v>2</v>
      </c>
      <c r="AL20">
        <v>5</v>
      </c>
      <c r="AM20">
        <v>3</v>
      </c>
      <c r="AN20" t="str">
        <f>IF(Table9[[#This Row],[Cyber Domain]]&lt;&gt;"","C","")</f>
        <v>C</v>
      </c>
      <c r="AO20" t="str">
        <f>IF(Table9[[#This Row],[Human Domain]]&lt;&gt;"","H","")</f>
        <v>H</v>
      </c>
      <c r="AP20" t="str">
        <f>IF(Table9[[#This Row],[Physical Domain]]&lt;&gt;"","P")</f>
        <v>P</v>
      </c>
      <c r="AQ20" s="4" t="str">
        <f>CONCATENATE(Table9[[#This Row],[C]],Table9[[#This Row],[H]],Table9[[#This Row],[P]])</f>
        <v>CHP</v>
      </c>
    </row>
    <row r="21" spans="1:43" x14ac:dyDescent="0.25">
      <c r="A21" t="s">
        <v>21</v>
      </c>
      <c r="B21" t="s">
        <v>263</v>
      </c>
      <c r="C21" t="s">
        <v>19</v>
      </c>
      <c r="D21" t="s">
        <v>8</v>
      </c>
      <c r="E21" t="s">
        <v>7</v>
      </c>
      <c r="F21" t="s">
        <v>43</v>
      </c>
      <c r="G21">
        <v>3</v>
      </c>
      <c r="K21" t="s">
        <v>12</v>
      </c>
      <c r="L21" s="4">
        <v>41</v>
      </c>
      <c r="AD21" t="s">
        <v>187</v>
      </c>
      <c r="AE21" s="4">
        <v>1</v>
      </c>
      <c r="AF21" s="4">
        <v>4</v>
      </c>
      <c r="AG21" s="4">
        <v>1</v>
      </c>
      <c r="AJ21" t="s">
        <v>187</v>
      </c>
      <c r="AK21">
        <v>1</v>
      </c>
      <c r="AL21">
        <v>4</v>
      </c>
      <c r="AM21">
        <v>1</v>
      </c>
      <c r="AN21" t="str">
        <f>IF(Table9[[#This Row],[Cyber Domain]]&lt;&gt;"","C","")</f>
        <v>C</v>
      </c>
      <c r="AO21" t="str">
        <f>IF(Table9[[#This Row],[Human Domain]]&lt;&gt;"","H","")</f>
        <v>H</v>
      </c>
      <c r="AP21" t="str">
        <f>IF(Table9[[#This Row],[Physical Domain]]&lt;&gt;"","P")</f>
        <v>P</v>
      </c>
      <c r="AQ21" s="4" t="str">
        <f>CONCATENATE(Table9[[#This Row],[C]],Table9[[#This Row],[H]],Table9[[#This Row],[P]])</f>
        <v>CHP</v>
      </c>
    </row>
    <row r="22" spans="1:43" x14ac:dyDescent="0.25">
      <c r="A22" t="s">
        <v>21</v>
      </c>
      <c r="B22" t="s">
        <v>263</v>
      </c>
      <c r="C22" t="s">
        <v>19</v>
      </c>
      <c r="D22" t="s">
        <v>2</v>
      </c>
      <c r="E22" t="s">
        <v>1</v>
      </c>
      <c r="F22" t="s">
        <v>36</v>
      </c>
      <c r="G22">
        <v>3</v>
      </c>
      <c r="K22" t="s">
        <v>38</v>
      </c>
      <c r="L22" s="4">
        <v>35</v>
      </c>
      <c r="AD22" t="s">
        <v>183</v>
      </c>
      <c r="AE22" s="4">
        <v>2</v>
      </c>
      <c r="AF22" s="4">
        <v>5</v>
      </c>
      <c r="AG22" s="4">
        <v>1</v>
      </c>
      <c r="AJ22" t="s">
        <v>183</v>
      </c>
      <c r="AK22">
        <v>2</v>
      </c>
      <c r="AL22">
        <v>5</v>
      </c>
      <c r="AM22">
        <v>1</v>
      </c>
      <c r="AN22" t="str">
        <f>IF(Table9[[#This Row],[Cyber Domain]]&lt;&gt;"","C","")</f>
        <v>C</v>
      </c>
      <c r="AO22" t="str">
        <f>IF(Table9[[#This Row],[Human Domain]]&lt;&gt;"","H","")</f>
        <v>H</v>
      </c>
      <c r="AP22" t="str">
        <f>IF(Table9[[#This Row],[Physical Domain]]&lt;&gt;"","P")</f>
        <v>P</v>
      </c>
      <c r="AQ22" s="4" t="str">
        <f>CONCATENATE(Table9[[#This Row],[C]],Table9[[#This Row],[H]],Table9[[#This Row],[P]])</f>
        <v>CHP</v>
      </c>
    </row>
    <row r="23" spans="1:43" x14ac:dyDescent="0.25">
      <c r="A23" t="s">
        <v>21</v>
      </c>
      <c r="B23" t="s">
        <v>263</v>
      </c>
      <c r="C23" t="s">
        <v>19</v>
      </c>
      <c r="D23" t="s">
        <v>2</v>
      </c>
      <c r="E23" t="s">
        <v>1</v>
      </c>
      <c r="F23" t="s">
        <v>35</v>
      </c>
      <c r="G23">
        <v>3</v>
      </c>
      <c r="K23" t="s">
        <v>13</v>
      </c>
      <c r="L23" s="4">
        <v>29</v>
      </c>
      <c r="AD23" t="s">
        <v>182</v>
      </c>
      <c r="AE23" s="4">
        <v>1</v>
      </c>
      <c r="AF23" s="4">
        <v>4</v>
      </c>
      <c r="AG23" s="4">
        <v>1</v>
      </c>
      <c r="AJ23" t="s">
        <v>182</v>
      </c>
      <c r="AK23">
        <v>1</v>
      </c>
      <c r="AL23">
        <v>4</v>
      </c>
      <c r="AM23">
        <v>1</v>
      </c>
      <c r="AN23" t="str">
        <f>IF(Table9[[#This Row],[Cyber Domain]]&lt;&gt;"","C","")</f>
        <v>C</v>
      </c>
      <c r="AO23" t="str">
        <f>IF(Table9[[#This Row],[Human Domain]]&lt;&gt;"","H","")</f>
        <v>H</v>
      </c>
      <c r="AP23" t="str">
        <f>IF(Table9[[#This Row],[Physical Domain]]&lt;&gt;"","P")</f>
        <v>P</v>
      </c>
      <c r="AQ23" s="4" t="str">
        <f>CONCATENATE(Table9[[#This Row],[C]],Table9[[#This Row],[H]],Table9[[#This Row],[P]])</f>
        <v>CHP</v>
      </c>
    </row>
    <row r="24" spans="1:43" x14ac:dyDescent="0.25">
      <c r="A24" t="s">
        <v>21</v>
      </c>
      <c r="B24" t="s">
        <v>263</v>
      </c>
      <c r="C24" t="s">
        <v>19</v>
      </c>
      <c r="D24" t="s">
        <v>2</v>
      </c>
      <c r="E24" t="s">
        <v>1</v>
      </c>
      <c r="F24" t="s">
        <v>0</v>
      </c>
      <c r="G24">
        <v>3</v>
      </c>
      <c r="K24" t="s">
        <v>0</v>
      </c>
      <c r="L24" s="4">
        <v>21</v>
      </c>
      <c r="AD24" t="s">
        <v>181</v>
      </c>
      <c r="AE24" s="4">
        <v>2</v>
      </c>
      <c r="AF24" s="4">
        <v>9</v>
      </c>
      <c r="AG24" s="4">
        <v>5</v>
      </c>
      <c r="AJ24" t="s">
        <v>181</v>
      </c>
      <c r="AK24">
        <v>2</v>
      </c>
      <c r="AL24">
        <v>9</v>
      </c>
      <c r="AM24">
        <v>5</v>
      </c>
      <c r="AN24" t="str">
        <f>IF(Table9[[#This Row],[Cyber Domain]]&lt;&gt;"","C","")</f>
        <v>C</v>
      </c>
      <c r="AO24" t="str">
        <f>IF(Table9[[#This Row],[Human Domain]]&lt;&gt;"","H","")</f>
        <v>H</v>
      </c>
      <c r="AP24" t="str">
        <f>IF(Table9[[#This Row],[Physical Domain]]&lt;&gt;"","P")</f>
        <v>P</v>
      </c>
      <c r="AQ24" s="4" t="str">
        <f>CONCATENATE(Table9[[#This Row],[C]],Table9[[#This Row],[H]],Table9[[#This Row],[P]])</f>
        <v>CHP</v>
      </c>
    </row>
    <row r="25" spans="1:43" x14ac:dyDescent="0.25">
      <c r="A25" t="s">
        <v>21</v>
      </c>
      <c r="B25" t="s">
        <v>263</v>
      </c>
      <c r="C25" t="s">
        <v>19</v>
      </c>
      <c r="D25" t="s">
        <v>8</v>
      </c>
      <c r="E25" t="s">
        <v>1</v>
      </c>
      <c r="F25" t="s">
        <v>49</v>
      </c>
      <c r="G25">
        <v>3</v>
      </c>
      <c r="K25" t="s">
        <v>37</v>
      </c>
      <c r="L25" s="4">
        <v>18</v>
      </c>
      <c r="AD25" t="s">
        <v>177</v>
      </c>
      <c r="AE25" s="4">
        <v>2</v>
      </c>
      <c r="AF25" s="4">
        <v>6</v>
      </c>
      <c r="AG25" s="4">
        <v>1</v>
      </c>
      <c r="AJ25" t="s">
        <v>177</v>
      </c>
      <c r="AK25">
        <v>2</v>
      </c>
      <c r="AL25">
        <v>6</v>
      </c>
      <c r="AM25">
        <v>1</v>
      </c>
      <c r="AN25" t="str">
        <f>IF(Table9[[#This Row],[Cyber Domain]]&lt;&gt;"","C","")</f>
        <v>C</v>
      </c>
      <c r="AO25" t="str">
        <f>IF(Table9[[#This Row],[Human Domain]]&lt;&gt;"","H","")</f>
        <v>H</v>
      </c>
      <c r="AP25" t="str">
        <f>IF(Table9[[#This Row],[Physical Domain]]&lt;&gt;"","P")</f>
        <v>P</v>
      </c>
      <c r="AQ25" s="4" t="str">
        <f>CONCATENATE(Table9[[#This Row],[C]],Table9[[#This Row],[H]],Table9[[#This Row],[P]])</f>
        <v>CHP</v>
      </c>
    </row>
    <row r="26" spans="1:43" x14ac:dyDescent="0.25">
      <c r="A26" t="s">
        <v>21</v>
      </c>
      <c r="B26" t="s">
        <v>263</v>
      </c>
      <c r="C26" t="s">
        <v>19</v>
      </c>
      <c r="D26" t="s">
        <v>8</v>
      </c>
      <c r="E26" t="s">
        <v>1</v>
      </c>
      <c r="F26" t="s">
        <v>34</v>
      </c>
      <c r="G26">
        <v>3</v>
      </c>
      <c r="K26" t="s">
        <v>18</v>
      </c>
      <c r="L26" s="4">
        <v>17</v>
      </c>
      <c r="AD26" t="s">
        <v>175</v>
      </c>
      <c r="AE26" s="4">
        <v>2</v>
      </c>
      <c r="AF26" s="4">
        <v>7</v>
      </c>
      <c r="AG26" s="4">
        <v>1</v>
      </c>
      <c r="AJ26" t="s">
        <v>175</v>
      </c>
      <c r="AK26">
        <v>2</v>
      </c>
      <c r="AL26">
        <v>7</v>
      </c>
      <c r="AM26">
        <v>1</v>
      </c>
      <c r="AN26" t="str">
        <f>IF(Table9[[#This Row],[Cyber Domain]]&lt;&gt;"","C","")</f>
        <v>C</v>
      </c>
      <c r="AO26" t="str">
        <f>IF(Table9[[#This Row],[Human Domain]]&lt;&gt;"","H","")</f>
        <v>H</v>
      </c>
      <c r="AP26" t="str">
        <f>IF(Table9[[#This Row],[Physical Domain]]&lt;&gt;"","P")</f>
        <v>P</v>
      </c>
      <c r="AQ26" s="4" t="str">
        <f>CONCATENATE(Table9[[#This Row],[C]],Table9[[#This Row],[H]],Table9[[#This Row],[P]])</f>
        <v>CHP</v>
      </c>
    </row>
    <row r="27" spans="1:43" x14ac:dyDescent="0.25">
      <c r="A27" t="s">
        <v>21</v>
      </c>
      <c r="B27" t="s">
        <v>263</v>
      </c>
      <c r="C27" t="s">
        <v>19</v>
      </c>
      <c r="D27" t="s">
        <v>8</v>
      </c>
      <c r="E27" t="s">
        <v>1</v>
      </c>
      <c r="F27" t="s">
        <v>14</v>
      </c>
      <c r="G27">
        <v>3</v>
      </c>
      <c r="K27" t="s">
        <v>35</v>
      </c>
      <c r="L27" s="4">
        <v>15</v>
      </c>
      <c r="AD27" t="s">
        <v>173</v>
      </c>
      <c r="AE27" s="4">
        <v>2</v>
      </c>
      <c r="AF27" s="4">
        <v>6</v>
      </c>
      <c r="AG27" s="4">
        <v>1</v>
      </c>
      <c r="AJ27" t="s">
        <v>173</v>
      </c>
      <c r="AK27">
        <v>2</v>
      </c>
      <c r="AL27">
        <v>6</v>
      </c>
      <c r="AM27">
        <v>1</v>
      </c>
      <c r="AN27" t="str">
        <f>IF(Table9[[#This Row],[Cyber Domain]]&lt;&gt;"","C","")</f>
        <v>C</v>
      </c>
      <c r="AO27" t="str">
        <f>IF(Table9[[#This Row],[Human Domain]]&lt;&gt;"","H","")</f>
        <v>H</v>
      </c>
      <c r="AP27" t="str">
        <f>IF(Table9[[#This Row],[Physical Domain]]&lt;&gt;"","P")</f>
        <v>P</v>
      </c>
      <c r="AQ27" s="4" t="str">
        <f>CONCATENATE(Table9[[#This Row],[C]],Table9[[#This Row],[H]],Table9[[#This Row],[P]])</f>
        <v>CHP</v>
      </c>
    </row>
    <row r="28" spans="1:43" x14ac:dyDescent="0.25">
      <c r="A28" t="s">
        <v>21</v>
      </c>
      <c r="B28" t="s">
        <v>263</v>
      </c>
      <c r="C28" t="s">
        <v>19</v>
      </c>
      <c r="D28" t="s">
        <v>2</v>
      </c>
      <c r="E28" t="s">
        <v>23</v>
      </c>
      <c r="F28" t="s">
        <v>149</v>
      </c>
      <c r="G28">
        <v>3</v>
      </c>
      <c r="K28" t="s">
        <v>36</v>
      </c>
      <c r="L28" s="4">
        <v>6</v>
      </c>
      <c r="AD28" t="s">
        <v>168</v>
      </c>
      <c r="AE28" s="4">
        <v>2</v>
      </c>
      <c r="AF28" s="4">
        <v>7</v>
      </c>
      <c r="AG28" s="4">
        <v>1</v>
      </c>
      <c r="AJ28" t="s">
        <v>168</v>
      </c>
      <c r="AK28">
        <v>2</v>
      </c>
      <c r="AL28">
        <v>7</v>
      </c>
      <c r="AM28">
        <v>1</v>
      </c>
      <c r="AN28" t="str">
        <f>IF(Table9[[#This Row],[Cyber Domain]]&lt;&gt;"","C","")</f>
        <v>C</v>
      </c>
      <c r="AO28" t="str">
        <f>IF(Table9[[#This Row],[Human Domain]]&lt;&gt;"","H","")</f>
        <v>H</v>
      </c>
      <c r="AP28" t="str">
        <f>IF(Table9[[#This Row],[Physical Domain]]&lt;&gt;"","P")</f>
        <v>P</v>
      </c>
      <c r="AQ28" s="4" t="str">
        <f>CONCATENATE(Table9[[#This Row],[C]],Table9[[#This Row],[H]],Table9[[#This Row],[P]])</f>
        <v>CHP</v>
      </c>
    </row>
    <row r="29" spans="1:43" x14ac:dyDescent="0.25">
      <c r="A29" t="s">
        <v>21</v>
      </c>
      <c r="B29" t="s">
        <v>263</v>
      </c>
      <c r="C29" t="s">
        <v>19</v>
      </c>
      <c r="D29" t="s">
        <v>8</v>
      </c>
      <c r="E29" t="s">
        <v>23</v>
      </c>
      <c r="F29" t="s">
        <v>22</v>
      </c>
      <c r="G29">
        <v>3</v>
      </c>
      <c r="K29" t="s">
        <v>149</v>
      </c>
      <c r="L29" s="4">
        <v>6</v>
      </c>
      <c r="AD29" t="s">
        <v>161</v>
      </c>
      <c r="AE29" s="4">
        <v>2</v>
      </c>
      <c r="AF29" s="4">
        <v>3</v>
      </c>
      <c r="AG29" s="4">
        <v>1</v>
      </c>
      <c r="AJ29" t="s">
        <v>161</v>
      </c>
      <c r="AK29">
        <v>2</v>
      </c>
      <c r="AL29">
        <v>3</v>
      </c>
      <c r="AM29">
        <v>1</v>
      </c>
      <c r="AN29" t="str">
        <f>IF(Table9[[#This Row],[Cyber Domain]]&lt;&gt;"","C","")</f>
        <v>C</v>
      </c>
      <c r="AO29" t="str">
        <f>IF(Table9[[#This Row],[Human Domain]]&lt;&gt;"","H","")</f>
        <v>H</v>
      </c>
      <c r="AP29" t="str">
        <f>IF(Table9[[#This Row],[Physical Domain]]&lt;&gt;"","P")</f>
        <v>P</v>
      </c>
      <c r="AQ29" s="4" t="str">
        <f>CONCATENATE(Table9[[#This Row],[C]],Table9[[#This Row],[H]],Table9[[#This Row],[P]])</f>
        <v>CHP</v>
      </c>
    </row>
    <row r="30" spans="1:43" x14ac:dyDescent="0.25">
      <c r="A30" t="s">
        <v>21</v>
      </c>
      <c r="B30" t="s">
        <v>263</v>
      </c>
      <c r="C30" t="s">
        <v>19</v>
      </c>
      <c r="D30" t="s">
        <v>8</v>
      </c>
      <c r="E30" t="s">
        <v>23</v>
      </c>
      <c r="F30" t="s">
        <v>146</v>
      </c>
      <c r="G30">
        <v>3</v>
      </c>
      <c r="K30" t="s">
        <v>78</v>
      </c>
      <c r="L30" s="4">
        <v>4</v>
      </c>
      <c r="AD30" t="s">
        <v>155</v>
      </c>
      <c r="AE30" s="4">
        <v>2</v>
      </c>
      <c r="AF30" s="4">
        <v>6</v>
      </c>
      <c r="AG30" s="4">
        <v>1</v>
      </c>
      <c r="AJ30" t="s">
        <v>155</v>
      </c>
      <c r="AK30">
        <v>2</v>
      </c>
      <c r="AL30">
        <v>6</v>
      </c>
      <c r="AM30">
        <v>1</v>
      </c>
      <c r="AN30" t="str">
        <f>IF(Table9[[#This Row],[Cyber Domain]]&lt;&gt;"","C","")</f>
        <v>C</v>
      </c>
      <c r="AO30" t="str">
        <f>IF(Table9[[#This Row],[Human Domain]]&lt;&gt;"","H","")</f>
        <v>H</v>
      </c>
      <c r="AP30" t="str">
        <f>IF(Table9[[#This Row],[Physical Domain]]&lt;&gt;"","P")</f>
        <v>P</v>
      </c>
      <c r="AQ30" s="4" t="str">
        <f>CONCATENATE(Table9[[#This Row],[C]],Table9[[#This Row],[H]],Table9[[#This Row],[P]])</f>
        <v>CHP</v>
      </c>
    </row>
    <row r="31" spans="1:43" x14ac:dyDescent="0.25">
      <c r="A31" t="s">
        <v>21</v>
      </c>
      <c r="B31" t="s">
        <v>262</v>
      </c>
      <c r="C31" t="s">
        <v>64</v>
      </c>
      <c r="D31" t="s">
        <v>2</v>
      </c>
      <c r="E31" t="s">
        <v>7</v>
      </c>
      <c r="F31" t="s">
        <v>13</v>
      </c>
      <c r="G31">
        <v>3</v>
      </c>
      <c r="K31" t="s">
        <v>92</v>
      </c>
      <c r="L31" s="4">
        <v>3</v>
      </c>
      <c r="AD31" t="s">
        <v>148</v>
      </c>
      <c r="AE31" s="4">
        <v>2</v>
      </c>
      <c r="AF31" s="4">
        <v>6</v>
      </c>
      <c r="AG31" s="4">
        <v>7</v>
      </c>
      <c r="AJ31" t="s">
        <v>148</v>
      </c>
      <c r="AK31">
        <v>2</v>
      </c>
      <c r="AL31">
        <v>6</v>
      </c>
      <c r="AM31">
        <v>7</v>
      </c>
      <c r="AN31" t="str">
        <f>IF(Table9[[#This Row],[Cyber Domain]]&lt;&gt;"","C","")</f>
        <v>C</v>
      </c>
      <c r="AO31" t="str">
        <f>IF(Table9[[#This Row],[Human Domain]]&lt;&gt;"","H","")</f>
        <v>H</v>
      </c>
      <c r="AP31" t="str">
        <f>IF(Table9[[#This Row],[Physical Domain]]&lt;&gt;"","P")</f>
        <v>P</v>
      </c>
      <c r="AQ31" s="4" t="str">
        <f>CONCATENATE(Table9[[#This Row],[C]],Table9[[#This Row],[H]],Table9[[#This Row],[P]])</f>
        <v>CHP</v>
      </c>
    </row>
    <row r="32" spans="1:43" x14ac:dyDescent="0.25">
      <c r="A32" t="s">
        <v>21</v>
      </c>
      <c r="B32" t="s">
        <v>262</v>
      </c>
      <c r="C32" t="s">
        <v>64</v>
      </c>
      <c r="D32" t="s">
        <v>2</v>
      </c>
      <c r="E32" t="s">
        <v>7</v>
      </c>
      <c r="F32" t="s">
        <v>38</v>
      </c>
      <c r="G32">
        <v>3</v>
      </c>
      <c r="K32" t="s">
        <v>76</v>
      </c>
      <c r="L32" s="4">
        <v>2</v>
      </c>
      <c r="AD32" t="s">
        <v>144</v>
      </c>
      <c r="AE32" s="4">
        <v>2</v>
      </c>
      <c r="AF32" s="4">
        <v>5</v>
      </c>
      <c r="AG32" s="4">
        <v>1</v>
      </c>
      <c r="AJ32" t="s">
        <v>144</v>
      </c>
      <c r="AK32">
        <v>2</v>
      </c>
      <c r="AL32">
        <v>5</v>
      </c>
      <c r="AM32">
        <v>1</v>
      </c>
      <c r="AN32" t="str">
        <f>IF(Table9[[#This Row],[Cyber Domain]]&lt;&gt;"","C","")</f>
        <v>C</v>
      </c>
      <c r="AO32" t="str">
        <f>IF(Table9[[#This Row],[Human Domain]]&lt;&gt;"","H","")</f>
        <v>H</v>
      </c>
      <c r="AP32" t="str">
        <f>IF(Table9[[#This Row],[Physical Domain]]&lt;&gt;"","P")</f>
        <v>P</v>
      </c>
      <c r="AQ32" s="4" t="str">
        <f>CONCATENATE(Table9[[#This Row],[C]],Table9[[#This Row],[H]],Table9[[#This Row],[P]])</f>
        <v>CHP</v>
      </c>
    </row>
    <row r="33" spans="1:43" x14ac:dyDescent="0.25">
      <c r="A33" t="s">
        <v>21</v>
      </c>
      <c r="B33" t="s">
        <v>262</v>
      </c>
      <c r="C33" t="s">
        <v>64</v>
      </c>
      <c r="D33" t="s">
        <v>2</v>
      </c>
      <c r="E33" t="s">
        <v>7</v>
      </c>
      <c r="F33" t="s">
        <v>12</v>
      </c>
      <c r="G33">
        <v>3</v>
      </c>
      <c r="J33" t="s">
        <v>275</v>
      </c>
      <c r="L33" s="4">
        <v>509</v>
      </c>
      <c r="AD33" t="s">
        <v>143</v>
      </c>
      <c r="AE33" s="4">
        <v>2</v>
      </c>
      <c r="AF33" s="4">
        <v>7</v>
      </c>
      <c r="AG33" s="4">
        <v>6</v>
      </c>
      <c r="AJ33" t="s">
        <v>143</v>
      </c>
      <c r="AK33">
        <v>2</v>
      </c>
      <c r="AL33">
        <v>7</v>
      </c>
      <c r="AM33">
        <v>6</v>
      </c>
      <c r="AN33" t="str">
        <f>IF(Table9[[#This Row],[Cyber Domain]]&lt;&gt;"","C","")</f>
        <v>C</v>
      </c>
      <c r="AO33" t="str">
        <f>IF(Table9[[#This Row],[Human Domain]]&lt;&gt;"","H","")</f>
        <v>H</v>
      </c>
      <c r="AP33" t="str">
        <f>IF(Table9[[#This Row],[Physical Domain]]&lt;&gt;"","P")</f>
        <v>P</v>
      </c>
      <c r="AQ33" s="4" t="str">
        <f>CONCATENATE(Table9[[#This Row],[C]],Table9[[#This Row],[H]],Table9[[#This Row],[P]])</f>
        <v>CHP</v>
      </c>
    </row>
    <row r="34" spans="1:43" x14ac:dyDescent="0.25">
      <c r="A34" t="s">
        <v>21</v>
      </c>
      <c r="B34" t="s">
        <v>262</v>
      </c>
      <c r="C34" t="s">
        <v>64</v>
      </c>
      <c r="D34" t="s">
        <v>8</v>
      </c>
      <c r="E34" t="s">
        <v>7</v>
      </c>
      <c r="F34" t="s">
        <v>10</v>
      </c>
      <c r="G34">
        <v>3</v>
      </c>
      <c r="AD34" t="s">
        <v>135</v>
      </c>
      <c r="AE34" s="4">
        <v>2</v>
      </c>
      <c r="AF34" s="4">
        <v>6</v>
      </c>
      <c r="AG34" s="4">
        <v>1</v>
      </c>
      <c r="AJ34" t="s">
        <v>135</v>
      </c>
      <c r="AK34">
        <v>2</v>
      </c>
      <c r="AL34">
        <v>6</v>
      </c>
      <c r="AM34">
        <v>1</v>
      </c>
      <c r="AN34" t="str">
        <f>IF(Table9[[#This Row],[Cyber Domain]]&lt;&gt;"","C","")</f>
        <v>C</v>
      </c>
      <c r="AO34" t="str">
        <f>IF(Table9[[#This Row],[Human Domain]]&lt;&gt;"","H","")</f>
        <v>H</v>
      </c>
      <c r="AP34" t="str">
        <f>IF(Table9[[#This Row],[Physical Domain]]&lt;&gt;"","P")</f>
        <v>P</v>
      </c>
      <c r="AQ34" s="4" t="str">
        <f>CONCATENATE(Table9[[#This Row],[C]],Table9[[#This Row],[H]],Table9[[#This Row],[P]])</f>
        <v>CHP</v>
      </c>
    </row>
    <row r="35" spans="1:43" x14ac:dyDescent="0.25">
      <c r="A35" t="s">
        <v>21</v>
      </c>
      <c r="B35" t="s">
        <v>262</v>
      </c>
      <c r="C35" t="s">
        <v>64</v>
      </c>
      <c r="D35" t="s">
        <v>8</v>
      </c>
      <c r="E35" t="s">
        <v>7</v>
      </c>
      <c r="F35" t="s">
        <v>125</v>
      </c>
      <c r="G35">
        <v>3</v>
      </c>
      <c r="AD35" t="s">
        <v>133</v>
      </c>
      <c r="AE35" s="4">
        <v>2</v>
      </c>
      <c r="AF35" s="4">
        <v>7</v>
      </c>
      <c r="AG35" s="4">
        <v>3</v>
      </c>
      <c r="AJ35" t="s">
        <v>133</v>
      </c>
      <c r="AK35">
        <v>2</v>
      </c>
      <c r="AL35">
        <v>7</v>
      </c>
      <c r="AM35">
        <v>3</v>
      </c>
      <c r="AN35" t="str">
        <f>IF(Table9[[#This Row],[Cyber Domain]]&lt;&gt;"","C","")</f>
        <v>C</v>
      </c>
      <c r="AO35" t="str">
        <f>IF(Table9[[#This Row],[Human Domain]]&lt;&gt;"","H","")</f>
        <v>H</v>
      </c>
      <c r="AP35" t="str">
        <f>IF(Table9[[#This Row],[Physical Domain]]&lt;&gt;"","P")</f>
        <v>P</v>
      </c>
      <c r="AQ35" s="4" t="str">
        <f>CONCATENATE(Table9[[#This Row],[C]],Table9[[#This Row],[H]],Table9[[#This Row],[P]])</f>
        <v>CHP</v>
      </c>
    </row>
    <row r="36" spans="1:43" x14ac:dyDescent="0.25">
      <c r="A36" t="s">
        <v>21</v>
      </c>
      <c r="B36" t="s">
        <v>262</v>
      </c>
      <c r="C36" t="s">
        <v>64</v>
      </c>
      <c r="D36" t="s">
        <v>8</v>
      </c>
      <c r="E36" t="s">
        <v>7</v>
      </c>
      <c r="F36" t="s">
        <v>9</v>
      </c>
      <c r="G36">
        <v>3</v>
      </c>
      <c r="AD36" t="s">
        <v>130</v>
      </c>
      <c r="AE36" s="4">
        <v>2</v>
      </c>
      <c r="AF36" s="4">
        <v>5</v>
      </c>
      <c r="AG36" s="4">
        <v>2</v>
      </c>
      <c r="AJ36" t="s">
        <v>130</v>
      </c>
      <c r="AK36">
        <v>2</v>
      </c>
      <c r="AL36">
        <v>5</v>
      </c>
      <c r="AM36">
        <v>2</v>
      </c>
      <c r="AN36" t="str">
        <f>IF(Table9[[#This Row],[Cyber Domain]]&lt;&gt;"","C","")</f>
        <v>C</v>
      </c>
      <c r="AO36" t="str">
        <f>IF(Table9[[#This Row],[Human Domain]]&lt;&gt;"","H","")</f>
        <v>H</v>
      </c>
      <c r="AP36" t="str">
        <f>IF(Table9[[#This Row],[Physical Domain]]&lt;&gt;"","P")</f>
        <v>P</v>
      </c>
      <c r="AQ36" s="4" t="str">
        <f>CONCATENATE(Table9[[#This Row],[C]],Table9[[#This Row],[H]],Table9[[#This Row],[P]])</f>
        <v>CHP</v>
      </c>
    </row>
    <row r="37" spans="1:43" x14ac:dyDescent="0.25">
      <c r="A37" t="s">
        <v>21</v>
      </c>
      <c r="B37" t="s">
        <v>262</v>
      </c>
      <c r="C37" t="s">
        <v>64</v>
      </c>
      <c r="D37" t="s">
        <v>2</v>
      </c>
      <c r="E37" t="s">
        <v>1</v>
      </c>
      <c r="F37" t="s">
        <v>35</v>
      </c>
      <c r="G37">
        <v>3</v>
      </c>
      <c r="AD37" t="s">
        <v>120</v>
      </c>
      <c r="AE37" s="4">
        <v>1</v>
      </c>
      <c r="AF37" s="4">
        <v>7</v>
      </c>
      <c r="AG37" s="4">
        <v>3</v>
      </c>
      <c r="AJ37" t="s">
        <v>120</v>
      </c>
      <c r="AK37">
        <v>1</v>
      </c>
      <c r="AL37">
        <v>7</v>
      </c>
      <c r="AM37">
        <v>3</v>
      </c>
      <c r="AN37" t="str">
        <f>IF(Table9[[#This Row],[Cyber Domain]]&lt;&gt;"","C","")</f>
        <v>C</v>
      </c>
      <c r="AO37" t="str">
        <f>IF(Table9[[#This Row],[Human Domain]]&lt;&gt;"","H","")</f>
        <v>H</v>
      </c>
      <c r="AP37" t="str">
        <f>IF(Table9[[#This Row],[Physical Domain]]&lt;&gt;"","P")</f>
        <v>P</v>
      </c>
      <c r="AQ37" s="4" t="str">
        <f>CONCATENATE(Table9[[#This Row],[C]],Table9[[#This Row],[H]],Table9[[#This Row],[P]])</f>
        <v>CHP</v>
      </c>
    </row>
    <row r="38" spans="1:43" x14ac:dyDescent="0.25">
      <c r="A38" t="s">
        <v>21</v>
      </c>
      <c r="B38" t="s">
        <v>262</v>
      </c>
      <c r="C38" t="s">
        <v>64</v>
      </c>
      <c r="D38" t="s">
        <v>2</v>
      </c>
      <c r="E38" t="s">
        <v>1</v>
      </c>
      <c r="F38" t="s">
        <v>0</v>
      </c>
      <c r="G38">
        <v>3</v>
      </c>
      <c r="AD38" t="s">
        <v>116</v>
      </c>
      <c r="AE38" s="4">
        <v>2</v>
      </c>
      <c r="AF38" s="4">
        <v>3</v>
      </c>
      <c r="AG38" s="4">
        <v>1</v>
      </c>
      <c r="AJ38" t="s">
        <v>116</v>
      </c>
      <c r="AK38">
        <v>2</v>
      </c>
      <c r="AL38">
        <v>3</v>
      </c>
      <c r="AM38">
        <v>1</v>
      </c>
      <c r="AN38" t="str">
        <f>IF(Table9[[#This Row],[Cyber Domain]]&lt;&gt;"","C","")</f>
        <v>C</v>
      </c>
      <c r="AO38" t="str">
        <f>IF(Table9[[#This Row],[Human Domain]]&lt;&gt;"","H","")</f>
        <v>H</v>
      </c>
      <c r="AP38" t="str">
        <f>IF(Table9[[#This Row],[Physical Domain]]&lt;&gt;"","P")</f>
        <v>P</v>
      </c>
      <c r="AQ38" s="4" t="str">
        <f>CONCATENATE(Table9[[#This Row],[C]],Table9[[#This Row],[H]],Table9[[#This Row],[P]])</f>
        <v>CHP</v>
      </c>
    </row>
    <row r="39" spans="1:43" x14ac:dyDescent="0.25">
      <c r="A39" t="s">
        <v>21</v>
      </c>
      <c r="B39" t="s">
        <v>262</v>
      </c>
      <c r="C39" t="s">
        <v>64</v>
      </c>
      <c r="D39" t="s">
        <v>8</v>
      </c>
      <c r="E39" t="s">
        <v>1</v>
      </c>
      <c r="F39" t="s">
        <v>14</v>
      </c>
      <c r="G39">
        <v>3</v>
      </c>
      <c r="AD39" t="s">
        <v>113</v>
      </c>
      <c r="AE39" s="4">
        <v>1</v>
      </c>
      <c r="AF39" s="4">
        <v>5</v>
      </c>
      <c r="AG39" s="4">
        <v>1</v>
      </c>
      <c r="AJ39" t="s">
        <v>113</v>
      </c>
      <c r="AK39">
        <v>1</v>
      </c>
      <c r="AL39">
        <v>5</v>
      </c>
      <c r="AM39">
        <v>1</v>
      </c>
      <c r="AN39" t="str">
        <f>IF(Table9[[#This Row],[Cyber Domain]]&lt;&gt;"","C","")</f>
        <v>C</v>
      </c>
      <c r="AO39" t="str">
        <f>IF(Table9[[#This Row],[Human Domain]]&lt;&gt;"","H","")</f>
        <v>H</v>
      </c>
      <c r="AP39" t="str">
        <f>IF(Table9[[#This Row],[Physical Domain]]&lt;&gt;"","P")</f>
        <v>P</v>
      </c>
      <c r="AQ39" s="4" t="str">
        <f>CONCATENATE(Table9[[#This Row],[C]],Table9[[#This Row],[H]],Table9[[#This Row],[P]])</f>
        <v>CHP</v>
      </c>
    </row>
    <row r="40" spans="1:43" x14ac:dyDescent="0.25">
      <c r="A40" t="s">
        <v>21</v>
      </c>
      <c r="B40" t="s">
        <v>262</v>
      </c>
      <c r="C40" t="s">
        <v>64</v>
      </c>
      <c r="D40" t="s">
        <v>2</v>
      </c>
      <c r="E40" t="s">
        <v>23</v>
      </c>
      <c r="F40" t="s">
        <v>26</v>
      </c>
      <c r="G40">
        <v>3</v>
      </c>
      <c r="AD40" t="s">
        <v>111</v>
      </c>
      <c r="AE40" s="4">
        <v>1</v>
      </c>
      <c r="AF40" s="4">
        <v>9</v>
      </c>
      <c r="AG40" s="4">
        <v>2</v>
      </c>
      <c r="AJ40" t="s">
        <v>111</v>
      </c>
      <c r="AK40">
        <v>1</v>
      </c>
      <c r="AL40">
        <v>9</v>
      </c>
      <c r="AM40">
        <v>2</v>
      </c>
      <c r="AN40" t="str">
        <f>IF(Table9[[#This Row],[Cyber Domain]]&lt;&gt;"","C","")</f>
        <v>C</v>
      </c>
      <c r="AO40" t="str">
        <f>IF(Table9[[#This Row],[Human Domain]]&lt;&gt;"","H","")</f>
        <v>H</v>
      </c>
      <c r="AP40" t="str">
        <f>IF(Table9[[#This Row],[Physical Domain]]&lt;&gt;"","P")</f>
        <v>P</v>
      </c>
      <c r="AQ40" s="4" t="str">
        <f>CONCATENATE(Table9[[#This Row],[C]],Table9[[#This Row],[H]],Table9[[#This Row],[P]])</f>
        <v>CHP</v>
      </c>
    </row>
    <row r="41" spans="1:43" x14ac:dyDescent="0.25">
      <c r="A41" t="s">
        <v>21</v>
      </c>
      <c r="B41" t="s">
        <v>260</v>
      </c>
      <c r="C41" t="s">
        <v>47</v>
      </c>
      <c r="D41" t="s">
        <v>2</v>
      </c>
      <c r="E41" t="s">
        <v>7</v>
      </c>
      <c r="F41" t="s">
        <v>38</v>
      </c>
      <c r="G41">
        <v>3</v>
      </c>
      <c r="AD41" t="s">
        <v>109</v>
      </c>
      <c r="AE41" s="4">
        <v>2</v>
      </c>
      <c r="AF41" s="4">
        <v>8</v>
      </c>
      <c r="AG41" s="4">
        <v>1</v>
      </c>
      <c r="AJ41" t="s">
        <v>109</v>
      </c>
      <c r="AK41">
        <v>2</v>
      </c>
      <c r="AL41">
        <v>8</v>
      </c>
      <c r="AM41">
        <v>1</v>
      </c>
      <c r="AN41" t="str">
        <f>IF(Table9[[#This Row],[Cyber Domain]]&lt;&gt;"","C","")</f>
        <v>C</v>
      </c>
      <c r="AO41" t="str">
        <f>IF(Table9[[#This Row],[Human Domain]]&lt;&gt;"","H","")</f>
        <v>H</v>
      </c>
      <c r="AP41" t="str">
        <f>IF(Table9[[#This Row],[Physical Domain]]&lt;&gt;"","P")</f>
        <v>P</v>
      </c>
      <c r="AQ41" s="4" t="str">
        <f>CONCATENATE(Table9[[#This Row],[C]],Table9[[#This Row],[H]],Table9[[#This Row],[P]])</f>
        <v>CHP</v>
      </c>
    </row>
    <row r="42" spans="1:43" x14ac:dyDescent="0.25">
      <c r="A42" t="s">
        <v>21</v>
      </c>
      <c r="B42" t="s">
        <v>260</v>
      </c>
      <c r="C42" t="s">
        <v>47</v>
      </c>
      <c r="D42" t="s">
        <v>2</v>
      </c>
      <c r="E42" t="s">
        <v>7</v>
      </c>
      <c r="F42" t="s">
        <v>18</v>
      </c>
      <c r="G42">
        <v>3</v>
      </c>
      <c r="AD42" t="s">
        <v>104</v>
      </c>
      <c r="AE42" s="4">
        <v>2</v>
      </c>
      <c r="AF42" s="4">
        <v>8</v>
      </c>
      <c r="AG42" s="4">
        <v>4</v>
      </c>
      <c r="AJ42" t="s">
        <v>104</v>
      </c>
      <c r="AK42">
        <v>2</v>
      </c>
      <c r="AL42">
        <v>8</v>
      </c>
      <c r="AM42">
        <v>4</v>
      </c>
      <c r="AN42" t="str">
        <f>IF(Table9[[#This Row],[Cyber Domain]]&lt;&gt;"","C","")</f>
        <v>C</v>
      </c>
      <c r="AO42" t="str">
        <f>IF(Table9[[#This Row],[Human Domain]]&lt;&gt;"","H","")</f>
        <v>H</v>
      </c>
      <c r="AP42" t="str">
        <f>IF(Table9[[#This Row],[Physical Domain]]&lt;&gt;"","P")</f>
        <v>P</v>
      </c>
      <c r="AQ42" s="4" t="str">
        <f>CONCATENATE(Table9[[#This Row],[C]],Table9[[#This Row],[H]],Table9[[#This Row],[P]])</f>
        <v>CHP</v>
      </c>
    </row>
    <row r="43" spans="1:43" x14ac:dyDescent="0.25">
      <c r="A43" t="s">
        <v>21</v>
      </c>
      <c r="B43" t="s">
        <v>260</v>
      </c>
      <c r="C43" t="s">
        <v>47</v>
      </c>
      <c r="D43" t="s">
        <v>2</v>
      </c>
      <c r="E43" t="s">
        <v>7</v>
      </c>
      <c r="F43" t="s">
        <v>12</v>
      </c>
      <c r="G43">
        <v>3</v>
      </c>
      <c r="AD43" t="s">
        <v>102</v>
      </c>
      <c r="AE43" s="4">
        <v>2</v>
      </c>
      <c r="AF43" s="4">
        <v>5</v>
      </c>
      <c r="AG43" s="4">
        <v>3</v>
      </c>
      <c r="AJ43" t="s">
        <v>102</v>
      </c>
      <c r="AK43">
        <v>2</v>
      </c>
      <c r="AL43">
        <v>5</v>
      </c>
      <c r="AM43">
        <v>3</v>
      </c>
      <c r="AN43" t="str">
        <f>IF(Table9[[#This Row],[Cyber Domain]]&lt;&gt;"","C","")</f>
        <v>C</v>
      </c>
      <c r="AO43" t="str">
        <f>IF(Table9[[#This Row],[Human Domain]]&lt;&gt;"","H","")</f>
        <v>H</v>
      </c>
      <c r="AP43" t="str">
        <f>IF(Table9[[#This Row],[Physical Domain]]&lt;&gt;"","P")</f>
        <v>P</v>
      </c>
      <c r="AQ43" s="4" t="str">
        <f>CONCATENATE(Table9[[#This Row],[C]],Table9[[#This Row],[H]],Table9[[#This Row],[P]])</f>
        <v>CHP</v>
      </c>
    </row>
    <row r="44" spans="1:43" x14ac:dyDescent="0.25">
      <c r="A44" t="s">
        <v>21</v>
      </c>
      <c r="B44" t="s">
        <v>260</v>
      </c>
      <c r="C44" t="s">
        <v>47</v>
      </c>
      <c r="D44" t="s">
        <v>8</v>
      </c>
      <c r="E44" t="s">
        <v>7</v>
      </c>
      <c r="F44" t="s">
        <v>11</v>
      </c>
      <c r="G44">
        <v>3</v>
      </c>
      <c r="AD44" t="s">
        <v>97</v>
      </c>
      <c r="AE44" s="4">
        <v>2</v>
      </c>
      <c r="AF44" s="4">
        <v>5</v>
      </c>
      <c r="AG44" s="4">
        <v>3</v>
      </c>
      <c r="AJ44" t="s">
        <v>97</v>
      </c>
      <c r="AK44">
        <v>2</v>
      </c>
      <c r="AL44">
        <v>5</v>
      </c>
      <c r="AM44">
        <v>3</v>
      </c>
      <c r="AN44" t="str">
        <f>IF(Table9[[#This Row],[Cyber Domain]]&lt;&gt;"","C","")</f>
        <v>C</v>
      </c>
      <c r="AO44" t="str">
        <f>IF(Table9[[#This Row],[Human Domain]]&lt;&gt;"","H","")</f>
        <v>H</v>
      </c>
      <c r="AP44" t="str">
        <f>IF(Table9[[#This Row],[Physical Domain]]&lt;&gt;"","P")</f>
        <v>P</v>
      </c>
      <c r="AQ44" s="4" t="str">
        <f>CONCATENATE(Table9[[#This Row],[C]],Table9[[#This Row],[H]],Table9[[#This Row],[P]])</f>
        <v>CHP</v>
      </c>
    </row>
    <row r="45" spans="1:43" x14ac:dyDescent="0.25">
      <c r="A45" t="s">
        <v>21</v>
      </c>
      <c r="B45" t="s">
        <v>260</v>
      </c>
      <c r="C45" t="s">
        <v>47</v>
      </c>
      <c r="D45" t="s">
        <v>8</v>
      </c>
      <c r="E45" t="s">
        <v>7</v>
      </c>
      <c r="F45" t="s">
        <v>10</v>
      </c>
      <c r="G45">
        <v>3</v>
      </c>
      <c r="AD45" t="s">
        <v>94</v>
      </c>
      <c r="AE45" s="4">
        <v>1</v>
      </c>
      <c r="AF45" s="4">
        <v>6</v>
      </c>
      <c r="AG45" s="4">
        <v>4</v>
      </c>
      <c r="AJ45" t="s">
        <v>94</v>
      </c>
      <c r="AK45">
        <v>1</v>
      </c>
      <c r="AL45">
        <v>6</v>
      </c>
      <c r="AM45">
        <v>4</v>
      </c>
      <c r="AN45" t="str">
        <f>IF(Table9[[#This Row],[Cyber Domain]]&lt;&gt;"","C","")</f>
        <v>C</v>
      </c>
      <c r="AO45" t="str">
        <f>IF(Table9[[#This Row],[Human Domain]]&lt;&gt;"","H","")</f>
        <v>H</v>
      </c>
      <c r="AP45" t="str">
        <f>IF(Table9[[#This Row],[Physical Domain]]&lt;&gt;"","P")</f>
        <v>P</v>
      </c>
      <c r="AQ45" s="4" t="str">
        <f>CONCATENATE(Table9[[#This Row],[C]],Table9[[#This Row],[H]],Table9[[#This Row],[P]])</f>
        <v>CHP</v>
      </c>
    </row>
    <row r="46" spans="1:43" x14ac:dyDescent="0.25">
      <c r="A46" t="s">
        <v>21</v>
      </c>
      <c r="B46" t="s">
        <v>260</v>
      </c>
      <c r="C46" t="s">
        <v>47</v>
      </c>
      <c r="D46" t="s">
        <v>8</v>
      </c>
      <c r="E46" t="s">
        <v>1</v>
      </c>
      <c r="F46" t="s">
        <v>14</v>
      </c>
      <c r="G46">
        <v>3</v>
      </c>
      <c r="AD46" t="s">
        <v>84</v>
      </c>
      <c r="AE46" s="4">
        <v>2</v>
      </c>
      <c r="AF46" s="4">
        <v>4</v>
      </c>
      <c r="AG46" s="4">
        <v>1</v>
      </c>
      <c r="AJ46" t="s">
        <v>84</v>
      </c>
      <c r="AK46">
        <v>2</v>
      </c>
      <c r="AL46">
        <v>4</v>
      </c>
      <c r="AM46">
        <v>1</v>
      </c>
      <c r="AN46" t="str">
        <f>IF(Table9[[#This Row],[Cyber Domain]]&lt;&gt;"","C","")</f>
        <v>C</v>
      </c>
      <c r="AO46" t="str">
        <f>IF(Table9[[#This Row],[Human Domain]]&lt;&gt;"","H","")</f>
        <v>H</v>
      </c>
      <c r="AP46" t="str">
        <f>IF(Table9[[#This Row],[Physical Domain]]&lt;&gt;"","P")</f>
        <v>P</v>
      </c>
      <c r="AQ46" s="4" t="str">
        <f>CONCATENATE(Table9[[#This Row],[C]],Table9[[#This Row],[H]],Table9[[#This Row],[P]])</f>
        <v>CHP</v>
      </c>
    </row>
    <row r="47" spans="1:43" x14ac:dyDescent="0.25">
      <c r="A47" t="s">
        <v>21</v>
      </c>
      <c r="B47" t="s">
        <v>260</v>
      </c>
      <c r="C47" t="s">
        <v>47</v>
      </c>
      <c r="D47" t="s">
        <v>2</v>
      </c>
      <c r="E47" t="s">
        <v>23</v>
      </c>
      <c r="F47" t="s">
        <v>26</v>
      </c>
      <c r="G47">
        <v>3</v>
      </c>
      <c r="AD47" t="s">
        <v>74</v>
      </c>
      <c r="AE47" s="4">
        <v>2</v>
      </c>
      <c r="AF47" s="4">
        <v>8</v>
      </c>
      <c r="AG47" s="4">
        <v>2</v>
      </c>
      <c r="AJ47" t="s">
        <v>74</v>
      </c>
      <c r="AK47">
        <v>2</v>
      </c>
      <c r="AL47">
        <v>8</v>
      </c>
      <c r="AM47">
        <v>2</v>
      </c>
      <c r="AN47" t="str">
        <f>IF(Table9[[#This Row],[Cyber Domain]]&lt;&gt;"","C","")</f>
        <v>C</v>
      </c>
      <c r="AO47" t="str">
        <f>IF(Table9[[#This Row],[Human Domain]]&lt;&gt;"","H","")</f>
        <v>H</v>
      </c>
      <c r="AP47" t="str">
        <f>IF(Table9[[#This Row],[Physical Domain]]&lt;&gt;"","P")</f>
        <v>P</v>
      </c>
      <c r="AQ47" s="4" t="str">
        <f>CONCATENATE(Table9[[#This Row],[C]],Table9[[#This Row],[H]],Table9[[#This Row],[P]])</f>
        <v>CHP</v>
      </c>
    </row>
    <row r="48" spans="1:43" x14ac:dyDescent="0.25">
      <c r="A48" t="s">
        <v>21</v>
      </c>
      <c r="B48" t="s">
        <v>260</v>
      </c>
      <c r="C48" t="s">
        <v>47</v>
      </c>
      <c r="D48" t="s">
        <v>8</v>
      </c>
      <c r="E48" t="s">
        <v>23</v>
      </c>
      <c r="F48" t="s">
        <v>22</v>
      </c>
      <c r="G48">
        <v>3</v>
      </c>
      <c r="AD48" t="s">
        <v>67</v>
      </c>
      <c r="AE48" s="4">
        <v>1</v>
      </c>
      <c r="AF48" s="4">
        <v>3</v>
      </c>
      <c r="AG48" s="4">
        <v>1</v>
      </c>
      <c r="AJ48" t="s">
        <v>67</v>
      </c>
      <c r="AK48">
        <v>1</v>
      </c>
      <c r="AL48">
        <v>3</v>
      </c>
      <c r="AM48">
        <v>1</v>
      </c>
      <c r="AN48" t="str">
        <f>IF(Table9[[#This Row],[Cyber Domain]]&lt;&gt;"","C","")</f>
        <v>C</v>
      </c>
      <c r="AO48" t="str">
        <f>IF(Table9[[#This Row],[Human Domain]]&lt;&gt;"","H","")</f>
        <v>H</v>
      </c>
      <c r="AP48" t="str">
        <f>IF(Table9[[#This Row],[Physical Domain]]&lt;&gt;"","P")</f>
        <v>P</v>
      </c>
      <c r="AQ48" s="4" t="str">
        <f>CONCATENATE(Table9[[#This Row],[C]],Table9[[#This Row],[H]],Table9[[#This Row],[P]])</f>
        <v>CHP</v>
      </c>
    </row>
    <row r="49" spans="1:43" x14ac:dyDescent="0.25">
      <c r="A49" t="s">
        <v>57</v>
      </c>
      <c r="B49" t="s">
        <v>250</v>
      </c>
      <c r="C49" t="s">
        <v>249</v>
      </c>
      <c r="D49" t="s">
        <v>2</v>
      </c>
      <c r="E49" t="s">
        <v>7</v>
      </c>
      <c r="F49" t="s">
        <v>38</v>
      </c>
      <c r="G49">
        <v>3</v>
      </c>
      <c r="AD49" t="s">
        <v>53</v>
      </c>
      <c r="AE49" s="4">
        <v>2</v>
      </c>
      <c r="AF49" s="4">
        <v>7</v>
      </c>
      <c r="AG49" s="4">
        <v>1</v>
      </c>
      <c r="AJ49" t="s">
        <v>53</v>
      </c>
      <c r="AK49">
        <v>2</v>
      </c>
      <c r="AL49">
        <v>7</v>
      </c>
      <c r="AM49">
        <v>1</v>
      </c>
      <c r="AN49" t="str">
        <f>IF(Table9[[#This Row],[Cyber Domain]]&lt;&gt;"","C","")</f>
        <v>C</v>
      </c>
      <c r="AO49" t="str">
        <f>IF(Table9[[#This Row],[Human Domain]]&lt;&gt;"","H","")</f>
        <v>H</v>
      </c>
      <c r="AP49" t="str">
        <f>IF(Table9[[#This Row],[Physical Domain]]&lt;&gt;"","P")</f>
        <v>P</v>
      </c>
      <c r="AQ49" s="4" t="str">
        <f>CONCATENATE(Table9[[#This Row],[C]],Table9[[#This Row],[H]],Table9[[#This Row],[P]])</f>
        <v>CHP</v>
      </c>
    </row>
    <row r="50" spans="1:43" x14ac:dyDescent="0.25">
      <c r="A50" t="s">
        <v>57</v>
      </c>
      <c r="B50" t="s">
        <v>250</v>
      </c>
      <c r="C50" t="s">
        <v>249</v>
      </c>
      <c r="D50" t="s">
        <v>2</v>
      </c>
      <c r="E50" t="s">
        <v>7</v>
      </c>
      <c r="F50" t="s">
        <v>18</v>
      </c>
      <c r="G50">
        <v>3</v>
      </c>
      <c r="AD50" t="s">
        <v>52</v>
      </c>
      <c r="AE50" s="4">
        <v>4</v>
      </c>
      <c r="AF50" s="4">
        <v>14</v>
      </c>
      <c r="AG50" s="4">
        <v>2</v>
      </c>
      <c r="AJ50" t="s">
        <v>52</v>
      </c>
      <c r="AK50">
        <v>4</v>
      </c>
      <c r="AL50">
        <v>14</v>
      </c>
      <c r="AM50">
        <v>2</v>
      </c>
      <c r="AN50" t="str">
        <f>IF(Table9[[#This Row],[Cyber Domain]]&lt;&gt;"","C","")</f>
        <v>C</v>
      </c>
      <c r="AO50" t="str">
        <f>IF(Table9[[#This Row],[Human Domain]]&lt;&gt;"","H","")</f>
        <v>H</v>
      </c>
      <c r="AP50" t="str">
        <f>IF(Table9[[#This Row],[Physical Domain]]&lt;&gt;"","P")</f>
        <v>P</v>
      </c>
      <c r="AQ50" s="4" t="str">
        <f>CONCATENATE(Table9[[#This Row],[C]],Table9[[#This Row],[H]],Table9[[#This Row],[P]])</f>
        <v>CHP</v>
      </c>
    </row>
    <row r="51" spans="1:43" x14ac:dyDescent="0.25">
      <c r="A51" t="s">
        <v>57</v>
      </c>
      <c r="B51" t="s">
        <v>250</v>
      </c>
      <c r="C51" t="s">
        <v>249</v>
      </c>
      <c r="D51" t="s">
        <v>2</v>
      </c>
      <c r="E51" t="s">
        <v>7</v>
      </c>
      <c r="F51" t="s">
        <v>12</v>
      </c>
      <c r="G51">
        <v>3</v>
      </c>
      <c r="AD51" t="s">
        <v>51</v>
      </c>
      <c r="AE51" s="4">
        <v>2</v>
      </c>
      <c r="AF51" s="4">
        <v>7</v>
      </c>
      <c r="AG51" s="4">
        <v>1</v>
      </c>
      <c r="AJ51" t="s">
        <v>51</v>
      </c>
      <c r="AK51">
        <v>2</v>
      </c>
      <c r="AL51">
        <v>7</v>
      </c>
      <c r="AM51">
        <v>1</v>
      </c>
      <c r="AN51" t="str">
        <f>IF(Table9[[#This Row],[Cyber Domain]]&lt;&gt;"","C","")</f>
        <v>C</v>
      </c>
      <c r="AO51" t="str">
        <f>IF(Table9[[#This Row],[Human Domain]]&lt;&gt;"","H","")</f>
        <v>H</v>
      </c>
      <c r="AP51" t="str">
        <f>IF(Table9[[#This Row],[Physical Domain]]&lt;&gt;"","P")</f>
        <v>P</v>
      </c>
      <c r="AQ51" s="4" t="str">
        <f>CONCATENATE(Table9[[#This Row],[C]],Table9[[#This Row],[H]],Table9[[#This Row],[P]])</f>
        <v>CHP</v>
      </c>
    </row>
    <row r="52" spans="1:43" x14ac:dyDescent="0.25">
      <c r="A52" t="s">
        <v>57</v>
      </c>
      <c r="B52" t="s">
        <v>250</v>
      </c>
      <c r="C52" t="s">
        <v>249</v>
      </c>
      <c r="D52" t="s">
        <v>8</v>
      </c>
      <c r="E52" t="s">
        <v>7</v>
      </c>
      <c r="F52" t="s">
        <v>11</v>
      </c>
      <c r="G52">
        <v>3</v>
      </c>
      <c r="AD52" t="s">
        <v>46</v>
      </c>
      <c r="AE52" s="4">
        <v>2</v>
      </c>
      <c r="AF52" s="4">
        <v>6</v>
      </c>
      <c r="AG52" s="4">
        <v>1</v>
      </c>
      <c r="AJ52" t="s">
        <v>46</v>
      </c>
      <c r="AK52">
        <v>2</v>
      </c>
      <c r="AL52">
        <v>6</v>
      </c>
      <c r="AM52">
        <v>1</v>
      </c>
      <c r="AN52" t="str">
        <f>IF(Table9[[#This Row],[Cyber Domain]]&lt;&gt;"","C","")</f>
        <v>C</v>
      </c>
      <c r="AO52" t="str">
        <f>IF(Table9[[#This Row],[Human Domain]]&lt;&gt;"","H","")</f>
        <v>H</v>
      </c>
      <c r="AP52" t="str">
        <f>IF(Table9[[#This Row],[Physical Domain]]&lt;&gt;"","P")</f>
        <v>P</v>
      </c>
      <c r="AQ52" s="4" t="str">
        <f>CONCATENATE(Table9[[#This Row],[C]],Table9[[#This Row],[H]],Table9[[#This Row],[P]])</f>
        <v>CHP</v>
      </c>
    </row>
    <row r="53" spans="1:43" x14ac:dyDescent="0.25">
      <c r="A53" t="s">
        <v>57</v>
      </c>
      <c r="B53" t="s">
        <v>250</v>
      </c>
      <c r="C53" t="s">
        <v>249</v>
      </c>
      <c r="D53" t="s">
        <v>8</v>
      </c>
      <c r="E53" t="s">
        <v>7</v>
      </c>
      <c r="F53" t="s">
        <v>10</v>
      </c>
      <c r="G53">
        <v>3</v>
      </c>
      <c r="AD53" t="s">
        <v>282</v>
      </c>
      <c r="AE53" s="4">
        <v>2</v>
      </c>
      <c r="AF53" s="4">
        <v>8</v>
      </c>
      <c r="AG53" s="4">
        <v>2</v>
      </c>
      <c r="AJ53" t="s">
        <v>282</v>
      </c>
      <c r="AK53">
        <v>2</v>
      </c>
      <c r="AL53">
        <v>8</v>
      </c>
      <c r="AM53">
        <v>2</v>
      </c>
      <c r="AN53" t="str">
        <f>IF(Table9[[#This Row],[Cyber Domain]]&lt;&gt;"","C","")</f>
        <v>C</v>
      </c>
      <c r="AO53" t="str">
        <f>IF(Table9[[#This Row],[Human Domain]]&lt;&gt;"","H","")</f>
        <v>H</v>
      </c>
      <c r="AP53" t="str">
        <f>IF(Table9[[#This Row],[Physical Domain]]&lt;&gt;"","P")</f>
        <v>P</v>
      </c>
      <c r="AQ53" s="4" t="str">
        <f>CONCATENATE(Table9[[#This Row],[C]],Table9[[#This Row],[H]],Table9[[#This Row],[P]])</f>
        <v>CHP</v>
      </c>
    </row>
    <row r="54" spans="1:43" x14ac:dyDescent="0.25">
      <c r="A54" t="s">
        <v>57</v>
      </c>
      <c r="B54" t="s">
        <v>250</v>
      </c>
      <c r="C54" t="s">
        <v>249</v>
      </c>
      <c r="D54" t="s">
        <v>8</v>
      </c>
      <c r="E54" t="s">
        <v>1</v>
      </c>
      <c r="F54" t="s">
        <v>14</v>
      </c>
      <c r="G54">
        <v>3</v>
      </c>
      <c r="AD54" t="s">
        <v>25</v>
      </c>
      <c r="AE54" s="4">
        <v>2</v>
      </c>
      <c r="AF54" s="4">
        <v>3</v>
      </c>
      <c r="AG54" s="4">
        <v>1</v>
      </c>
      <c r="AJ54" t="s">
        <v>25</v>
      </c>
      <c r="AK54">
        <v>2</v>
      </c>
      <c r="AL54">
        <v>3</v>
      </c>
      <c r="AM54">
        <v>1</v>
      </c>
      <c r="AN54" t="str">
        <f>IF(Table9[[#This Row],[Cyber Domain]]&lt;&gt;"","C","")</f>
        <v>C</v>
      </c>
      <c r="AO54" t="str">
        <f>IF(Table9[[#This Row],[Human Domain]]&lt;&gt;"","H","")</f>
        <v>H</v>
      </c>
      <c r="AP54" t="str">
        <f>IF(Table9[[#This Row],[Physical Domain]]&lt;&gt;"","P")</f>
        <v>P</v>
      </c>
      <c r="AQ54" s="4" t="str">
        <f>CONCATENATE(Table9[[#This Row],[C]],Table9[[#This Row],[H]],Table9[[#This Row],[P]])</f>
        <v>CHP</v>
      </c>
    </row>
    <row r="55" spans="1:43" x14ac:dyDescent="0.25">
      <c r="A55" t="s">
        <v>57</v>
      </c>
      <c r="B55" t="s">
        <v>250</v>
      </c>
      <c r="C55" t="s">
        <v>249</v>
      </c>
      <c r="D55" t="s">
        <v>2</v>
      </c>
      <c r="E55" t="s">
        <v>23</v>
      </c>
      <c r="F55" t="s">
        <v>26</v>
      </c>
      <c r="G55">
        <v>3</v>
      </c>
    </row>
    <row r="56" spans="1:43" x14ac:dyDescent="0.25">
      <c r="A56" t="s">
        <v>57</v>
      </c>
      <c r="B56" t="s">
        <v>250</v>
      </c>
      <c r="C56" t="s">
        <v>249</v>
      </c>
      <c r="D56" t="s">
        <v>8</v>
      </c>
      <c r="E56" t="s">
        <v>23</v>
      </c>
      <c r="F56" t="s">
        <v>22</v>
      </c>
      <c r="G56">
        <v>3</v>
      </c>
    </row>
    <row r="57" spans="1:43" x14ac:dyDescent="0.25">
      <c r="A57" t="s">
        <v>21</v>
      </c>
      <c r="B57" t="s">
        <v>247</v>
      </c>
      <c r="C57" t="s">
        <v>246</v>
      </c>
      <c r="D57" t="s">
        <v>2</v>
      </c>
      <c r="E57" t="s">
        <v>7</v>
      </c>
      <c r="F57" t="s">
        <v>13</v>
      </c>
      <c r="G57">
        <v>3</v>
      </c>
    </row>
    <row r="58" spans="1:43" x14ac:dyDescent="0.25">
      <c r="A58" t="s">
        <v>21</v>
      </c>
      <c r="B58" t="s">
        <v>247</v>
      </c>
      <c r="C58" t="s">
        <v>246</v>
      </c>
      <c r="D58" t="s">
        <v>2</v>
      </c>
      <c r="E58" t="s">
        <v>7</v>
      </c>
      <c r="F58" t="s">
        <v>38</v>
      </c>
      <c r="G58">
        <v>3</v>
      </c>
    </row>
    <row r="59" spans="1:43" x14ac:dyDescent="0.25">
      <c r="A59" t="s">
        <v>21</v>
      </c>
      <c r="B59" t="s">
        <v>247</v>
      </c>
      <c r="C59" t="s">
        <v>246</v>
      </c>
      <c r="D59" t="s">
        <v>2</v>
      </c>
      <c r="E59" t="s">
        <v>7</v>
      </c>
      <c r="F59" t="s">
        <v>12</v>
      </c>
      <c r="G59">
        <v>3</v>
      </c>
    </row>
    <row r="60" spans="1:43" x14ac:dyDescent="0.25">
      <c r="A60" t="s">
        <v>21</v>
      </c>
      <c r="B60" t="s">
        <v>247</v>
      </c>
      <c r="C60" t="s">
        <v>246</v>
      </c>
      <c r="D60" t="s">
        <v>2</v>
      </c>
      <c r="E60" t="s">
        <v>7</v>
      </c>
      <c r="F60" t="s">
        <v>37</v>
      </c>
      <c r="G60">
        <v>3</v>
      </c>
    </row>
    <row r="61" spans="1:43" x14ac:dyDescent="0.25">
      <c r="A61" t="s">
        <v>21</v>
      </c>
      <c r="B61" t="s">
        <v>247</v>
      </c>
      <c r="C61" t="s">
        <v>246</v>
      </c>
      <c r="D61" t="s">
        <v>8</v>
      </c>
      <c r="E61" t="s">
        <v>7</v>
      </c>
      <c r="F61" t="s">
        <v>11</v>
      </c>
      <c r="G61">
        <v>3</v>
      </c>
    </row>
    <row r="62" spans="1:43" x14ac:dyDescent="0.25">
      <c r="A62" t="s">
        <v>21</v>
      </c>
      <c r="B62" t="s">
        <v>247</v>
      </c>
      <c r="C62" t="s">
        <v>246</v>
      </c>
      <c r="D62" t="s">
        <v>8</v>
      </c>
      <c r="E62" t="s">
        <v>7</v>
      </c>
      <c r="F62" t="s">
        <v>6</v>
      </c>
      <c r="G62">
        <v>3</v>
      </c>
    </row>
    <row r="63" spans="1:43" x14ac:dyDescent="0.25">
      <c r="A63" t="s">
        <v>21</v>
      </c>
      <c r="B63" t="s">
        <v>247</v>
      </c>
      <c r="C63" t="s">
        <v>246</v>
      </c>
      <c r="D63" t="s">
        <v>8</v>
      </c>
      <c r="E63" t="s">
        <v>7</v>
      </c>
      <c r="F63" t="s">
        <v>125</v>
      </c>
      <c r="G63">
        <v>3</v>
      </c>
    </row>
    <row r="64" spans="1:43" x14ac:dyDescent="0.25">
      <c r="A64" t="s">
        <v>21</v>
      </c>
      <c r="B64" t="s">
        <v>247</v>
      </c>
      <c r="C64" t="s">
        <v>246</v>
      </c>
      <c r="D64" t="s">
        <v>8</v>
      </c>
      <c r="E64" t="s">
        <v>7</v>
      </c>
      <c r="F64" t="s">
        <v>9</v>
      </c>
      <c r="G64">
        <v>3</v>
      </c>
    </row>
    <row r="65" spans="1:7" x14ac:dyDescent="0.25">
      <c r="A65" t="s">
        <v>21</v>
      </c>
      <c r="B65" t="s">
        <v>247</v>
      </c>
      <c r="C65" t="s">
        <v>246</v>
      </c>
      <c r="D65" t="s">
        <v>8</v>
      </c>
      <c r="E65" t="s">
        <v>1</v>
      </c>
      <c r="F65" t="s">
        <v>14</v>
      </c>
      <c r="G65">
        <v>3</v>
      </c>
    </row>
    <row r="66" spans="1:7" x14ac:dyDescent="0.25">
      <c r="A66" t="s">
        <v>21</v>
      </c>
      <c r="B66" t="s">
        <v>247</v>
      </c>
      <c r="C66" t="s">
        <v>246</v>
      </c>
      <c r="D66" t="s">
        <v>2</v>
      </c>
      <c r="E66" t="s">
        <v>23</v>
      </c>
      <c r="F66" t="s">
        <v>26</v>
      </c>
      <c r="G66">
        <v>3</v>
      </c>
    </row>
    <row r="67" spans="1:7" x14ac:dyDescent="0.25">
      <c r="A67" t="s">
        <v>21</v>
      </c>
      <c r="B67" t="s">
        <v>236</v>
      </c>
      <c r="C67" t="s">
        <v>235</v>
      </c>
      <c r="D67" t="s">
        <v>2</v>
      </c>
      <c r="E67" t="s">
        <v>7</v>
      </c>
      <c r="F67" t="s">
        <v>38</v>
      </c>
      <c r="G67">
        <v>3</v>
      </c>
    </row>
    <row r="68" spans="1:7" x14ac:dyDescent="0.25">
      <c r="A68" t="s">
        <v>21</v>
      </c>
      <c r="B68" t="s">
        <v>236</v>
      </c>
      <c r="C68" t="s">
        <v>235</v>
      </c>
      <c r="D68" t="s">
        <v>2</v>
      </c>
      <c r="E68" t="s">
        <v>7</v>
      </c>
      <c r="F68" t="s">
        <v>12</v>
      </c>
      <c r="G68">
        <v>3</v>
      </c>
    </row>
    <row r="69" spans="1:7" x14ac:dyDescent="0.25">
      <c r="A69" t="s">
        <v>21</v>
      </c>
      <c r="B69" t="s">
        <v>236</v>
      </c>
      <c r="C69" t="s">
        <v>235</v>
      </c>
      <c r="D69" t="s">
        <v>8</v>
      </c>
      <c r="E69" t="s">
        <v>7</v>
      </c>
      <c r="F69" t="s">
        <v>11</v>
      </c>
      <c r="G69">
        <v>3</v>
      </c>
    </row>
    <row r="70" spans="1:7" x14ac:dyDescent="0.25">
      <c r="A70" t="s">
        <v>21</v>
      </c>
      <c r="B70" t="s">
        <v>236</v>
      </c>
      <c r="C70" t="s">
        <v>235</v>
      </c>
      <c r="D70" t="s">
        <v>8</v>
      </c>
      <c r="E70" t="s">
        <v>7</v>
      </c>
      <c r="F70" t="s">
        <v>10</v>
      </c>
      <c r="G70">
        <v>3</v>
      </c>
    </row>
    <row r="71" spans="1:7" x14ac:dyDescent="0.25">
      <c r="A71" t="s">
        <v>21</v>
      </c>
      <c r="B71" t="s">
        <v>236</v>
      </c>
      <c r="C71" t="s">
        <v>235</v>
      </c>
      <c r="D71" t="s">
        <v>8</v>
      </c>
      <c r="E71" t="s">
        <v>7</v>
      </c>
      <c r="F71" t="s">
        <v>9</v>
      </c>
      <c r="G71">
        <v>3</v>
      </c>
    </row>
    <row r="72" spans="1:7" x14ac:dyDescent="0.25">
      <c r="A72" t="s">
        <v>21</v>
      </c>
      <c r="B72" t="s">
        <v>236</v>
      </c>
      <c r="C72" t="s">
        <v>235</v>
      </c>
      <c r="D72" t="s">
        <v>2</v>
      </c>
      <c r="E72" t="s">
        <v>1</v>
      </c>
      <c r="F72" t="s">
        <v>0</v>
      </c>
      <c r="G72">
        <v>3</v>
      </c>
    </row>
    <row r="73" spans="1:7" x14ac:dyDescent="0.25">
      <c r="A73" t="s">
        <v>21</v>
      </c>
      <c r="B73" t="s">
        <v>236</v>
      </c>
      <c r="C73" t="s">
        <v>235</v>
      </c>
      <c r="D73" t="s">
        <v>2</v>
      </c>
      <c r="E73" t="s">
        <v>23</v>
      </c>
      <c r="F73" t="s">
        <v>26</v>
      </c>
      <c r="G73">
        <v>3</v>
      </c>
    </row>
    <row r="74" spans="1:7" x14ac:dyDescent="0.25">
      <c r="A74" t="s">
        <v>57</v>
      </c>
      <c r="B74" t="s">
        <v>223</v>
      </c>
      <c r="C74" t="s">
        <v>222</v>
      </c>
      <c r="D74" t="s">
        <v>2</v>
      </c>
      <c r="E74" t="s">
        <v>7</v>
      </c>
      <c r="F74" t="s">
        <v>38</v>
      </c>
      <c r="G74">
        <v>3</v>
      </c>
    </row>
    <row r="75" spans="1:7" x14ac:dyDescent="0.25">
      <c r="A75" t="s">
        <v>57</v>
      </c>
      <c r="B75" t="s">
        <v>223</v>
      </c>
      <c r="C75" t="s">
        <v>222</v>
      </c>
      <c r="D75" t="s">
        <v>2</v>
      </c>
      <c r="E75" t="s">
        <v>7</v>
      </c>
      <c r="F75" t="s">
        <v>12</v>
      </c>
      <c r="G75">
        <v>3</v>
      </c>
    </row>
    <row r="76" spans="1:7" x14ac:dyDescent="0.25">
      <c r="A76" t="s">
        <v>57</v>
      </c>
      <c r="B76" t="s">
        <v>223</v>
      </c>
      <c r="C76" t="s">
        <v>222</v>
      </c>
      <c r="D76" t="s">
        <v>8</v>
      </c>
      <c r="E76" t="s">
        <v>7</v>
      </c>
      <c r="F76" t="s">
        <v>11</v>
      </c>
      <c r="G76">
        <v>3</v>
      </c>
    </row>
    <row r="77" spans="1:7" x14ac:dyDescent="0.25">
      <c r="A77" t="s">
        <v>57</v>
      </c>
      <c r="B77" t="s">
        <v>223</v>
      </c>
      <c r="C77" t="s">
        <v>222</v>
      </c>
      <c r="D77" t="s">
        <v>8</v>
      </c>
      <c r="E77" t="s">
        <v>7</v>
      </c>
      <c r="F77" t="s">
        <v>10</v>
      </c>
      <c r="G77">
        <v>3</v>
      </c>
    </row>
    <row r="78" spans="1:7" x14ac:dyDescent="0.25">
      <c r="A78" t="s">
        <v>57</v>
      </c>
      <c r="B78" t="s">
        <v>223</v>
      </c>
      <c r="C78" t="s">
        <v>222</v>
      </c>
      <c r="D78" t="s">
        <v>8</v>
      </c>
      <c r="E78" t="s">
        <v>7</v>
      </c>
      <c r="F78" t="s">
        <v>9</v>
      </c>
      <c r="G78">
        <v>3</v>
      </c>
    </row>
    <row r="79" spans="1:7" x14ac:dyDescent="0.25">
      <c r="A79" t="s">
        <v>57</v>
      </c>
      <c r="B79" t="s">
        <v>223</v>
      </c>
      <c r="C79" t="s">
        <v>222</v>
      </c>
      <c r="D79" t="s">
        <v>8</v>
      </c>
      <c r="E79" t="s">
        <v>1</v>
      </c>
      <c r="F79" t="s">
        <v>34</v>
      </c>
      <c r="G79">
        <v>3</v>
      </c>
    </row>
    <row r="80" spans="1:7" x14ac:dyDescent="0.25">
      <c r="A80" t="s">
        <v>57</v>
      </c>
      <c r="B80" t="s">
        <v>223</v>
      </c>
      <c r="C80" t="s">
        <v>222</v>
      </c>
      <c r="D80" t="s">
        <v>8</v>
      </c>
      <c r="E80" t="s">
        <v>1</v>
      </c>
      <c r="F80" t="s">
        <v>14</v>
      </c>
      <c r="G80">
        <v>3</v>
      </c>
    </row>
    <row r="81" spans="1:7" x14ac:dyDescent="0.25">
      <c r="A81" t="s">
        <v>57</v>
      </c>
      <c r="B81" t="s">
        <v>223</v>
      </c>
      <c r="C81" t="s">
        <v>222</v>
      </c>
      <c r="D81" t="s">
        <v>8</v>
      </c>
      <c r="E81" t="s">
        <v>23</v>
      </c>
      <c r="F81" t="s">
        <v>22</v>
      </c>
      <c r="G81">
        <v>3</v>
      </c>
    </row>
    <row r="82" spans="1:7" x14ac:dyDescent="0.25">
      <c r="A82" t="s">
        <v>17</v>
      </c>
      <c r="B82" t="s">
        <v>206</v>
      </c>
      <c r="C82" t="s">
        <v>15</v>
      </c>
      <c r="D82" t="s">
        <v>2</v>
      </c>
      <c r="E82" t="s">
        <v>7</v>
      </c>
      <c r="F82" t="s">
        <v>38</v>
      </c>
      <c r="G82">
        <v>3</v>
      </c>
    </row>
    <row r="83" spans="1:7" x14ac:dyDescent="0.25">
      <c r="A83" t="s">
        <v>17</v>
      </c>
      <c r="B83" t="s">
        <v>206</v>
      </c>
      <c r="C83" t="s">
        <v>15</v>
      </c>
      <c r="D83" t="s">
        <v>2</v>
      </c>
      <c r="E83" t="s">
        <v>7</v>
      </c>
      <c r="F83" t="s">
        <v>13</v>
      </c>
      <c r="G83">
        <v>3</v>
      </c>
    </row>
    <row r="84" spans="1:7" x14ac:dyDescent="0.25">
      <c r="A84" t="s">
        <v>17</v>
      </c>
      <c r="B84" t="s">
        <v>206</v>
      </c>
      <c r="C84" t="s">
        <v>15</v>
      </c>
      <c r="D84" t="s">
        <v>2</v>
      </c>
      <c r="E84" t="s">
        <v>7</v>
      </c>
      <c r="F84" t="s">
        <v>12</v>
      </c>
      <c r="G84">
        <v>3</v>
      </c>
    </row>
    <row r="85" spans="1:7" x14ac:dyDescent="0.25">
      <c r="A85" t="s">
        <v>17</v>
      </c>
      <c r="B85" t="s">
        <v>206</v>
      </c>
      <c r="C85" t="s">
        <v>15</v>
      </c>
      <c r="D85" t="s">
        <v>8</v>
      </c>
      <c r="E85" t="s">
        <v>7</v>
      </c>
      <c r="F85" t="s">
        <v>11</v>
      </c>
      <c r="G85">
        <v>3</v>
      </c>
    </row>
    <row r="86" spans="1:7" x14ac:dyDescent="0.25">
      <c r="A86" t="s">
        <v>17</v>
      </c>
      <c r="B86" t="s">
        <v>206</v>
      </c>
      <c r="C86" t="s">
        <v>15</v>
      </c>
      <c r="D86" t="s">
        <v>8</v>
      </c>
      <c r="E86" t="s">
        <v>7</v>
      </c>
      <c r="F86" t="s">
        <v>10</v>
      </c>
      <c r="G86">
        <v>3</v>
      </c>
    </row>
    <row r="87" spans="1:7" x14ac:dyDescent="0.25">
      <c r="A87" t="s">
        <v>17</v>
      </c>
      <c r="B87" t="s">
        <v>206</v>
      </c>
      <c r="C87" t="s">
        <v>15</v>
      </c>
      <c r="D87" t="s">
        <v>8</v>
      </c>
      <c r="E87" t="s">
        <v>7</v>
      </c>
      <c r="F87" t="s">
        <v>6</v>
      </c>
      <c r="G87">
        <v>3</v>
      </c>
    </row>
    <row r="88" spans="1:7" x14ac:dyDescent="0.25">
      <c r="A88" t="s">
        <v>17</v>
      </c>
      <c r="B88" t="s">
        <v>206</v>
      </c>
      <c r="C88" t="s">
        <v>15</v>
      </c>
      <c r="D88" t="s">
        <v>8</v>
      </c>
      <c r="E88" t="s">
        <v>1</v>
      </c>
      <c r="F88" t="s">
        <v>14</v>
      </c>
      <c r="G88">
        <v>3</v>
      </c>
    </row>
    <row r="89" spans="1:7" x14ac:dyDescent="0.25">
      <c r="A89" t="s">
        <v>17</v>
      </c>
      <c r="B89" t="s">
        <v>206</v>
      </c>
      <c r="C89" t="s">
        <v>15</v>
      </c>
      <c r="D89" t="s">
        <v>2</v>
      </c>
      <c r="E89" t="s">
        <v>23</v>
      </c>
      <c r="F89" t="s">
        <v>26</v>
      </c>
      <c r="G89">
        <v>3</v>
      </c>
    </row>
    <row r="90" spans="1:7" x14ac:dyDescent="0.25">
      <c r="A90" t="s">
        <v>17</v>
      </c>
      <c r="B90" t="s">
        <v>206</v>
      </c>
      <c r="C90" t="s">
        <v>15</v>
      </c>
      <c r="D90" t="s">
        <v>8</v>
      </c>
      <c r="E90" t="s">
        <v>23</v>
      </c>
      <c r="F90" t="s">
        <v>22</v>
      </c>
      <c r="G90">
        <v>3</v>
      </c>
    </row>
    <row r="91" spans="1:7" x14ac:dyDescent="0.25">
      <c r="A91" t="s">
        <v>17</v>
      </c>
      <c r="B91" t="s">
        <v>198</v>
      </c>
      <c r="C91" t="s">
        <v>197</v>
      </c>
      <c r="D91" t="s">
        <v>2</v>
      </c>
      <c r="E91" t="s">
        <v>7</v>
      </c>
      <c r="F91" t="s">
        <v>38</v>
      </c>
      <c r="G91">
        <v>3</v>
      </c>
    </row>
    <row r="92" spans="1:7" x14ac:dyDescent="0.25">
      <c r="A92" t="s">
        <v>17</v>
      </c>
      <c r="B92" t="s">
        <v>198</v>
      </c>
      <c r="C92" t="s">
        <v>197</v>
      </c>
      <c r="D92" t="s">
        <v>2</v>
      </c>
      <c r="E92" t="s">
        <v>7</v>
      </c>
      <c r="F92" t="s">
        <v>18</v>
      </c>
      <c r="G92">
        <v>3</v>
      </c>
    </row>
    <row r="93" spans="1:7" x14ac:dyDescent="0.25">
      <c r="A93" t="s">
        <v>17</v>
      </c>
      <c r="B93" t="s">
        <v>198</v>
      </c>
      <c r="C93" t="s">
        <v>197</v>
      </c>
      <c r="D93" t="s">
        <v>2</v>
      </c>
      <c r="E93" t="s">
        <v>7</v>
      </c>
      <c r="F93" t="s">
        <v>37</v>
      </c>
      <c r="G93">
        <v>3</v>
      </c>
    </row>
    <row r="94" spans="1:7" x14ac:dyDescent="0.25">
      <c r="A94" t="s">
        <v>17</v>
      </c>
      <c r="B94" t="s">
        <v>198</v>
      </c>
      <c r="C94" t="s">
        <v>197</v>
      </c>
      <c r="D94" t="s">
        <v>8</v>
      </c>
      <c r="E94" t="s">
        <v>7</v>
      </c>
      <c r="F94" t="s">
        <v>10</v>
      </c>
      <c r="G94">
        <v>3</v>
      </c>
    </row>
    <row r="95" spans="1:7" x14ac:dyDescent="0.25">
      <c r="A95" t="s">
        <v>17</v>
      </c>
      <c r="B95" t="s">
        <v>198</v>
      </c>
      <c r="C95" t="s">
        <v>197</v>
      </c>
      <c r="D95" t="s">
        <v>8</v>
      </c>
      <c r="E95" t="s">
        <v>7</v>
      </c>
      <c r="F95" t="s">
        <v>9</v>
      </c>
      <c r="G95">
        <v>3</v>
      </c>
    </row>
    <row r="96" spans="1:7" x14ac:dyDescent="0.25">
      <c r="A96" t="s">
        <v>17</v>
      </c>
      <c r="B96" t="s">
        <v>198</v>
      </c>
      <c r="C96" t="s">
        <v>197</v>
      </c>
      <c r="D96" t="s">
        <v>8</v>
      </c>
      <c r="E96" t="s">
        <v>7</v>
      </c>
      <c r="F96" t="s">
        <v>43</v>
      </c>
      <c r="G96">
        <v>3</v>
      </c>
    </row>
    <row r="97" spans="1:7" x14ac:dyDescent="0.25">
      <c r="A97" t="s">
        <v>17</v>
      </c>
      <c r="B97" t="s">
        <v>198</v>
      </c>
      <c r="C97" t="s">
        <v>197</v>
      </c>
      <c r="D97" t="s">
        <v>2</v>
      </c>
      <c r="E97" t="s">
        <v>1</v>
      </c>
      <c r="F97" t="s">
        <v>36</v>
      </c>
      <c r="G97">
        <v>3</v>
      </c>
    </row>
    <row r="98" spans="1:7" x14ac:dyDescent="0.25">
      <c r="A98" t="s">
        <v>17</v>
      </c>
      <c r="B98" t="s">
        <v>198</v>
      </c>
      <c r="C98" t="s">
        <v>197</v>
      </c>
      <c r="D98" t="s">
        <v>2</v>
      </c>
      <c r="E98" t="s">
        <v>1</v>
      </c>
      <c r="F98" t="s">
        <v>35</v>
      </c>
      <c r="G98">
        <v>3</v>
      </c>
    </row>
    <row r="99" spans="1:7" x14ac:dyDescent="0.25">
      <c r="A99" t="s">
        <v>17</v>
      </c>
      <c r="B99" t="s">
        <v>198</v>
      </c>
      <c r="C99" t="s">
        <v>197</v>
      </c>
      <c r="D99" t="s">
        <v>2</v>
      </c>
      <c r="E99" t="s">
        <v>1</v>
      </c>
      <c r="F99" t="s">
        <v>92</v>
      </c>
      <c r="G99">
        <v>3</v>
      </c>
    </row>
    <row r="100" spans="1:7" x14ac:dyDescent="0.25">
      <c r="A100" t="s">
        <v>17</v>
      </c>
      <c r="B100" t="s">
        <v>198</v>
      </c>
      <c r="C100" t="s">
        <v>197</v>
      </c>
      <c r="D100" t="s">
        <v>8</v>
      </c>
      <c r="E100" t="s">
        <v>1</v>
      </c>
      <c r="F100" t="s">
        <v>49</v>
      </c>
      <c r="G100">
        <v>3</v>
      </c>
    </row>
    <row r="101" spans="1:7" x14ac:dyDescent="0.25">
      <c r="A101" t="s">
        <v>17</v>
      </c>
      <c r="B101" t="s">
        <v>198</v>
      </c>
      <c r="C101" t="s">
        <v>197</v>
      </c>
      <c r="D101" t="s">
        <v>8</v>
      </c>
      <c r="E101" t="s">
        <v>1</v>
      </c>
      <c r="F101" t="s">
        <v>34</v>
      </c>
      <c r="G101">
        <v>3</v>
      </c>
    </row>
    <row r="102" spans="1:7" x14ac:dyDescent="0.25">
      <c r="A102" t="s">
        <v>17</v>
      </c>
      <c r="B102" t="s">
        <v>198</v>
      </c>
      <c r="C102" t="s">
        <v>197</v>
      </c>
      <c r="D102" t="s">
        <v>8</v>
      </c>
      <c r="E102" t="s">
        <v>1</v>
      </c>
      <c r="F102" t="s">
        <v>75</v>
      </c>
      <c r="G102">
        <v>3</v>
      </c>
    </row>
    <row r="103" spans="1:7" x14ac:dyDescent="0.25">
      <c r="A103" t="s">
        <v>17</v>
      </c>
      <c r="B103" t="s">
        <v>198</v>
      </c>
      <c r="C103" t="s">
        <v>197</v>
      </c>
      <c r="D103" t="s">
        <v>8</v>
      </c>
      <c r="E103" t="s">
        <v>1</v>
      </c>
      <c r="F103" t="s">
        <v>88</v>
      </c>
      <c r="G103">
        <v>3</v>
      </c>
    </row>
    <row r="104" spans="1:7" x14ac:dyDescent="0.25">
      <c r="A104" t="s">
        <v>17</v>
      </c>
      <c r="B104" t="s">
        <v>198</v>
      </c>
      <c r="C104" t="s">
        <v>197</v>
      </c>
      <c r="D104" t="s">
        <v>8</v>
      </c>
      <c r="E104" t="s">
        <v>1</v>
      </c>
      <c r="F104" t="s">
        <v>14</v>
      </c>
      <c r="G104">
        <v>3</v>
      </c>
    </row>
    <row r="105" spans="1:7" x14ac:dyDescent="0.25">
      <c r="A105" t="s">
        <v>17</v>
      </c>
      <c r="B105" t="s">
        <v>198</v>
      </c>
      <c r="C105" t="s">
        <v>197</v>
      </c>
      <c r="D105" t="s">
        <v>2</v>
      </c>
      <c r="E105" t="s">
        <v>23</v>
      </c>
      <c r="F105" t="s">
        <v>26</v>
      </c>
      <c r="G105">
        <v>3</v>
      </c>
    </row>
    <row r="106" spans="1:7" x14ac:dyDescent="0.25">
      <c r="A106" t="s">
        <v>17</v>
      </c>
      <c r="B106" t="s">
        <v>198</v>
      </c>
      <c r="C106" t="s">
        <v>197</v>
      </c>
      <c r="D106" t="s">
        <v>2</v>
      </c>
      <c r="E106" t="s">
        <v>23</v>
      </c>
      <c r="F106" t="s">
        <v>149</v>
      </c>
      <c r="G106">
        <v>3</v>
      </c>
    </row>
    <row r="107" spans="1:7" x14ac:dyDescent="0.25">
      <c r="A107" t="s">
        <v>17</v>
      </c>
      <c r="B107" t="s">
        <v>198</v>
      </c>
      <c r="C107" t="s">
        <v>197</v>
      </c>
      <c r="D107" t="s">
        <v>8</v>
      </c>
      <c r="E107" t="s">
        <v>23</v>
      </c>
      <c r="F107" t="s">
        <v>22</v>
      </c>
      <c r="G107">
        <v>3</v>
      </c>
    </row>
    <row r="108" spans="1:7" x14ac:dyDescent="0.25">
      <c r="A108" t="s">
        <v>17</v>
      </c>
      <c r="B108" t="s">
        <v>198</v>
      </c>
      <c r="C108" t="s">
        <v>197</v>
      </c>
      <c r="D108" t="s">
        <v>8</v>
      </c>
      <c r="E108" t="s">
        <v>23</v>
      </c>
      <c r="F108" t="s">
        <v>146</v>
      </c>
      <c r="G108">
        <v>3</v>
      </c>
    </row>
    <row r="109" spans="1:7" x14ac:dyDescent="0.25">
      <c r="A109" t="s">
        <v>201</v>
      </c>
      <c r="B109" t="s">
        <v>200</v>
      </c>
      <c r="C109" t="s">
        <v>199</v>
      </c>
      <c r="D109" t="s">
        <v>2</v>
      </c>
      <c r="E109" t="s">
        <v>7</v>
      </c>
      <c r="F109" t="s">
        <v>38</v>
      </c>
      <c r="G109">
        <v>3</v>
      </c>
    </row>
    <row r="110" spans="1:7" x14ac:dyDescent="0.25">
      <c r="A110" t="s">
        <v>201</v>
      </c>
      <c r="B110" t="s">
        <v>200</v>
      </c>
      <c r="C110" t="s">
        <v>199</v>
      </c>
      <c r="D110" t="s">
        <v>2</v>
      </c>
      <c r="E110" t="s">
        <v>7</v>
      </c>
      <c r="F110" t="s">
        <v>37</v>
      </c>
      <c r="G110">
        <v>3</v>
      </c>
    </row>
    <row r="111" spans="1:7" x14ac:dyDescent="0.25">
      <c r="A111" t="s">
        <v>201</v>
      </c>
      <c r="B111" t="s">
        <v>200</v>
      </c>
      <c r="C111" t="s">
        <v>199</v>
      </c>
      <c r="D111" t="s">
        <v>8</v>
      </c>
      <c r="E111" t="s">
        <v>7</v>
      </c>
      <c r="F111" t="s">
        <v>10</v>
      </c>
      <c r="G111">
        <v>3</v>
      </c>
    </row>
    <row r="112" spans="1:7" x14ac:dyDescent="0.25">
      <c r="A112" t="s">
        <v>201</v>
      </c>
      <c r="B112" t="s">
        <v>200</v>
      </c>
      <c r="C112" t="s">
        <v>199</v>
      </c>
      <c r="D112" t="s">
        <v>8</v>
      </c>
      <c r="E112" t="s">
        <v>7</v>
      </c>
      <c r="F112" t="s">
        <v>43</v>
      </c>
      <c r="G112">
        <v>3</v>
      </c>
    </row>
    <row r="113" spans="1:7" x14ac:dyDescent="0.25">
      <c r="A113" t="s">
        <v>201</v>
      </c>
      <c r="B113" t="s">
        <v>200</v>
      </c>
      <c r="C113" t="s">
        <v>199</v>
      </c>
      <c r="D113" t="s">
        <v>8</v>
      </c>
      <c r="E113" t="s">
        <v>7</v>
      </c>
      <c r="F113" t="s">
        <v>9</v>
      </c>
      <c r="G113">
        <v>3</v>
      </c>
    </row>
    <row r="114" spans="1:7" x14ac:dyDescent="0.25">
      <c r="A114" t="s">
        <v>201</v>
      </c>
      <c r="B114" t="s">
        <v>200</v>
      </c>
      <c r="C114" t="s">
        <v>199</v>
      </c>
      <c r="D114" t="s">
        <v>2</v>
      </c>
      <c r="E114" t="s">
        <v>1</v>
      </c>
      <c r="F114" t="s">
        <v>36</v>
      </c>
      <c r="G114">
        <v>3</v>
      </c>
    </row>
    <row r="115" spans="1:7" x14ac:dyDescent="0.25">
      <c r="A115" t="s">
        <v>201</v>
      </c>
      <c r="B115" t="s">
        <v>200</v>
      </c>
      <c r="C115" t="s">
        <v>199</v>
      </c>
      <c r="D115" t="s">
        <v>2</v>
      </c>
      <c r="E115" t="s">
        <v>1</v>
      </c>
      <c r="F115" t="s">
        <v>35</v>
      </c>
      <c r="G115">
        <v>3</v>
      </c>
    </row>
    <row r="116" spans="1:7" x14ac:dyDescent="0.25">
      <c r="A116" t="s">
        <v>201</v>
      </c>
      <c r="B116" t="s">
        <v>200</v>
      </c>
      <c r="C116" t="s">
        <v>199</v>
      </c>
      <c r="D116" t="s">
        <v>8</v>
      </c>
      <c r="E116" t="s">
        <v>1</v>
      </c>
      <c r="F116" t="s">
        <v>49</v>
      </c>
      <c r="G116">
        <v>3</v>
      </c>
    </row>
    <row r="117" spans="1:7" x14ac:dyDescent="0.25">
      <c r="A117" t="s">
        <v>201</v>
      </c>
      <c r="B117" t="s">
        <v>200</v>
      </c>
      <c r="C117" t="s">
        <v>199</v>
      </c>
      <c r="D117" t="s">
        <v>8</v>
      </c>
      <c r="E117" t="s">
        <v>1</v>
      </c>
      <c r="F117" t="s">
        <v>34</v>
      </c>
      <c r="G117">
        <v>3</v>
      </c>
    </row>
    <row r="118" spans="1:7" x14ac:dyDescent="0.25">
      <c r="A118" t="s">
        <v>201</v>
      </c>
      <c r="B118" t="s">
        <v>200</v>
      </c>
      <c r="C118" t="s">
        <v>199</v>
      </c>
      <c r="D118" t="s">
        <v>8</v>
      </c>
      <c r="E118" t="s">
        <v>1</v>
      </c>
      <c r="F118" t="s">
        <v>75</v>
      </c>
      <c r="G118">
        <v>3</v>
      </c>
    </row>
    <row r="119" spans="1:7" x14ac:dyDescent="0.25">
      <c r="A119" t="s">
        <v>201</v>
      </c>
      <c r="B119" t="s">
        <v>200</v>
      </c>
      <c r="C119" t="s">
        <v>199</v>
      </c>
      <c r="D119" t="s">
        <v>8</v>
      </c>
      <c r="E119" t="s">
        <v>1</v>
      </c>
      <c r="F119" t="s">
        <v>14</v>
      </c>
      <c r="G119">
        <v>3</v>
      </c>
    </row>
    <row r="120" spans="1:7" x14ac:dyDescent="0.25">
      <c r="A120" t="s">
        <v>201</v>
      </c>
      <c r="B120" t="s">
        <v>200</v>
      </c>
      <c r="C120" t="s">
        <v>199</v>
      </c>
      <c r="D120" t="s">
        <v>2</v>
      </c>
      <c r="E120" t="s">
        <v>23</v>
      </c>
      <c r="F120" t="s">
        <v>26</v>
      </c>
      <c r="G120">
        <v>3</v>
      </c>
    </row>
    <row r="121" spans="1:7" x14ac:dyDescent="0.25">
      <c r="A121" t="s">
        <v>201</v>
      </c>
      <c r="B121" t="s">
        <v>200</v>
      </c>
      <c r="C121" t="s">
        <v>199</v>
      </c>
      <c r="D121" t="s">
        <v>2</v>
      </c>
      <c r="E121" t="s">
        <v>23</v>
      </c>
      <c r="F121" t="s">
        <v>149</v>
      </c>
      <c r="G121">
        <v>3</v>
      </c>
    </row>
    <row r="122" spans="1:7" x14ac:dyDescent="0.25">
      <c r="A122" t="s">
        <v>201</v>
      </c>
      <c r="B122" t="s">
        <v>200</v>
      </c>
      <c r="C122" t="s">
        <v>199</v>
      </c>
      <c r="D122" t="s">
        <v>8</v>
      </c>
      <c r="E122" t="s">
        <v>23</v>
      </c>
      <c r="F122" t="s">
        <v>22</v>
      </c>
      <c r="G122">
        <v>3</v>
      </c>
    </row>
    <row r="123" spans="1:7" x14ac:dyDescent="0.25">
      <c r="A123" t="s">
        <v>201</v>
      </c>
      <c r="B123" t="s">
        <v>200</v>
      </c>
      <c r="C123" t="s">
        <v>199</v>
      </c>
      <c r="D123" t="s">
        <v>8</v>
      </c>
      <c r="E123" t="s">
        <v>23</v>
      </c>
      <c r="F123" t="s">
        <v>146</v>
      </c>
      <c r="G123">
        <v>3</v>
      </c>
    </row>
    <row r="124" spans="1:7" x14ac:dyDescent="0.25">
      <c r="A124" t="s">
        <v>17</v>
      </c>
      <c r="B124" t="s">
        <v>195</v>
      </c>
      <c r="C124" t="s">
        <v>71</v>
      </c>
      <c r="D124" t="s">
        <v>2</v>
      </c>
      <c r="E124" t="s">
        <v>7</v>
      </c>
      <c r="F124" t="s">
        <v>38</v>
      </c>
      <c r="G124">
        <v>3</v>
      </c>
    </row>
    <row r="125" spans="1:7" x14ac:dyDescent="0.25">
      <c r="A125" t="s">
        <v>17</v>
      </c>
      <c r="B125" t="s">
        <v>195</v>
      </c>
      <c r="C125" t="s">
        <v>71</v>
      </c>
      <c r="D125" t="s">
        <v>2</v>
      </c>
      <c r="E125" t="s">
        <v>7</v>
      </c>
      <c r="F125" t="s">
        <v>13</v>
      </c>
      <c r="G125">
        <v>3</v>
      </c>
    </row>
    <row r="126" spans="1:7" x14ac:dyDescent="0.25">
      <c r="A126" t="s">
        <v>17</v>
      </c>
      <c r="B126" t="s">
        <v>195</v>
      </c>
      <c r="C126" t="s">
        <v>71</v>
      </c>
      <c r="D126" t="s">
        <v>2</v>
      </c>
      <c r="E126" t="s">
        <v>7</v>
      </c>
      <c r="F126" t="s">
        <v>12</v>
      </c>
      <c r="G126">
        <v>3</v>
      </c>
    </row>
    <row r="127" spans="1:7" x14ac:dyDescent="0.25">
      <c r="A127" t="s">
        <v>17</v>
      </c>
      <c r="B127" t="s">
        <v>195</v>
      </c>
      <c r="C127" t="s">
        <v>71</v>
      </c>
      <c r="D127" t="s">
        <v>2</v>
      </c>
      <c r="E127" t="s">
        <v>7</v>
      </c>
      <c r="F127" t="s">
        <v>78</v>
      </c>
      <c r="G127">
        <v>3</v>
      </c>
    </row>
    <row r="128" spans="1:7" x14ac:dyDescent="0.25">
      <c r="A128" t="s">
        <v>17</v>
      </c>
      <c r="B128" t="s">
        <v>195</v>
      </c>
      <c r="C128" t="s">
        <v>71</v>
      </c>
      <c r="D128" t="s">
        <v>8</v>
      </c>
      <c r="E128" t="s">
        <v>7</v>
      </c>
      <c r="F128" t="s">
        <v>11</v>
      </c>
      <c r="G128">
        <v>3</v>
      </c>
    </row>
    <row r="129" spans="1:7" x14ac:dyDescent="0.25">
      <c r="A129" t="s">
        <v>17</v>
      </c>
      <c r="B129" t="s">
        <v>195</v>
      </c>
      <c r="C129" t="s">
        <v>71</v>
      </c>
      <c r="D129" t="s">
        <v>8</v>
      </c>
      <c r="E129" t="s">
        <v>7</v>
      </c>
      <c r="F129" t="s">
        <v>10</v>
      </c>
      <c r="G129">
        <v>3</v>
      </c>
    </row>
    <row r="130" spans="1:7" x14ac:dyDescent="0.25">
      <c r="A130" t="s">
        <v>17</v>
      </c>
      <c r="B130" t="s">
        <v>195</v>
      </c>
      <c r="C130" t="s">
        <v>71</v>
      </c>
      <c r="D130" t="s">
        <v>8</v>
      </c>
      <c r="E130" t="s">
        <v>7</v>
      </c>
      <c r="F130" t="s">
        <v>30</v>
      </c>
      <c r="G130">
        <v>3</v>
      </c>
    </row>
    <row r="131" spans="1:7" x14ac:dyDescent="0.25">
      <c r="A131" t="s">
        <v>17</v>
      </c>
      <c r="B131" t="s">
        <v>195</v>
      </c>
      <c r="C131" t="s">
        <v>71</v>
      </c>
      <c r="D131" t="s">
        <v>8</v>
      </c>
      <c r="E131" t="s">
        <v>7</v>
      </c>
      <c r="F131" t="s">
        <v>6</v>
      </c>
      <c r="G131">
        <v>3</v>
      </c>
    </row>
    <row r="132" spans="1:7" x14ac:dyDescent="0.25">
      <c r="A132" t="s">
        <v>17</v>
      </c>
      <c r="B132" t="s">
        <v>195</v>
      </c>
      <c r="C132" t="s">
        <v>71</v>
      </c>
      <c r="D132" t="s">
        <v>2</v>
      </c>
      <c r="E132" t="s">
        <v>1</v>
      </c>
      <c r="F132" t="s">
        <v>0</v>
      </c>
      <c r="G132">
        <v>3</v>
      </c>
    </row>
    <row r="133" spans="1:7" x14ac:dyDescent="0.25">
      <c r="A133" t="s">
        <v>17</v>
      </c>
      <c r="B133" t="s">
        <v>195</v>
      </c>
      <c r="C133" t="s">
        <v>71</v>
      </c>
      <c r="D133" t="s">
        <v>8</v>
      </c>
      <c r="E133" t="s">
        <v>1</v>
      </c>
      <c r="F133" t="s">
        <v>14</v>
      </c>
      <c r="G133">
        <v>3</v>
      </c>
    </row>
    <row r="134" spans="1:7" x14ac:dyDescent="0.25">
      <c r="A134" t="s">
        <v>17</v>
      </c>
      <c r="B134" t="s">
        <v>195</v>
      </c>
      <c r="C134" t="s">
        <v>71</v>
      </c>
      <c r="D134" t="s">
        <v>2</v>
      </c>
      <c r="E134" t="s">
        <v>23</v>
      </c>
      <c r="F134" t="s">
        <v>26</v>
      </c>
      <c r="G134">
        <v>3</v>
      </c>
    </row>
    <row r="135" spans="1:7" x14ac:dyDescent="0.25">
      <c r="A135" t="s">
        <v>17</v>
      </c>
      <c r="B135" t="s">
        <v>195</v>
      </c>
      <c r="C135" t="s">
        <v>71</v>
      </c>
      <c r="D135" t="s">
        <v>8</v>
      </c>
      <c r="E135" t="s">
        <v>23</v>
      </c>
      <c r="F135" t="s">
        <v>22</v>
      </c>
      <c r="G135">
        <v>3</v>
      </c>
    </row>
    <row r="136" spans="1:7" x14ac:dyDescent="0.25">
      <c r="A136" t="s">
        <v>91</v>
      </c>
      <c r="B136" t="s">
        <v>192</v>
      </c>
      <c r="C136" t="s">
        <v>191</v>
      </c>
      <c r="D136" t="s">
        <v>2</v>
      </c>
      <c r="E136" t="s">
        <v>7</v>
      </c>
      <c r="F136" t="s">
        <v>38</v>
      </c>
      <c r="G136">
        <v>3</v>
      </c>
    </row>
    <row r="137" spans="1:7" x14ac:dyDescent="0.25">
      <c r="A137" t="s">
        <v>91</v>
      </c>
      <c r="B137" t="s">
        <v>192</v>
      </c>
      <c r="C137" t="s">
        <v>191</v>
      </c>
      <c r="D137" t="s">
        <v>2</v>
      </c>
      <c r="E137" t="s">
        <v>7</v>
      </c>
      <c r="F137" t="s">
        <v>13</v>
      </c>
      <c r="G137">
        <v>3</v>
      </c>
    </row>
    <row r="138" spans="1:7" x14ac:dyDescent="0.25">
      <c r="A138" t="s">
        <v>91</v>
      </c>
      <c r="B138" t="s">
        <v>192</v>
      </c>
      <c r="C138" t="s">
        <v>191</v>
      </c>
      <c r="D138" t="s">
        <v>2</v>
      </c>
      <c r="E138" t="s">
        <v>7</v>
      </c>
      <c r="F138" t="s">
        <v>37</v>
      </c>
      <c r="G138">
        <v>3</v>
      </c>
    </row>
    <row r="139" spans="1:7" x14ac:dyDescent="0.25">
      <c r="A139" t="s">
        <v>91</v>
      </c>
      <c r="B139" t="s">
        <v>192</v>
      </c>
      <c r="C139" t="s">
        <v>191</v>
      </c>
      <c r="D139" t="s">
        <v>8</v>
      </c>
      <c r="E139" t="s">
        <v>7</v>
      </c>
      <c r="F139" t="s">
        <v>9</v>
      </c>
      <c r="G139">
        <v>3</v>
      </c>
    </row>
    <row r="140" spans="1:7" x14ac:dyDescent="0.25">
      <c r="A140" t="s">
        <v>91</v>
      </c>
      <c r="B140" t="s">
        <v>192</v>
      </c>
      <c r="C140" t="s">
        <v>191</v>
      </c>
      <c r="D140" t="s">
        <v>8</v>
      </c>
      <c r="E140" t="s">
        <v>7</v>
      </c>
      <c r="F140" t="s">
        <v>43</v>
      </c>
      <c r="G140">
        <v>3</v>
      </c>
    </row>
    <row r="141" spans="1:7" x14ac:dyDescent="0.25">
      <c r="A141" t="s">
        <v>91</v>
      </c>
      <c r="B141" t="s">
        <v>192</v>
      </c>
      <c r="C141" t="s">
        <v>191</v>
      </c>
      <c r="D141" t="s">
        <v>2</v>
      </c>
      <c r="E141" t="s">
        <v>1</v>
      </c>
      <c r="F141" t="s">
        <v>36</v>
      </c>
      <c r="G141">
        <v>3</v>
      </c>
    </row>
    <row r="142" spans="1:7" x14ac:dyDescent="0.25">
      <c r="A142" t="s">
        <v>91</v>
      </c>
      <c r="B142" t="s">
        <v>192</v>
      </c>
      <c r="C142" t="s">
        <v>191</v>
      </c>
      <c r="D142" t="s">
        <v>2</v>
      </c>
      <c r="E142" t="s">
        <v>1</v>
      </c>
      <c r="F142" t="s">
        <v>92</v>
      </c>
      <c r="G142">
        <v>3</v>
      </c>
    </row>
    <row r="143" spans="1:7" x14ac:dyDescent="0.25">
      <c r="A143" t="s">
        <v>91</v>
      </c>
      <c r="B143" t="s">
        <v>192</v>
      </c>
      <c r="C143" t="s">
        <v>191</v>
      </c>
      <c r="D143" t="s">
        <v>8</v>
      </c>
      <c r="E143" t="s">
        <v>1</v>
      </c>
      <c r="F143" t="s">
        <v>49</v>
      </c>
      <c r="G143">
        <v>3</v>
      </c>
    </row>
    <row r="144" spans="1:7" x14ac:dyDescent="0.25">
      <c r="A144" t="s">
        <v>91</v>
      </c>
      <c r="B144" t="s">
        <v>192</v>
      </c>
      <c r="C144" t="s">
        <v>191</v>
      </c>
      <c r="D144" t="s">
        <v>8</v>
      </c>
      <c r="E144" t="s">
        <v>1</v>
      </c>
      <c r="F144" t="s">
        <v>34</v>
      </c>
      <c r="G144">
        <v>3</v>
      </c>
    </row>
    <row r="145" spans="1:7" x14ac:dyDescent="0.25">
      <c r="A145" t="s">
        <v>91</v>
      </c>
      <c r="B145" t="s">
        <v>192</v>
      </c>
      <c r="C145" t="s">
        <v>191</v>
      </c>
      <c r="D145" t="s">
        <v>8</v>
      </c>
      <c r="E145" t="s">
        <v>1</v>
      </c>
      <c r="F145" t="s">
        <v>75</v>
      </c>
      <c r="G145">
        <v>3</v>
      </c>
    </row>
    <row r="146" spans="1:7" x14ac:dyDescent="0.25">
      <c r="A146" t="s">
        <v>91</v>
      </c>
      <c r="B146" t="s">
        <v>192</v>
      </c>
      <c r="C146" t="s">
        <v>191</v>
      </c>
      <c r="D146" t="s">
        <v>2</v>
      </c>
      <c r="E146" t="s">
        <v>23</v>
      </c>
      <c r="F146" t="s">
        <v>149</v>
      </c>
      <c r="G146">
        <v>3</v>
      </c>
    </row>
    <row r="147" spans="1:7" x14ac:dyDescent="0.25">
      <c r="A147" t="s">
        <v>91</v>
      </c>
      <c r="B147" t="s">
        <v>192</v>
      </c>
      <c r="C147" t="s">
        <v>191</v>
      </c>
      <c r="D147" t="s">
        <v>8</v>
      </c>
      <c r="E147" t="s">
        <v>23</v>
      </c>
      <c r="F147" t="s">
        <v>146</v>
      </c>
      <c r="G147">
        <v>3</v>
      </c>
    </row>
    <row r="148" spans="1:7" x14ac:dyDescent="0.25">
      <c r="A148" t="s">
        <v>57</v>
      </c>
      <c r="B148" t="s">
        <v>190</v>
      </c>
      <c r="C148" t="s">
        <v>64</v>
      </c>
      <c r="D148" t="s">
        <v>2</v>
      </c>
      <c r="E148" t="s">
        <v>7</v>
      </c>
      <c r="F148" t="s">
        <v>38</v>
      </c>
      <c r="G148">
        <v>3</v>
      </c>
    </row>
    <row r="149" spans="1:7" x14ac:dyDescent="0.25">
      <c r="A149" t="s">
        <v>57</v>
      </c>
      <c r="B149" t="s">
        <v>190</v>
      </c>
      <c r="C149" t="s">
        <v>64</v>
      </c>
      <c r="D149" t="s">
        <v>2</v>
      </c>
      <c r="E149" t="s">
        <v>7</v>
      </c>
      <c r="F149" t="s">
        <v>12</v>
      </c>
      <c r="G149">
        <v>3</v>
      </c>
    </row>
    <row r="150" spans="1:7" x14ac:dyDescent="0.25">
      <c r="A150" t="s">
        <v>57</v>
      </c>
      <c r="B150" t="s">
        <v>190</v>
      </c>
      <c r="C150" t="s">
        <v>64</v>
      </c>
      <c r="D150" t="s">
        <v>8</v>
      </c>
      <c r="E150" t="s">
        <v>7</v>
      </c>
      <c r="F150" t="s">
        <v>11</v>
      </c>
      <c r="G150">
        <v>3</v>
      </c>
    </row>
    <row r="151" spans="1:7" x14ac:dyDescent="0.25">
      <c r="A151" t="s">
        <v>57</v>
      </c>
      <c r="B151" t="s">
        <v>190</v>
      </c>
      <c r="C151" t="s">
        <v>64</v>
      </c>
      <c r="D151" t="s">
        <v>8</v>
      </c>
      <c r="E151" t="s">
        <v>7</v>
      </c>
      <c r="F151" t="s">
        <v>10</v>
      </c>
      <c r="G151">
        <v>3</v>
      </c>
    </row>
    <row r="152" spans="1:7" x14ac:dyDescent="0.25">
      <c r="A152" t="s">
        <v>57</v>
      </c>
      <c r="B152" t="s">
        <v>190</v>
      </c>
      <c r="C152" t="s">
        <v>64</v>
      </c>
      <c r="D152" t="s">
        <v>8</v>
      </c>
      <c r="E152" t="s">
        <v>7</v>
      </c>
      <c r="F152" t="s">
        <v>6</v>
      </c>
      <c r="G152">
        <v>3</v>
      </c>
    </row>
    <row r="153" spans="1:7" x14ac:dyDescent="0.25">
      <c r="A153" t="s">
        <v>57</v>
      </c>
      <c r="B153" t="s">
        <v>190</v>
      </c>
      <c r="C153" t="s">
        <v>64</v>
      </c>
      <c r="D153" t="s">
        <v>2</v>
      </c>
      <c r="E153" t="s">
        <v>1</v>
      </c>
      <c r="F153" t="s">
        <v>0</v>
      </c>
      <c r="G153">
        <v>3</v>
      </c>
    </row>
    <row r="154" spans="1:7" x14ac:dyDescent="0.25">
      <c r="A154" t="s">
        <v>57</v>
      </c>
      <c r="B154" t="s">
        <v>190</v>
      </c>
      <c r="C154" t="s">
        <v>64</v>
      </c>
      <c r="D154" t="s">
        <v>8</v>
      </c>
      <c r="E154" t="s">
        <v>1</v>
      </c>
      <c r="F154" t="s">
        <v>34</v>
      </c>
      <c r="G154">
        <v>3</v>
      </c>
    </row>
    <row r="155" spans="1:7" x14ac:dyDescent="0.25">
      <c r="A155" t="s">
        <v>57</v>
      </c>
      <c r="B155" t="s">
        <v>190</v>
      </c>
      <c r="C155" t="s">
        <v>64</v>
      </c>
      <c r="D155" t="s">
        <v>8</v>
      </c>
      <c r="E155" t="s">
        <v>1</v>
      </c>
      <c r="F155" t="s">
        <v>14</v>
      </c>
      <c r="G155">
        <v>3</v>
      </c>
    </row>
    <row r="156" spans="1:7" x14ac:dyDescent="0.25">
      <c r="A156" t="s">
        <v>57</v>
      </c>
      <c r="B156" t="s">
        <v>190</v>
      </c>
      <c r="C156" t="s">
        <v>64</v>
      </c>
      <c r="D156" t="s">
        <v>2</v>
      </c>
      <c r="E156" t="s">
        <v>23</v>
      </c>
      <c r="F156" t="s">
        <v>26</v>
      </c>
      <c r="G156">
        <v>3</v>
      </c>
    </row>
    <row r="157" spans="1:7" x14ac:dyDescent="0.25">
      <c r="A157" t="s">
        <v>57</v>
      </c>
      <c r="B157" t="s">
        <v>190</v>
      </c>
      <c r="C157" t="s">
        <v>64</v>
      </c>
      <c r="D157" t="s">
        <v>8</v>
      </c>
      <c r="E157" t="s">
        <v>23</v>
      </c>
      <c r="F157" t="s">
        <v>22</v>
      </c>
      <c r="G157">
        <v>3</v>
      </c>
    </row>
    <row r="158" spans="1:7" x14ac:dyDescent="0.25">
      <c r="A158" t="s">
        <v>121</v>
      </c>
      <c r="B158" t="s">
        <v>187</v>
      </c>
      <c r="C158" t="s">
        <v>128</v>
      </c>
      <c r="D158" t="s">
        <v>2</v>
      </c>
      <c r="E158" t="s">
        <v>7</v>
      </c>
      <c r="F158" t="s">
        <v>38</v>
      </c>
      <c r="G158">
        <v>3</v>
      </c>
    </row>
    <row r="159" spans="1:7" x14ac:dyDescent="0.25">
      <c r="A159" t="s">
        <v>121</v>
      </c>
      <c r="B159" t="s">
        <v>187</v>
      </c>
      <c r="C159" t="s">
        <v>128</v>
      </c>
      <c r="D159" t="s">
        <v>2</v>
      </c>
      <c r="E159" t="s">
        <v>7</v>
      </c>
      <c r="F159" t="s">
        <v>18</v>
      </c>
      <c r="G159">
        <v>3</v>
      </c>
    </row>
    <row r="160" spans="1:7" x14ac:dyDescent="0.25">
      <c r="A160" t="s">
        <v>121</v>
      </c>
      <c r="B160" t="s">
        <v>187</v>
      </c>
      <c r="C160" t="s">
        <v>128</v>
      </c>
      <c r="D160" t="s">
        <v>8</v>
      </c>
      <c r="E160" t="s">
        <v>7</v>
      </c>
      <c r="F160" t="s">
        <v>11</v>
      </c>
      <c r="G160">
        <v>3</v>
      </c>
    </row>
    <row r="161" spans="1:7" x14ac:dyDescent="0.25">
      <c r="A161" t="s">
        <v>121</v>
      </c>
      <c r="B161" t="s">
        <v>187</v>
      </c>
      <c r="C161" t="s">
        <v>128</v>
      </c>
      <c r="D161" t="s">
        <v>8</v>
      </c>
      <c r="E161" t="s">
        <v>7</v>
      </c>
      <c r="F161" t="s">
        <v>10</v>
      </c>
      <c r="G161">
        <v>3</v>
      </c>
    </row>
    <row r="162" spans="1:7" x14ac:dyDescent="0.25">
      <c r="A162" t="s">
        <v>121</v>
      </c>
      <c r="B162" t="s">
        <v>187</v>
      </c>
      <c r="C162" t="s">
        <v>128</v>
      </c>
      <c r="D162" t="s">
        <v>2</v>
      </c>
      <c r="E162" t="s">
        <v>1</v>
      </c>
      <c r="F162" t="s">
        <v>0</v>
      </c>
      <c r="G162">
        <v>3</v>
      </c>
    </row>
    <row r="163" spans="1:7" x14ac:dyDescent="0.25">
      <c r="A163" t="s">
        <v>121</v>
      </c>
      <c r="B163" t="s">
        <v>187</v>
      </c>
      <c r="C163" t="s">
        <v>128</v>
      </c>
      <c r="D163" t="s">
        <v>8</v>
      </c>
      <c r="E163" t="s">
        <v>23</v>
      </c>
      <c r="F163" t="s">
        <v>22</v>
      </c>
      <c r="G163">
        <v>3</v>
      </c>
    </row>
    <row r="164" spans="1:7" x14ac:dyDescent="0.25">
      <c r="A164" t="s">
        <v>17</v>
      </c>
      <c r="B164" t="s">
        <v>183</v>
      </c>
      <c r="C164" t="s">
        <v>79</v>
      </c>
      <c r="D164" t="s">
        <v>2</v>
      </c>
      <c r="E164" t="s">
        <v>7</v>
      </c>
      <c r="F164" t="s">
        <v>38</v>
      </c>
      <c r="G164">
        <v>3</v>
      </c>
    </row>
    <row r="165" spans="1:7" x14ac:dyDescent="0.25">
      <c r="A165" t="s">
        <v>17</v>
      </c>
      <c r="B165" t="s">
        <v>183</v>
      </c>
      <c r="C165" t="s">
        <v>79</v>
      </c>
      <c r="D165" t="s">
        <v>2</v>
      </c>
      <c r="E165" t="s">
        <v>7</v>
      </c>
      <c r="F165" t="s">
        <v>12</v>
      </c>
      <c r="G165">
        <v>3</v>
      </c>
    </row>
    <row r="166" spans="1:7" x14ac:dyDescent="0.25">
      <c r="A166" t="s">
        <v>17</v>
      </c>
      <c r="B166" t="s">
        <v>183</v>
      </c>
      <c r="C166" t="s">
        <v>79</v>
      </c>
      <c r="D166" t="s">
        <v>8</v>
      </c>
      <c r="E166" t="s">
        <v>7</v>
      </c>
      <c r="F166" t="s">
        <v>11</v>
      </c>
      <c r="G166">
        <v>3</v>
      </c>
    </row>
    <row r="167" spans="1:7" x14ac:dyDescent="0.25">
      <c r="A167" t="s">
        <v>17</v>
      </c>
      <c r="B167" t="s">
        <v>183</v>
      </c>
      <c r="C167" t="s">
        <v>79</v>
      </c>
      <c r="D167" t="s">
        <v>8</v>
      </c>
      <c r="E167" t="s">
        <v>7</v>
      </c>
      <c r="F167" t="s">
        <v>10</v>
      </c>
      <c r="G167">
        <v>3</v>
      </c>
    </row>
    <row r="168" spans="1:7" x14ac:dyDescent="0.25">
      <c r="A168" t="s">
        <v>17</v>
      </c>
      <c r="B168" t="s">
        <v>183</v>
      </c>
      <c r="C168" t="s">
        <v>79</v>
      </c>
      <c r="D168" t="s">
        <v>8</v>
      </c>
      <c r="E168" t="s">
        <v>7</v>
      </c>
      <c r="F168" t="s">
        <v>9</v>
      </c>
      <c r="G168">
        <v>3</v>
      </c>
    </row>
    <row r="169" spans="1:7" x14ac:dyDescent="0.25">
      <c r="A169" t="s">
        <v>17</v>
      </c>
      <c r="B169" t="s">
        <v>183</v>
      </c>
      <c r="C169" t="s">
        <v>79</v>
      </c>
      <c r="D169" t="s">
        <v>2</v>
      </c>
      <c r="E169" t="s">
        <v>1</v>
      </c>
      <c r="F169" t="s">
        <v>0</v>
      </c>
      <c r="G169">
        <v>3</v>
      </c>
    </row>
    <row r="170" spans="1:7" x14ac:dyDescent="0.25">
      <c r="A170" t="s">
        <v>17</v>
      </c>
      <c r="B170" t="s">
        <v>183</v>
      </c>
      <c r="C170" t="s">
        <v>79</v>
      </c>
      <c r="D170" t="s">
        <v>2</v>
      </c>
      <c r="E170" t="s">
        <v>23</v>
      </c>
      <c r="F170" t="s">
        <v>26</v>
      </c>
      <c r="G170">
        <v>3</v>
      </c>
    </row>
    <row r="171" spans="1:7" x14ac:dyDescent="0.25">
      <c r="A171" t="s">
        <v>17</v>
      </c>
      <c r="B171" t="s">
        <v>183</v>
      </c>
      <c r="C171" t="s">
        <v>79</v>
      </c>
      <c r="D171" t="s">
        <v>8</v>
      </c>
      <c r="E171" t="s">
        <v>23</v>
      </c>
      <c r="F171" t="s">
        <v>22</v>
      </c>
      <c r="G171">
        <v>3</v>
      </c>
    </row>
    <row r="172" spans="1:7" x14ac:dyDescent="0.25">
      <c r="A172" t="s">
        <v>121</v>
      </c>
      <c r="B172" t="s">
        <v>182</v>
      </c>
      <c r="C172" t="s">
        <v>83</v>
      </c>
      <c r="D172" t="s">
        <v>2</v>
      </c>
      <c r="E172" t="s">
        <v>7</v>
      </c>
      <c r="F172" t="s">
        <v>38</v>
      </c>
      <c r="G172">
        <v>3</v>
      </c>
    </row>
    <row r="173" spans="1:7" x14ac:dyDescent="0.25">
      <c r="A173" t="s">
        <v>121</v>
      </c>
      <c r="B173" t="s">
        <v>182</v>
      </c>
      <c r="C173" t="s">
        <v>83</v>
      </c>
      <c r="D173" t="s">
        <v>2</v>
      </c>
      <c r="E173" t="s">
        <v>7</v>
      </c>
      <c r="F173" t="s">
        <v>12</v>
      </c>
      <c r="G173">
        <v>3</v>
      </c>
    </row>
    <row r="174" spans="1:7" x14ac:dyDescent="0.25">
      <c r="A174" t="s">
        <v>121</v>
      </c>
      <c r="B174" t="s">
        <v>182</v>
      </c>
      <c r="C174" t="s">
        <v>83</v>
      </c>
      <c r="D174" t="s">
        <v>8</v>
      </c>
      <c r="E174" t="s">
        <v>7</v>
      </c>
      <c r="F174" t="s">
        <v>11</v>
      </c>
      <c r="G174">
        <v>3</v>
      </c>
    </row>
    <row r="175" spans="1:7" x14ac:dyDescent="0.25">
      <c r="A175" t="s">
        <v>121</v>
      </c>
      <c r="B175" t="s">
        <v>182</v>
      </c>
      <c r="C175" t="s">
        <v>83</v>
      </c>
      <c r="D175" t="s">
        <v>8</v>
      </c>
      <c r="E175" t="s">
        <v>7</v>
      </c>
      <c r="F175" t="s">
        <v>10</v>
      </c>
      <c r="G175">
        <v>3</v>
      </c>
    </row>
    <row r="176" spans="1:7" x14ac:dyDescent="0.25">
      <c r="A176" t="s">
        <v>121</v>
      </c>
      <c r="B176" t="s">
        <v>182</v>
      </c>
      <c r="C176" t="s">
        <v>83</v>
      </c>
      <c r="D176" t="s">
        <v>2</v>
      </c>
      <c r="E176" t="s">
        <v>1</v>
      </c>
      <c r="F176" t="s">
        <v>0</v>
      </c>
      <c r="G176">
        <v>3</v>
      </c>
    </row>
    <row r="177" spans="1:7" x14ac:dyDescent="0.25">
      <c r="A177" t="s">
        <v>121</v>
      </c>
      <c r="B177" t="s">
        <v>182</v>
      </c>
      <c r="C177" t="s">
        <v>83</v>
      </c>
      <c r="D177" t="s">
        <v>2</v>
      </c>
      <c r="E177" t="s">
        <v>23</v>
      </c>
      <c r="F177" t="s">
        <v>26</v>
      </c>
      <c r="G177">
        <v>3</v>
      </c>
    </row>
    <row r="178" spans="1:7" x14ac:dyDescent="0.25">
      <c r="A178" t="s">
        <v>57</v>
      </c>
      <c r="B178" t="s">
        <v>181</v>
      </c>
      <c r="C178" t="s">
        <v>180</v>
      </c>
      <c r="D178" t="s">
        <v>2</v>
      </c>
      <c r="E178" t="s">
        <v>7</v>
      </c>
      <c r="F178" t="s">
        <v>13</v>
      </c>
      <c r="G178">
        <v>3</v>
      </c>
    </row>
    <row r="179" spans="1:7" x14ac:dyDescent="0.25">
      <c r="A179" t="s">
        <v>57</v>
      </c>
      <c r="B179" t="s">
        <v>181</v>
      </c>
      <c r="C179" t="s">
        <v>180</v>
      </c>
      <c r="D179" t="s">
        <v>2</v>
      </c>
      <c r="E179" t="s">
        <v>7</v>
      </c>
      <c r="F179" t="s">
        <v>38</v>
      </c>
      <c r="G179">
        <v>3</v>
      </c>
    </row>
    <row r="180" spans="1:7" x14ac:dyDescent="0.25">
      <c r="A180" t="s">
        <v>57</v>
      </c>
      <c r="B180" t="s">
        <v>181</v>
      </c>
      <c r="C180" t="s">
        <v>180</v>
      </c>
      <c r="D180" t="s">
        <v>2</v>
      </c>
      <c r="E180" t="s">
        <v>7</v>
      </c>
      <c r="F180" t="s">
        <v>12</v>
      </c>
      <c r="G180">
        <v>3</v>
      </c>
    </row>
    <row r="181" spans="1:7" x14ac:dyDescent="0.25">
      <c r="A181" t="s">
        <v>57</v>
      </c>
      <c r="B181" t="s">
        <v>181</v>
      </c>
      <c r="C181" t="s">
        <v>180</v>
      </c>
      <c r="D181" t="s">
        <v>2</v>
      </c>
      <c r="E181" t="s">
        <v>7</v>
      </c>
      <c r="F181" t="s">
        <v>37</v>
      </c>
      <c r="G181">
        <v>3</v>
      </c>
    </row>
    <row r="182" spans="1:7" x14ac:dyDescent="0.25">
      <c r="A182" t="s">
        <v>57</v>
      </c>
      <c r="B182" t="s">
        <v>181</v>
      </c>
      <c r="C182" t="s">
        <v>180</v>
      </c>
      <c r="D182" t="s">
        <v>8</v>
      </c>
      <c r="E182" t="s">
        <v>7</v>
      </c>
      <c r="F182" t="s">
        <v>11</v>
      </c>
      <c r="G182">
        <v>3</v>
      </c>
    </row>
    <row r="183" spans="1:7" x14ac:dyDescent="0.25">
      <c r="A183" t="s">
        <v>57</v>
      </c>
      <c r="B183" t="s">
        <v>181</v>
      </c>
      <c r="C183" t="s">
        <v>180</v>
      </c>
      <c r="D183" t="s">
        <v>8</v>
      </c>
      <c r="E183" t="s">
        <v>7</v>
      </c>
      <c r="F183" t="s">
        <v>10</v>
      </c>
      <c r="G183">
        <v>3</v>
      </c>
    </row>
    <row r="184" spans="1:7" x14ac:dyDescent="0.25">
      <c r="A184" t="s">
        <v>57</v>
      </c>
      <c r="B184" t="s">
        <v>181</v>
      </c>
      <c r="C184" t="s">
        <v>180</v>
      </c>
      <c r="D184" t="s">
        <v>8</v>
      </c>
      <c r="E184" t="s">
        <v>7</v>
      </c>
      <c r="F184" t="s">
        <v>30</v>
      </c>
      <c r="G184">
        <v>3</v>
      </c>
    </row>
    <row r="185" spans="1:7" x14ac:dyDescent="0.25">
      <c r="A185" t="s">
        <v>57</v>
      </c>
      <c r="B185" t="s">
        <v>181</v>
      </c>
      <c r="C185" t="s">
        <v>180</v>
      </c>
      <c r="D185" t="s">
        <v>8</v>
      </c>
      <c r="E185" t="s">
        <v>7</v>
      </c>
      <c r="F185" t="s">
        <v>6</v>
      </c>
      <c r="G185">
        <v>3</v>
      </c>
    </row>
    <row r="186" spans="1:7" x14ac:dyDescent="0.25">
      <c r="A186" t="s">
        <v>57</v>
      </c>
      <c r="B186" t="s">
        <v>181</v>
      </c>
      <c r="C186" t="s">
        <v>180</v>
      </c>
      <c r="D186" t="s">
        <v>8</v>
      </c>
      <c r="E186" t="s">
        <v>7</v>
      </c>
      <c r="F186" t="s">
        <v>43</v>
      </c>
      <c r="G186">
        <v>3</v>
      </c>
    </row>
    <row r="187" spans="1:7" x14ac:dyDescent="0.25">
      <c r="A187" t="s">
        <v>57</v>
      </c>
      <c r="B187" t="s">
        <v>181</v>
      </c>
      <c r="C187" t="s">
        <v>180</v>
      </c>
      <c r="D187" t="s">
        <v>2</v>
      </c>
      <c r="E187" t="s">
        <v>1</v>
      </c>
      <c r="F187" t="s">
        <v>35</v>
      </c>
      <c r="G187">
        <v>3</v>
      </c>
    </row>
    <row r="188" spans="1:7" x14ac:dyDescent="0.25">
      <c r="A188" t="s">
        <v>57</v>
      </c>
      <c r="B188" t="s">
        <v>181</v>
      </c>
      <c r="C188" t="s">
        <v>180</v>
      </c>
      <c r="D188" t="s">
        <v>2</v>
      </c>
      <c r="E188" t="s">
        <v>1</v>
      </c>
      <c r="F188" t="s">
        <v>0</v>
      </c>
      <c r="G188">
        <v>3</v>
      </c>
    </row>
    <row r="189" spans="1:7" x14ac:dyDescent="0.25">
      <c r="A189" t="s">
        <v>57</v>
      </c>
      <c r="B189" t="s">
        <v>181</v>
      </c>
      <c r="C189" t="s">
        <v>180</v>
      </c>
      <c r="D189" t="s">
        <v>8</v>
      </c>
      <c r="E189" t="s">
        <v>1</v>
      </c>
      <c r="F189" t="s">
        <v>49</v>
      </c>
      <c r="G189">
        <v>3</v>
      </c>
    </row>
    <row r="190" spans="1:7" x14ac:dyDescent="0.25">
      <c r="A190" t="s">
        <v>57</v>
      </c>
      <c r="B190" t="s">
        <v>181</v>
      </c>
      <c r="C190" t="s">
        <v>180</v>
      </c>
      <c r="D190" t="s">
        <v>8</v>
      </c>
      <c r="E190" t="s">
        <v>1</v>
      </c>
      <c r="F190" t="s">
        <v>34</v>
      </c>
      <c r="G190">
        <v>3</v>
      </c>
    </row>
    <row r="191" spans="1:7" x14ac:dyDescent="0.25">
      <c r="A191" t="s">
        <v>57</v>
      </c>
      <c r="B191" t="s">
        <v>181</v>
      </c>
      <c r="C191" t="s">
        <v>180</v>
      </c>
      <c r="D191" t="s">
        <v>8</v>
      </c>
      <c r="E191" t="s">
        <v>1</v>
      </c>
      <c r="F191" t="s">
        <v>14</v>
      </c>
      <c r="G191">
        <v>3</v>
      </c>
    </row>
    <row r="192" spans="1:7" x14ac:dyDescent="0.25">
      <c r="A192" t="s">
        <v>57</v>
      </c>
      <c r="B192" t="s">
        <v>181</v>
      </c>
      <c r="C192" t="s">
        <v>180</v>
      </c>
      <c r="D192" t="s">
        <v>2</v>
      </c>
      <c r="E192" t="s">
        <v>23</v>
      </c>
      <c r="F192" t="s">
        <v>26</v>
      </c>
      <c r="G192">
        <v>3</v>
      </c>
    </row>
    <row r="193" spans="1:7" x14ac:dyDescent="0.25">
      <c r="A193" t="s">
        <v>57</v>
      </c>
      <c r="B193" t="s">
        <v>181</v>
      </c>
      <c r="C193" t="s">
        <v>180</v>
      </c>
      <c r="D193" t="s">
        <v>8</v>
      </c>
      <c r="E193" t="s">
        <v>23</v>
      </c>
      <c r="F193" t="s">
        <v>22</v>
      </c>
      <c r="G193">
        <v>3</v>
      </c>
    </row>
    <row r="194" spans="1:7" x14ac:dyDescent="0.25">
      <c r="A194" t="s">
        <v>29</v>
      </c>
      <c r="B194" t="s">
        <v>177</v>
      </c>
      <c r="C194" t="s">
        <v>27</v>
      </c>
      <c r="D194" t="s">
        <v>8</v>
      </c>
      <c r="E194" t="s">
        <v>23</v>
      </c>
      <c r="F194" t="s">
        <v>22</v>
      </c>
      <c r="G194">
        <v>3</v>
      </c>
    </row>
    <row r="195" spans="1:7" x14ac:dyDescent="0.25">
      <c r="A195" t="s">
        <v>29</v>
      </c>
      <c r="B195" t="s">
        <v>177</v>
      </c>
      <c r="C195" t="s">
        <v>27</v>
      </c>
      <c r="D195" t="s">
        <v>2</v>
      </c>
      <c r="E195" t="s">
        <v>23</v>
      </c>
      <c r="F195" t="s">
        <v>26</v>
      </c>
      <c r="G195">
        <v>3</v>
      </c>
    </row>
    <row r="196" spans="1:7" x14ac:dyDescent="0.25">
      <c r="A196" t="s">
        <v>29</v>
      </c>
      <c r="B196" t="s">
        <v>177</v>
      </c>
      <c r="C196" t="s">
        <v>27</v>
      </c>
      <c r="D196" t="s">
        <v>2</v>
      </c>
      <c r="E196" t="s">
        <v>1</v>
      </c>
      <c r="F196" t="s">
        <v>0</v>
      </c>
      <c r="G196">
        <v>3</v>
      </c>
    </row>
    <row r="197" spans="1:7" x14ac:dyDescent="0.25">
      <c r="A197" t="s">
        <v>29</v>
      </c>
      <c r="B197" t="s">
        <v>177</v>
      </c>
      <c r="C197" t="s">
        <v>27</v>
      </c>
      <c r="D197" t="s">
        <v>8</v>
      </c>
      <c r="E197" t="s">
        <v>7</v>
      </c>
      <c r="F197" t="s">
        <v>9</v>
      </c>
      <c r="G197">
        <v>3</v>
      </c>
    </row>
    <row r="198" spans="1:7" x14ac:dyDescent="0.25">
      <c r="A198" t="s">
        <v>29</v>
      </c>
      <c r="B198" t="s">
        <v>177</v>
      </c>
      <c r="C198" t="s">
        <v>27</v>
      </c>
      <c r="D198" t="s">
        <v>8</v>
      </c>
      <c r="E198" t="s">
        <v>7</v>
      </c>
      <c r="F198" t="s">
        <v>10</v>
      </c>
      <c r="G198">
        <v>3</v>
      </c>
    </row>
    <row r="199" spans="1:7" x14ac:dyDescent="0.25">
      <c r="A199" t="s">
        <v>29</v>
      </c>
      <c r="B199" t="s">
        <v>177</v>
      </c>
      <c r="C199" t="s">
        <v>27</v>
      </c>
      <c r="D199" t="s">
        <v>8</v>
      </c>
      <c r="E199" t="s">
        <v>7</v>
      </c>
      <c r="F199" t="s">
        <v>11</v>
      </c>
      <c r="G199">
        <v>3</v>
      </c>
    </row>
    <row r="200" spans="1:7" x14ac:dyDescent="0.25">
      <c r="A200" t="s">
        <v>29</v>
      </c>
      <c r="B200" t="s">
        <v>177</v>
      </c>
      <c r="C200" t="s">
        <v>27</v>
      </c>
      <c r="D200" t="s">
        <v>2</v>
      </c>
      <c r="E200" t="s">
        <v>7</v>
      </c>
      <c r="F200" t="s">
        <v>37</v>
      </c>
      <c r="G200">
        <v>3</v>
      </c>
    </row>
    <row r="201" spans="1:7" x14ac:dyDescent="0.25">
      <c r="A201" t="s">
        <v>29</v>
      </c>
      <c r="B201" t="s">
        <v>177</v>
      </c>
      <c r="C201" t="s">
        <v>27</v>
      </c>
      <c r="D201" t="s">
        <v>2</v>
      </c>
      <c r="E201" t="s">
        <v>7</v>
      </c>
      <c r="F201" t="s">
        <v>12</v>
      </c>
      <c r="G201">
        <v>3</v>
      </c>
    </row>
    <row r="202" spans="1:7" x14ac:dyDescent="0.25">
      <c r="A202" t="s">
        <v>29</v>
      </c>
      <c r="B202" t="s">
        <v>177</v>
      </c>
      <c r="C202" t="s">
        <v>27</v>
      </c>
      <c r="D202" t="s">
        <v>2</v>
      </c>
      <c r="E202" t="s">
        <v>7</v>
      </c>
      <c r="F202" t="s">
        <v>38</v>
      </c>
      <c r="G202">
        <v>3</v>
      </c>
    </row>
    <row r="203" spans="1:7" x14ac:dyDescent="0.25">
      <c r="A203" t="s">
        <v>57</v>
      </c>
      <c r="B203" t="s">
        <v>175</v>
      </c>
      <c r="C203" t="s">
        <v>174</v>
      </c>
      <c r="D203" t="s">
        <v>8</v>
      </c>
      <c r="E203" t="s">
        <v>23</v>
      </c>
      <c r="F203" t="s">
        <v>22</v>
      </c>
      <c r="G203">
        <v>3</v>
      </c>
    </row>
    <row r="204" spans="1:7" x14ac:dyDescent="0.25">
      <c r="A204" t="s">
        <v>57</v>
      </c>
      <c r="B204" t="s">
        <v>175</v>
      </c>
      <c r="C204" t="s">
        <v>174</v>
      </c>
      <c r="D204" t="s">
        <v>2</v>
      </c>
      <c r="E204" t="s">
        <v>23</v>
      </c>
      <c r="F204" t="s">
        <v>26</v>
      </c>
      <c r="G204">
        <v>3</v>
      </c>
    </row>
    <row r="205" spans="1:7" x14ac:dyDescent="0.25">
      <c r="A205" t="s">
        <v>57</v>
      </c>
      <c r="B205" t="s">
        <v>175</v>
      </c>
      <c r="C205" t="s">
        <v>174</v>
      </c>
      <c r="D205" t="s">
        <v>8</v>
      </c>
      <c r="E205" t="s">
        <v>1</v>
      </c>
      <c r="F205" t="s">
        <v>14</v>
      </c>
      <c r="G205">
        <v>3</v>
      </c>
    </row>
    <row r="206" spans="1:7" x14ac:dyDescent="0.25">
      <c r="A206" t="s">
        <v>57</v>
      </c>
      <c r="B206" t="s">
        <v>175</v>
      </c>
      <c r="C206" t="s">
        <v>174</v>
      </c>
      <c r="D206" t="s">
        <v>8</v>
      </c>
      <c r="E206" t="s">
        <v>7</v>
      </c>
      <c r="F206" t="s">
        <v>30</v>
      </c>
      <c r="G206">
        <v>3</v>
      </c>
    </row>
    <row r="207" spans="1:7" x14ac:dyDescent="0.25">
      <c r="A207" t="s">
        <v>57</v>
      </c>
      <c r="B207" t="s">
        <v>175</v>
      </c>
      <c r="C207" t="s">
        <v>174</v>
      </c>
      <c r="D207" t="s">
        <v>8</v>
      </c>
      <c r="E207" t="s">
        <v>7</v>
      </c>
      <c r="F207" t="s">
        <v>10</v>
      </c>
      <c r="G207">
        <v>3</v>
      </c>
    </row>
    <row r="208" spans="1:7" x14ac:dyDescent="0.25">
      <c r="A208" t="s">
        <v>57</v>
      </c>
      <c r="B208" t="s">
        <v>175</v>
      </c>
      <c r="C208" t="s">
        <v>174</v>
      </c>
      <c r="D208" t="s">
        <v>8</v>
      </c>
      <c r="E208" t="s">
        <v>7</v>
      </c>
      <c r="F208" t="s">
        <v>11</v>
      </c>
      <c r="G208">
        <v>3</v>
      </c>
    </row>
    <row r="209" spans="1:7" x14ac:dyDescent="0.25">
      <c r="A209" t="s">
        <v>57</v>
      </c>
      <c r="B209" t="s">
        <v>175</v>
      </c>
      <c r="C209" t="s">
        <v>174</v>
      </c>
      <c r="D209" t="s">
        <v>2</v>
      </c>
      <c r="E209" t="s">
        <v>7</v>
      </c>
      <c r="F209" t="s">
        <v>78</v>
      </c>
      <c r="G209">
        <v>3</v>
      </c>
    </row>
    <row r="210" spans="1:7" x14ac:dyDescent="0.25">
      <c r="A210" t="s">
        <v>57</v>
      </c>
      <c r="B210" t="s">
        <v>175</v>
      </c>
      <c r="C210" t="s">
        <v>174</v>
      </c>
      <c r="D210" t="s">
        <v>2</v>
      </c>
      <c r="E210" t="s">
        <v>7</v>
      </c>
      <c r="F210" t="s">
        <v>12</v>
      </c>
      <c r="G210">
        <v>3</v>
      </c>
    </row>
    <row r="211" spans="1:7" x14ac:dyDescent="0.25">
      <c r="A211" t="s">
        <v>57</v>
      </c>
      <c r="B211" t="s">
        <v>175</v>
      </c>
      <c r="C211" t="s">
        <v>174</v>
      </c>
      <c r="D211" t="s">
        <v>2</v>
      </c>
      <c r="E211" t="s">
        <v>7</v>
      </c>
      <c r="F211" t="s">
        <v>13</v>
      </c>
      <c r="G211">
        <v>3</v>
      </c>
    </row>
    <row r="212" spans="1:7" x14ac:dyDescent="0.25">
      <c r="A212" t="s">
        <v>57</v>
      </c>
      <c r="B212" t="s">
        <v>175</v>
      </c>
      <c r="C212" t="s">
        <v>174</v>
      </c>
      <c r="D212" t="s">
        <v>2</v>
      </c>
      <c r="E212" t="s">
        <v>7</v>
      </c>
      <c r="F212" t="s">
        <v>18</v>
      </c>
      <c r="G212">
        <v>3</v>
      </c>
    </row>
    <row r="213" spans="1:7" x14ac:dyDescent="0.25">
      <c r="A213" t="s">
        <v>29</v>
      </c>
      <c r="B213" t="s">
        <v>173</v>
      </c>
      <c r="C213" t="s">
        <v>79</v>
      </c>
      <c r="D213" t="s">
        <v>8</v>
      </c>
      <c r="E213" t="s">
        <v>23</v>
      </c>
      <c r="F213" t="s">
        <v>22</v>
      </c>
      <c r="G213">
        <v>3</v>
      </c>
    </row>
    <row r="214" spans="1:7" x14ac:dyDescent="0.25">
      <c r="A214" t="s">
        <v>29</v>
      </c>
      <c r="B214" t="s">
        <v>173</v>
      </c>
      <c r="C214" t="s">
        <v>79</v>
      </c>
      <c r="D214" t="s">
        <v>2</v>
      </c>
      <c r="E214" t="s">
        <v>23</v>
      </c>
      <c r="F214" t="s">
        <v>26</v>
      </c>
      <c r="G214">
        <v>3</v>
      </c>
    </row>
    <row r="215" spans="1:7" x14ac:dyDescent="0.25">
      <c r="A215" t="s">
        <v>29</v>
      </c>
      <c r="B215" t="s">
        <v>173</v>
      </c>
      <c r="C215" t="s">
        <v>79</v>
      </c>
      <c r="D215" t="s">
        <v>8</v>
      </c>
      <c r="E215" t="s">
        <v>1</v>
      </c>
      <c r="F215" t="s">
        <v>14</v>
      </c>
      <c r="G215">
        <v>3</v>
      </c>
    </row>
    <row r="216" spans="1:7" x14ac:dyDescent="0.25">
      <c r="A216" t="s">
        <v>29</v>
      </c>
      <c r="B216" t="s">
        <v>173</v>
      </c>
      <c r="C216" t="s">
        <v>79</v>
      </c>
      <c r="D216" t="s">
        <v>8</v>
      </c>
      <c r="E216" t="s">
        <v>7</v>
      </c>
      <c r="F216" t="s">
        <v>30</v>
      </c>
      <c r="G216">
        <v>3</v>
      </c>
    </row>
    <row r="217" spans="1:7" x14ac:dyDescent="0.25">
      <c r="A217" t="s">
        <v>29</v>
      </c>
      <c r="B217" t="s">
        <v>173</v>
      </c>
      <c r="C217" t="s">
        <v>79</v>
      </c>
      <c r="D217" t="s">
        <v>8</v>
      </c>
      <c r="E217" t="s">
        <v>7</v>
      </c>
      <c r="F217" t="s">
        <v>10</v>
      </c>
      <c r="G217">
        <v>3</v>
      </c>
    </row>
    <row r="218" spans="1:7" x14ac:dyDescent="0.25">
      <c r="A218" t="s">
        <v>29</v>
      </c>
      <c r="B218" t="s">
        <v>173</v>
      </c>
      <c r="C218" t="s">
        <v>79</v>
      </c>
      <c r="D218" t="s">
        <v>8</v>
      </c>
      <c r="E218" t="s">
        <v>7</v>
      </c>
      <c r="F218" t="s">
        <v>11</v>
      </c>
      <c r="G218">
        <v>3</v>
      </c>
    </row>
    <row r="219" spans="1:7" x14ac:dyDescent="0.25">
      <c r="A219" t="s">
        <v>29</v>
      </c>
      <c r="B219" t="s">
        <v>173</v>
      </c>
      <c r="C219" t="s">
        <v>79</v>
      </c>
      <c r="D219" t="s">
        <v>2</v>
      </c>
      <c r="E219" t="s">
        <v>7</v>
      </c>
      <c r="F219" t="s">
        <v>12</v>
      </c>
      <c r="G219">
        <v>3</v>
      </c>
    </row>
    <row r="220" spans="1:7" x14ac:dyDescent="0.25">
      <c r="A220" t="s">
        <v>29</v>
      </c>
      <c r="B220" t="s">
        <v>173</v>
      </c>
      <c r="C220" t="s">
        <v>79</v>
      </c>
      <c r="D220" t="s">
        <v>2</v>
      </c>
      <c r="E220" t="s">
        <v>7</v>
      </c>
      <c r="F220" t="s">
        <v>13</v>
      </c>
      <c r="G220">
        <v>3</v>
      </c>
    </row>
    <row r="221" spans="1:7" x14ac:dyDescent="0.25">
      <c r="A221" t="s">
        <v>29</v>
      </c>
      <c r="B221" t="s">
        <v>173</v>
      </c>
      <c r="C221" t="s">
        <v>79</v>
      </c>
      <c r="D221" t="s">
        <v>2</v>
      </c>
      <c r="E221" t="s">
        <v>7</v>
      </c>
      <c r="F221" t="s">
        <v>18</v>
      </c>
      <c r="G221">
        <v>3</v>
      </c>
    </row>
    <row r="222" spans="1:7" x14ac:dyDescent="0.25">
      <c r="A222" t="s">
        <v>21</v>
      </c>
      <c r="B222" t="s">
        <v>168</v>
      </c>
      <c r="C222" t="s">
        <v>128</v>
      </c>
      <c r="D222" t="s">
        <v>8</v>
      </c>
      <c r="E222" t="s">
        <v>23</v>
      </c>
      <c r="F222" t="s">
        <v>22</v>
      </c>
      <c r="G222">
        <v>3</v>
      </c>
    </row>
    <row r="223" spans="1:7" x14ac:dyDescent="0.25">
      <c r="A223" t="s">
        <v>21</v>
      </c>
      <c r="B223" t="s">
        <v>168</v>
      </c>
      <c r="C223" t="s">
        <v>128</v>
      </c>
      <c r="D223" t="s">
        <v>2</v>
      </c>
      <c r="E223" t="s">
        <v>23</v>
      </c>
      <c r="F223" t="s">
        <v>26</v>
      </c>
      <c r="G223">
        <v>3</v>
      </c>
    </row>
    <row r="224" spans="1:7" x14ac:dyDescent="0.25">
      <c r="A224" t="s">
        <v>21</v>
      </c>
      <c r="B224" t="s">
        <v>168</v>
      </c>
      <c r="C224" t="s">
        <v>128</v>
      </c>
      <c r="D224" t="s">
        <v>8</v>
      </c>
      <c r="E224" t="s">
        <v>1</v>
      </c>
      <c r="F224" t="s">
        <v>14</v>
      </c>
      <c r="G224">
        <v>3</v>
      </c>
    </row>
    <row r="225" spans="1:7" x14ac:dyDescent="0.25">
      <c r="A225" t="s">
        <v>21</v>
      </c>
      <c r="B225" t="s">
        <v>168</v>
      </c>
      <c r="C225" t="s">
        <v>128</v>
      </c>
      <c r="D225" t="s">
        <v>8</v>
      </c>
      <c r="E225" t="s">
        <v>7</v>
      </c>
      <c r="F225" t="s">
        <v>125</v>
      </c>
      <c r="G225">
        <v>3</v>
      </c>
    </row>
    <row r="226" spans="1:7" x14ac:dyDescent="0.25">
      <c r="A226" t="s">
        <v>21</v>
      </c>
      <c r="B226" t="s">
        <v>168</v>
      </c>
      <c r="C226" t="s">
        <v>128</v>
      </c>
      <c r="D226" t="s">
        <v>8</v>
      </c>
      <c r="E226" t="s">
        <v>7</v>
      </c>
      <c r="F226" t="s">
        <v>9</v>
      </c>
      <c r="G226">
        <v>3</v>
      </c>
    </row>
    <row r="227" spans="1:7" x14ac:dyDescent="0.25">
      <c r="A227" t="s">
        <v>21</v>
      </c>
      <c r="B227" t="s">
        <v>168</v>
      </c>
      <c r="C227" t="s">
        <v>128</v>
      </c>
      <c r="D227" t="s">
        <v>8</v>
      </c>
      <c r="E227" t="s">
        <v>7</v>
      </c>
      <c r="F227" t="s">
        <v>6</v>
      </c>
      <c r="G227">
        <v>3</v>
      </c>
    </row>
    <row r="228" spans="1:7" x14ac:dyDescent="0.25">
      <c r="A228" t="s">
        <v>21</v>
      </c>
      <c r="B228" t="s">
        <v>168</v>
      </c>
      <c r="C228" t="s">
        <v>128</v>
      </c>
      <c r="D228" t="s">
        <v>8</v>
      </c>
      <c r="E228" t="s">
        <v>7</v>
      </c>
      <c r="F228" t="s">
        <v>11</v>
      </c>
      <c r="G228">
        <v>3</v>
      </c>
    </row>
    <row r="229" spans="1:7" x14ac:dyDescent="0.25">
      <c r="A229" t="s">
        <v>21</v>
      </c>
      <c r="B229" t="s">
        <v>168</v>
      </c>
      <c r="C229" t="s">
        <v>128</v>
      </c>
      <c r="D229" t="s">
        <v>2</v>
      </c>
      <c r="E229" t="s">
        <v>7</v>
      </c>
      <c r="F229" t="s">
        <v>38</v>
      </c>
      <c r="G229">
        <v>3</v>
      </c>
    </row>
    <row r="230" spans="1:7" x14ac:dyDescent="0.25">
      <c r="A230" t="s">
        <v>21</v>
      </c>
      <c r="B230" t="s">
        <v>168</v>
      </c>
      <c r="C230" t="s">
        <v>128</v>
      </c>
      <c r="D230" t="s">
        <v>2</v>
      </c>
      <c r="E230" t="s">
        <v>7</v>
      </c>
      <c r="F230" t="s">
        <v>13</v>
      </c>
      <c r="G230">
        <v>3</v>
      </c>
    </row>
    <row r="231" spans="1:7" x14ac:dyDescent="0.25">
      <c r="A231" t="s">
        <v>21</v>
      </c>
      <c r="B231" t="s">
        <v>168</v>
      </c>
      <c r="C231" t="s">
        <v>128</v>
      </c>
      <c r="D231" t="s">
        <v>2</v>
      </c>
      <c r="E231" t="s">
        <v>7</v>
      </c>
      <c r="F231" t="s">
        <v>18</v>
      </c>
      <c r="G231">
        <v>3</v>
      </c>
    </row>
    <row r="232" spans="1:7" x14ac:dyDescent="0.25">
      <c r="A232" t="s">
        <v>57</v>
      </c>
      <c r="B232" t="s">
        <v>161</v>
      </c>
      <c r="C232" t="s">
        <v>160</v>
      </c>
      <c r="D232" t="s">
        <v>8</v>
      </c>
      <c r="E232" t="s">
        <v>23</v>
      </c>
      <c r="F232" t="s">
        <v>22</v>
      </c>
      <c r="G232">
        <v>3</v>
      </c>
    </row>
    <row r="233" spans="1:7" x14ac:dyDescent="0.25">
      <c r="A233" t="s">
        <v>57</v>
      </c>
      <c r="B233" t="s">
        <v>161</v>
      </c>
      <c r="C233" t="s">
        <v>160</v>
      </c>
      <c r="D233" t="s">
        <v>2</v>
      </c>
      <c r="E233" t="s">
        <v>23</v>
      </c>
      <c r="F233" t="s">
        <v>26</v>
      </c>
      <c r="G233">
        <v>3</v>
      </c>
    </row>
    <row r="234" spans="1:7" x14ac:dyDescent="0.25">
      <c r="A234" t="s">
        <v>57</v>
      </c>
      <c r="B234" t="s">
        <v>161</v>
      </c>
      <c r="C234" t="s">
        <v>160</v>
      </c>
      <c r="D234" t="s">
        <v>2</v>
      </c>
      <c r="E234" t="s">
        <v>1</v>
      </c>
      <c r="F234" t="s">
        <v>0</v>
      </c>
      <c r="G234">
        <v>3</v>
      </c>
    </row>
    <row r="235" spans="1:7" x14ac:dyDescent="0.25">
      <c r="A235" t="s">
        <v>57</v>
      </c>
      <c r="B235" t="s">
        <v>161</v>
      </c>
      <c r="C235" t="s">
        <v>160</v>
      </c>
      <c r="D235" t="s">
        <v>8</v>
      </c>
      <c r="E235" t="s">
        <v>7</v>
      </c>
      <c r="F235" t="s">
        <v>10</v>
      </c>
      <c r="G235">
        <v>3</v>
      </c>
    </row>
    <row r="236" spans="1:7" x14ac:dyDescent="0.25">
      <c r="A236" t="s">
        <v>57</v>
      </c>
      <c r="B236" t="s">
        <v>161</v>
      </c>
      <c r="C236" t="s">
        <v>160</v>
      </c>
      <c r="D236" t="s">
        <v>2</v>
      </c>
      <c r="E236" t="s">
        <v>7</v>
      </c>
      <c r="F236" t="s">
        <v>12</v>
      </c>
      <c r="G236">
        <v>3</v>
      </c>
    </row>
    <row r="237" spans="1:7" x14ac:dyDescent="0.25">
      <c r="A237" t="s">
        <v>57</v>
      </c>
      <c r="B237" t="s">
        <v>161</v>
      </c>
      <c r="C237" t="s">
        <v>160</v>
      </c>
      <c r="D237" t="s">
        <v>2</v>
      </c>
      <c r="E237" t="s">
        <v>7</v>
      </c>
      <c r="F237" t="s">
        <v>18</v>
      </c>
      <c r="G237">
        <v>3</v>
      </c>
    </row>
    <row r="238" spans="1:7" x14ac:dyDescent="0.25">
      <c r="A238" t="s">
        <v>68</v>
      </c>
      <c r="B238" t="s">
        <v>155</v>
      </c>
      <c r="C238" t="s">
        <v>79</v>
      </c>
      <c r="D238" t="s">
        <v>8</v>
      </c>
      <c r="E238" t="s">
        <v>23</v>
      </c>
      <c r="F238" t="s">
        <v>22</v>
      </c>
      <c r="G238">
        <v>3</v>
      </c>
    </row>
    <row r="239" spans="1:7" x14ac:dyDescent="0.25">
      <c r="A239" t="s">
        <v>68</v>
      </c>
      <c r="B239" t="s">
        <v>155</v>
      </c>
      <c r="C239" t="s">
        <v>79</v>
      </c>
      <c r="D239" t="s">
        <v>2</v>
      </c>
      <c r="E239" t="s">
        <v>23</v>
      </c>
      <c r="F239" t="s">
        <v>26</v>
      </c>
      <c r="G239">
        <v>3</v>
      </c>
    </row>
    <row r="240" spans="1:7" x14ac:dyDescent="0.25">
      <c r="A240" t="s">
        <v>68</v>
      </c>
      <c r="B240" t="s">
        <v>155</v>
      </c>
      <c r="C240" t="s">
        <v>79</v>
      </c>
      <c r="D240" t="s">
        <v>8</v>
      </c>
      <c r="E240" t="s">
        <v>1</v>
      </c>
      <c r="F240" t="s">
        <v>14</v>
      </c>
      <c r="G240">
        <v>3</v>
      </c>
    </row>
    <row r="241" spans="1:7" x14ac:dyDescent="0.25">
      <c r="A241" t="s">
        <v>68</v>
      </c>
      <c r="B241" t="s">
        <v>155</v>
      </c>
      <c r="C241" t="s">
        <v>79</v>
      </c>
      <c r="D241" t="s">
        <v>8</v>
      </c>
      <c r="E241" t="s">
        <v>7</v>
      </c>
      <c r="F241" t="s">
        <v>9</v>
      </c>
      <c r="G241">
        <v>3</v>
      </c>
    </row>
    <row r="242" spans="1:7" x14ac:dyDescent="0.25">
      <c r="A242" t="s">
        <v>68</v>
      </c>
      <c r="B242" t="s">
        <v>155</v>
      </c>
      <c r="C242" t="s">
        <v>79</v>
      </c>
      <c r="D242" t="s">
        <v>8</v>
      </c>
      <c r="E242" t="s">
        <v>7</v>
      </c>
      <c r="F242" t="s">
        <v>6</v>
      </c>
      <c r="G242">
        <v>3</v>
      </c>
    </row>
    <row r="243" spans="1:7" x14ac:dyDescent="0.25">
      <c r="A243" t="s">
        <v>68</v>
      </c>
      <c r="B243" t="s">
        <v>155</v>
      </c>
      <c r="C243" t="s">
        <v>79</v>
      </c>
      <c r="D243" t="s">
        <v>8</v>
      </c>
      <c r="E243" t="s">
        <v>7</v>
      </c>
      <c r="F243" t="s">
        <v>10</v>
      </c>
      <c r="G243">
        <v>3</v>
      </c>
    </row>
    <row r="244" spans="1:7" x14ac:dyDescent="0.25">
      <c r="A244" t="s">
        <v>68</v>
      </c>
      <c r="B244" t="s">
        <v>155</v>
      </c>
      <c r="C244" t="s">
        <v>79</v>
      </c>
      <c r="D244" t="s">
        <v>8</v>
      </c>
      <c r="E244" t="s">
        <v>7</v>
      </c>
      <c r="F244" t="s">
        <v>11</v>
      </c>
      <c r="G244">
        <v>3</v>
      </c>
    </row>
    <row r="245" spans="1:7" x14ac:dyDescent="0.25">
      <c r="A245" t="s">
        <v>68</v>
      </c>
      <c r="B245" t="s">
        <v>155</v>
      </c>
      <c r="C245" t="s">
        <v>79</v>
      </c>
      <c r="D245" t="s">
        <v>2</v>
      </c>
      <c r="E245" t="s">
        <v>7</v>
      </c>
      <c r="F245" t="s">
        <v>12</v>
      </c>
      <c r="G245">
        <v>3</v>
      </c>
    </row>
    <row r="246" spans="1:7" x14ac:dyDescent="0.25">
      <c r="A246" t="s">
        <v>68</v>
      </c>
      <c r="B246" t="s">
        <v>155</v>
      </c>
      <c r="C246" t="s">
        <v>79</v>
      </c>
      <c r="D246" t="s">
        <v>2</v>
      </c>
      <c r="E246" t="s">
        <v>7</v>
      </c>
      <c r="F246" t="s">
        <v>13</v>
      </c>
      <c r="G246">
        <v>3</v>
      </c>
    </row>
    <row r="247" spans="1:7" x14ac:dyDescent="0.25">
      <c r="A247" t="s">
        <v>91</v>
      </c>
      <c r="B247" t="s">
        <v>148</v>
      </c>
      <c r="C247" t="s">
        <v>147</v>
      </c>
      <c r="D247" t="s">
        <v>8</v>
      </c>
      <c r="E247" t="s">
        <v>23</v>
      </c>
      <c r="F247" t="s">
        <v>146</v>
      </c>
      <c r="G247">
        <v>3</v>
      </c>
    </row>
    <row r="248" spans="1:7" x14ac:dyDescent="0.25">
      <c r="A248" t="s">
        <v>91</v>
      </c>
      <c r="B248" t="s">
        <v>148</v>
      </c>
      <c r="C248" t="s">
        <v>147</v>
      </c>
      <c r="D248" t="s">
        <v>2</v>
      </c>
      <c r="E248" t="s">
        <v>23</v>
      </c>
      <c r="F248" t="s">
        <v>149</v>
      </c>
      <c r="G248">
        <v>3</v>
      </c>
    </row>
    <row r="249" spans="1:7" x14ac:dyDescent="0.25">
      <c r="A249" t="s">
        <v>91</v>
      </c>
      <c r="B249" t="s">
        <v>148</v>
      </c>
      <c r="C249" t="s">
        <v>147</v>
      </c>
      <c r="D249" t="s">
        <v>8</v>
      </c>
      <c r="E249" t="s">
        <v>1</v>
      </c>
      <c r="F249" t="s">
        <v>88</v>
      </c>
      <c r="G249">
        <v>3</v>
      </c>
    </row>
    <row r="250" spans="1:7" x14ac:dyDescent="0.25">
      <c r="A250" t="s">
        <v>91</v>
      </c>
      <c r="B250" t="s">
        <v>148</v>
      </c>
      <c r="C250" t="s">
        <v>147</v>
      </c>
      <c r="D250" t="s">
        <v>8</v>
      </c>
      <c r="E250" t="s">
        <v>1</v>
      </c>
      <c r="F250" t="s">
        <v>75</v>
      </c>
      <c r="G250">
        <v>3</v>
      </c>
    </row>
    <row r="251" spans="1:7" x14ac:dyDescent="0.25">
      <c r="A251" t="s">
        <v>91</v>
      </c>
      <c r="B251" t="s">
        <v>148</v>
      </c>
      <c r="C251" t="s">
        <v>147</v>
      </c>
      <c r="D251" t="s">
        <v>8</v>
      </c>
      <c r="E251" t="s">
        <v>1</v>
      </c>
      <c r="F251" t="s">
        <v>34</v>
      </c>
      <c r="G251">
        <v>3</v>
      </c>
    </row>
    <row r="252" spans="1:7" x14ac:dyDescent="0.25">
      <c r="A252" t="s">
        <v>91</v>
      </c>
      <c r="B252" t="s">
        <v>148</v>
      </c>
      <c r="C252" t="s">
        <v>147</v>
      </c>
      <c r="D252" t="s">
        <v>8</v>
      </c>
      <c r="E252" t="s">
        <v>1</v>
      </c>
      <c r="F252" t="s">
        <v>49</v>
      </c>
      <c r="G252">
        <v>3</v>
      </c>
    </row>
    <row r="253" spans="1:7" x14ac:dyDescent="0.25">
      <c r="A253" t="s">
        <v>91</v>
      </c>
      <c r="B253" t="s">
        <v>148</v>
      </c>
      <c r="C253" t="s">
        <v>147</v>
      </c>
      <c r="D253" t="s">
        <v>2</v>
      </c>
      <c r="E253" t="s">
        <v>1</v>
      </c>
      <c r="F253" t="s">
        <v>92</v>
      </c>
      <c r="G253">
        <v>3</v>
      </c>
    </row>
    <row r="254" spans="1:7" x14ac:dyDescent="0.25">
      <c r="A254" t="s">
        <v>91</v>
      </c>
      <c r="B254" t="s">
        <v>148</v>
      </c>
      <c r="C254" t="s">
        <v>147</v>
      </c>
      <c r="D254" t="s">
        <v>2</v>
      </c>
      <c r="E254" t="s">
        <v>1</v>
      </c>
      <c r="F254" t="s">
        <v>35</v>
      </c>
      <c r="G254">
        <v>3</v>
      </c>
    </row>
    <row r="255" spans="1:7" x14ac:dyDescent="0.25">
      <c r="A255" t="s">
        <v>91</v>
      </c>
      <c r="B255" t="s">
        <v>148</v>
      </c>
      <c r="C255" t="s">
        <v>147</v>
      </c>
      <c r="D255" t="s">
        <v>2</v>
      </c>
      <c r="E255" t="s">
        <v>1</v>
      </c>
      <c r="F255" t="s">
        <v>36</v>
      </c>
      <c r="G255">
        <v>3</v>
      </c>
    </row>
    <row r="256" spans="1:7" x14ac:dyDescent="0.25">
      <c r="A256" t="s">
        <v>91</v>
      </c>
      <c r="B256" t="s">
        <v>148</v>
      </c>
      <c r="C256" t="s">
        <v>147</v>
      </c>
      <c r="D256" t="s">
        <v>8</v>
      </c>
      <c r="E256" t="s">
        <v>7</v>
      </c>
      <c r="F256" t="s">
        <v>43</v>
      </c>
      <c r="G256">
        <v>3</v>
      </c>
    </row>
    <row r="257" spans="1:7" x14ac:dyDescent="0.25">
      <c r="A257" t="s">
        <v>91</v>
      </c>
      <c r="B257" t="s">
        <v>148</v>
      </c>
      <c r="C257" t="s">
        <v>147</v>
      </c>
      <c r="D257" t="s">
        <v>8</v>
      </c>
      <c r="E257" t="s">
        <v>7</v>
      </c>
      <c r="F257" t="s">
        <v>125</v>
      </c>
      <c r="G257">
        <v>3</v>
      </c>
    </row>
    <row r="258" spans="1:7" x14ac:dyDescent="0.25">
      <c r="A258" t="s">
        <v>91</v>
      </c>
      <c r="B258" t="s">
        <v>148</v>
      </c>
      <c r="C258" t="s">
        <v>147</v>
      </c>
      <c r="D258" t="s">
        <v>8</v>
      </c>
      <c r="E258" t="s">
        <v>7</v>
      </c>
      <c r="F258" t="s">
        <v>9</v>
      </c>
      <c r="G258">
        <v>3</v>
      </c>
    </row>
    <row r="259" spans="1:7" x14ac:dyDescent="0.25">
      <c r="A259" t="s">
        <v>91</v>
      </c>
      <c r="B259" t="s">
        <v>148</v>
      </c>
      <c r="C259" t="s">
        <v>147</v>
      </c>
      <c r="D259" t="s">
        <v>2</v>
      </c>
      <c r="E259" t="s">
        <v>7</v>
      </c>
      <c r="F259" t="s">
        <v>37</v>
      </c>
      <c r="G259">
        <v>3</v>
      </c>
    </row>
    <row r="260" spans="1:7" x14ac:dyDescent="0.25">
      <c r="A260" t="s">
        <v>91</v>
      </c>
      <c r="B260" t="s">
        <v>148</v>
      </c>
      <c r="C260" t="s">
        <v>147</v>
      </c>
      <c r="D260" t="s">
        <v>2</v>
      </c>
      <c r="E260" t="s">
        <v>7</v>
      </c>
      <c r="F260" t="s">
        <v>76</v>
      </c>
      <c r="G260">
        <v>3</v>
      </c>
    </row>
    <row r="261" spans="1:7" x14ac:dyDescent="0.25">
      <c r="A261" t="s">
        <v>91</v>
      </c>
      <c r="B261" t="s">
        <v>148</v>
      </c>
      <c r="C261" t="s">
        <v>147</v>
      </c>
      <c r="D261" t="s">
        <v>2</v>
      </c>
      <c r="E261" t="s">
        <v>7</v>
      </c>
      <c r="F261" t="s">
        <v>38</v>
      </c>
      <c r="G261">
        <v>3</v>
      </c>
    </row>
    <row r="262" spans="1:7" x14ac:dyDescent="0.25">
      <c r="A262" t="s">
        <v>21</v>
      </c>
      <c r="B262" t="s">
        <v>144</v>
      </c>
      <c r="C262" t="s">
        <v>47</v>
      </c>
      <c r="D262" t="s">
        <v>8</v>
      </c>
      <c r="E262" t="s">
        <v>23</v>
      </c>
      <c r="F262" t="s">
        <v>22</v>
      </c>
      <c r="G262">
        <v>3</v>
      </c>
    </row>
    <row r="263" spans="1:7" x14ac:dyDescent="0.25">
      <c r="A263" t="s">
        <v>21</v>
      </c>
      <c r="B263" t="s">
        <v>144</v>
      </c>
      <c r="C263" t="s">
        <v>47</v>
      </c>
      <c r="D263" t="s">
        <v>2</v>
      </c>
      <c r="E263" t="s">
        <v>23</v>
      </c>
      <c r="F263" t="s">
        <v>26</v>
      </c>
      <c r="G263">
        <v>3</v>
      </c>
    </row>
    <row r="264" spans="1:7" x14ac:dyDescent="0.25">
      <c r="A264" t="s">
        <v>21</v>
      </c>
      <c r="B264" t="s">
        <v>144</v>
      </c>
      <c r="C264" t="s">
        <v>47</v>
      </c>
      <c r="D264" t="s">
        <v>2</v>
      </c>
      <c r="E264" t="s">
        <v>1</v>
      </c>
      <c r="F264" t="s">
        <v>0</v>
      </c>
      <c r="G264">
        <v>3</v>
      </c>
    </row>
    <row r="265" spans="1:7" x14ac:dyDescent="0.25">
      <c r="A265" t="s">
        <v>21</v>
      </c>
      <c r="B265" t="s">
        <v>144</v>
      </c>
      <c r="C265" t="s">
        <v>47</v>
      </c>
      <c r="D265" t="s">
        <v>8</v>
      </c>
      <c r="E265" t="s">
        <v>7</v>
      </c>
      <c r="F265" t="s">
        <v>9</v>
      </c>
      <c r="G265">
        <v>3</v>
      </c>
    </row>
    <row r="266" spans="1:7" x14ac:dyDescent="0.25">
      <c r="A266" t="s">
        <v>21</v>
      </c>
      <c r="B266" t="s">
        <v>144</v>
      </c>
      <c r="C266" t="s">
        <v>47</v>
      </c>
      <c r="D266" t="s">
        <v>8</v>
      </c>
      <c r="E266" t="s">
        <v>7</v>
      </c>
      <c r="F266" t="s">
        <v>10</v>
      </c>
      <c r="G266">
        <v>3</v>
      </c>
    </row>
    <row r="267" spans="1:7" x14ac:dyDescent="0.25">
      <c r="A267" t="s">
        <v>21</v>
      </c>
      <c r="B267" t="s">
        <v>144</v>
      </c>
      <c r="C267" t="s">
        <v>47</v>
      </c>
      <c r="D267" t="s">
        <v>8</v>
      </c>
      <c r="E267" t="s">
        <v>7</v>
      </c>
      <c r="F267" t="s">
        <v>11</v>
      </c>
      <c r="G267">
        <v>3</v>
      </c>
    </row>
    <row r="268" spans="1:7" x14ac:dyDescent="0.25">
      <c r="A268" t="s">
        <v>21</v>
      </c>
      <c r="B268" t="s">
        <v>144</v>
      </c>
      <c r="C268" t="s">
        <v>47</v>
      </c>
      <c r="D268" t="s">
        <v>2</v>
      </c>
      <c r="E268" t="s">
        <v>7</v>
      </c>
      <c r="F268" t="s">
        <v>12</v>
      </c>
      <c r="G268">
        <v>3</v>
      </c>
    </row>
    <row r="269" spans="1:7" x14ac:dyDescent="0.25">
      <c r="A269" t="s">
        <v>21</v>
      </c>
      <c r="B269" t="s">
        <v>144</v>
      </c>
      <c r="C269" t="s">
        <v>47</v>
      </c>
      <c r="D269" t="s">
        <v>2</v>
      </c>
      <c r="E269" t="s">
        <v>7</v>
      </c>
      <c r="F269" t="s">
        <v>18</v>
      </c>
      <c r="G269">
        <v>3</v>
      </c>
    </row>
    <row r="270" spans="1:7" x14ac:dyDescent="0.25">
      <c r="A270" t="s">
        <v>17</v>
      </c>
      <c r="B270" t="s">
        <v>143</v>
      </c>
      <c r="C270" t="s">
        <v>142</v>
      </c>
      <c r="D270" t="s">
        <v>8</v>
      </c>
      <c r="E270" t="s">
        <v>23</v>
      </c>
      <c r="F270" t="s">
        <v>22</v>
      </c>
      <c r="G270">
        <v>3</v>
      </c>
    </row>
    <row r="271" spans="1:7" x14ac:dyDescent="0.25">
      <c r="A271" t="s">
        <v>17</v>
      </c>
      <c r="B271" t="s">
        <v>143</v>
      </c>
      <c r="C271" t="s">
        <v>142</v>
      </c>
      <c r="D271" t="s">
        <v>2</v>
      </c>
      <c r="E271" t="s">
        <v>23</v>
      </c>
      <c r="F271" t="s">
        <v>26</v>
      </c>
      <c r="G271">
        <v>3</v>
      </c>
    </row>
    <row r="272" spans="1:7" x14ac:dyDescent="0.25">
      <c r="A272" t="s">
        <v>17</v>
      </c>
      <c r="B272" t="s">
        <v>143</v>
      </c>
      <c r="C272" t="s">
        <v>142</v>
      </c>
      <c r="D272" t="s">
        <v>8</v>
      </c>
      <c r="E272" t="s">
        <v>1</v>
      </c>
      <c r="F272" t="s">
        <v>88</v>
      </c>
      <c r="G272">
        <v>3</v>
      </c>
    </row>
    <row r="273" spans="1:7" x14ac:dyDescent="0.25">
      <c r="A273" t="s">
        <v>17</v>
      </c>
      <c r="B273" t="s">
        <v>143</v>
      </c>
      <c r="C273" t="s">
        <v>142</v>
      </c>
      <c r="D273" t="s">
        <v>8</v>
      </c>
      <c r="E273" t="s">
        <v>1</v>
      </c>
      <c r="F273" t="s">
        <v>34</v>
      </c>
      <c r="G273">
        <v>3</v>
      </c>
    </row>
    <row r="274" spans="1:7" x14ac:dyDescent="0.25">
      <c r="A274" t="s">
        <v>17</v>
      </c>
      <c r="B274" t="s">
        <v>143</v>
      </c>
      <c r="C274" t="s">
        <v>142</v>
      </c>
      <c r="D274" t="s">
        <v>8</v>
      </c>
      <c r="E274" t="s">
        <v>1</v>
      </c>
      <c r="F274" t="s">
        <v>49</v>
      </c>
      <c r="G274">
        <v>3</v>
      </c>
    </row>
    <row r="275" spans="1:7" x14ac:dyDescent="0.25">
      <c r="A275" t="s">
        <v>17</v>
      </c>
      <c r="B275" t="s">
        <v>143</v>
      </c>
      <c r="C275" t="s">
        <v>142</v>
      </c>
      <c r="D275" t="s">
        <v>2</v>
      </c>
      <c r="E275" t="s">
        <v>1</v>
      </c>
      <c r="F275" t="s">
        <v>0</v>
      </c>
      <c r="G275">
        <v>3</v>
      </c>
    </row>
    <row r="276" spans="1:7" x14ac:dyDescent="0.25">
      <c r="A276" t="s">
        <v>17</v>
      </c>
      <c r="B276" t="s">
        <v>143</v>
      </c>
      <c r="C276" t="s">
        <v>142</v>
      </c>
      <c r="D276" t="s">
        <v>2</v>
      </c>
      <c r="E276" t="s">
        <v>1</v>
      </c>
      <c r="F276" t="s">
        <v>35</v>
      </c>
      <c r="G276">
        <v>3</v>
      </c>
    </row>
    <row r="277" spans="1:7" x14ac:dyDescent="0.25">
      <c r="A277" t="s">
        <v>17</v>
      </c>
      <c r="B277" t="s">
        <v>143</v>
      </c>
      <c r="C277" t="s">
        <v>142</v>
      </c>
      <c r="D277" t="s">
        <v>2</v>
      </c>
      <c r="E277" t="s">
        <v>1</v>
      </c>
      <c r="F277" t="s">
        <v>36</v>
      </c>
      <c r="G277">
        <v>3</v>
      </c>
    </row>
    <row r="278" spans="1:7" x14ac:dyDescent="0.25">
      <c r="A278" t="s">
        <v>17</v>
      </c>
      <c r="B278" t="s">
        <v>143</v>
      </c>
      <c r="C278" t="s">
        <v>142</v>
      </c>
      <c r="D278" t="s">
        <v>8</v>
      </c>
      <c r="E278" t="s">
        <v>7</v>
      </c>
      <c r="F278" t="s">
        <v>43</v>
      </c>
      <c r="G278">
        <v>3</v>
      </c>
    </row>
    <row r="279" spans="1:7" x14ac:dyDescent="0.25">
      <c r="A279" t="s">
        <v>17</v>
      </c>
      <c r="B279" t="s">
        <v>143</v>
      </c>
      <c r="C279" t="s">
        <v>142</v>
      </c>
      <c r="D279" t="s">
        <v>8</v>
      </c>
      <c r="E279" t="s">
        <v>7</v>
      </c>
      <c r="F279" t="s">
        <v>10</v>
      </c>
      <c r="G279">
        <v>3</v>
      </c>
    </row>
    <row r="280" spans="1:7" x14ac:dyDescent="0.25">
      <c r="A280" t="s">
        <v>17</v>
      </c>
      <c r="B280" t="s">
        <v>143</v>
      </c>
      <c r="C280" t="s">
        <v>142</v>
      </c>
      <c r="D280" t="s">
        <v>8</v>
      </c>
      <c r="E280" t="s">
        <v>7</v>
      </c>
      <c r="F280" t="s">
        <v>11</v>
      </c>
      <c r="G280">
        <v>3</v>
      </c>
    </row>
    <row r="281" spans="1:7" x14ac:dyDescent="0.25">
      <c r="A281" t="s">
        <v>17</v>
      </c>
      <c r="B281" t="s">
        <v>143</v>
      </c>
      <c r="C281" t="s">
        <v>142</v>
      </c>
      <c r="D281" t="s">
        <v>2</v>
      </c>
      <c r="E281" t="s">
        <v>7</v>
      </c>
      <c r="F281" t="s">
        <v>37</v>
      </c>
      <c r="G281">
        <v>3</v>
      </c>
    </row>
    <row r="282" spans="1:7" x14ac:dyDescent="0.25">
      <c r="A282" t="s">
        <v>17</v>
      </c>
      <c r="B282" t="s">
        <v>143</v>
      </c>
      <c r="C282" t="s">
        <v>142</v>
      </c>
      <c r="D282" t="s">
        <v>2</v>
      </c>
      <c r="E282" t="s">
        <v>7</v>
      </c>
      <c r="F282" t="s">
        <v>13</v>
      </c>
      <c r="G282">
        <v>3</v>
      </c>
    </row>
    <row r="283" spans="1:7" x14ac:dyDescent="0.25">
      <c r="A283" t="s">
        <v>17</v>
      </c>
      <c r="B283" t="s">
        <v>143</v>
      </c>
      <c r="C283" t="s">
        <v>142</v>
      </c>
      <c r="D283" t="s">
        <v>2</v>
      </c>
      <c r="E283" t="s">
        <v>7</v>
      </c>
      <c r="F283" t="s">
        <v>12</v>
      </c>
      <c r="G283">
        <v>3</v>
      </c>
    </row>
    <row r="284" spans="1:7" x14ac:dyDescent="0.25">
      <c r="A284" t="s">
        <v>17</v>
      </c>
      <c r="B284" t="s">
        <v>143</v>
      </c>
      <c r="C284" t="s">
        <v>142</v>
      </c>
      <c r="D284" t="s">
        <v>2</v>
      </c>
      <c r="E284" t="s">
        <v>7</v>
      </c>
      <c r="F284" t="s">
        <v>38</v>
      </c>
      <c r="G284">
        <v>3</v>
      </c>
    </row>
    <row r="285" spans="1:7" x14ac:dyDescent="0.25">
      <c r="A285" t="s">
        <v>21</v>
      </c>
      <c r="B285" t="s">
        <v>135</v>
      </c>
      <c r="C285" t="s">
        <v>19</v>
      </c>
      <c r="D285" t="s">
        <v>8</v>
      </c>
      <c r="E285" t="s">
        <v>23</v>
      </c>
      <c r="F285" t="s">
        <v>22</v>
      </c>
      <c r="G285">
        <v>3</v>
      </c>
    </row>
    <row r="286" spans="1:7" x14ac:dyDescent="0.25">
      <c r="A286" t="s">
        <v>21</v>
      </c>
      <c r="B286" t="s">
        <v>135</v>
      </c>
      <c r="C286" t="s">
        <v>19</v>
      </c>
      <c r="D286" t="s">
        <v>2</v>
      </c>
      <c r="E286" t="s">
        <v>23</v>
      </c>
      <c r="F286" t="s">
        <v>26</v>
      </c>
      <c r="G286">
        <v>3</v>
      </c>
    </row>
    <row r="287" spans="1:7" x14ac:dyDescent="0.25">
      <c r="A287" t="s">
        <v>21</v>
      </c>
      <c r="B287" t="s">
        <v>135</v>
      </c>
      <c r="C287" t="s">
        <v>19</v>
      </c>
      <c r="D287" t="s">
        <v>8</v>
      </c>
      <c r="E287" t="s">
        <v>1</v>
      </c>
      <c r="F287" t="s">
        <v>14</v>
      </c>
      <c r="G287">
        <v>3</v>
      </c>
    </row>
    <row r="288" spans="1:7" x14ac:dyDescent="0.25">
      <c r="A288" t="s">
        <v>21</v>
      </c>
      <c r="B288" t="s">
        <v>135</v>
      </c>
      <c r="C288" t="s">
        <v>19</v>
      </c>
      <c r="D288" t="s">
        <v>8</v>
      </c>
      <c r="E288" t="s">
        <v>7</v>
      </c>
      <c r="F288" t="s">
        <v>30</v>
      </c>
      <c r="G288">
        <v>3</v>
      </c>
    </row>
    <row r="289" spans="1:7" x14ac:dyDescent="0.25">
      <c r="A289" t="s">
        <v>21</v>
      </c>
      <c r="B289" t="s">
        <v>135</v>
      </c>
      <c r="C289" t="s">
        <v>19</v>
      </c>
      <c r="D289" t="s">
        <v>8</v>
      </c>
      <c r="E289" t="s">
        <v>7</v>
      </c>
      <c r="F289" t="s">
        <v>10</v>
      </c>
      <c r="G289">
        <v>3</v>
      </c>
    </row>
    <row r="290" spans="1:7" x14ac:dyDescent="0.25">
      <c r="A290" t="s">
        <v>21</v>
      </c>
      <c r="B290" t="s">
        <v>135</v>
      </c>
      <c r="C290" t="s">
        <v>19</v>
      </c>
      <c r="D290" t="s">
        <v>8</v>
      </c>
      <c r="E290" t="s">
        <v>7</v>
      </c>
      <c r="F290" t="s">
        <v>11</v>
      </c>
      <c r="G290">
        <v>3</v>
      </c>
    </row>
    <row r="291" spans="1:7" x14ac:dyDescent="0.25">
      <c r="A291" t="s">
        <v>21</v>
      </c>
      <c r="B291" t="s">
        <v>135</v>
      </c>
      <c r="C291" t="s">
        <v>19</v>
      </c>
      <c r="D291" t="s">
        <v>2</v>
      </c>
      <c r="E291" t="s">
        <v>7</v>
      </c>
      <c r="F291" t="s">
        <v>12</v>
      </c>
      <c r="G291">
        <v>3</v>
      </c>
    </row>
    <row r="292" spans="1:7" x14ac:dyDescent="0.25">
      <c r="A292" t="s">
        <v>21</v>
      </c>
      <c r="B292" t="s">
        <v>135</v>
      </c>
      <c r="C292" t="s">
        <v>19</v>
      </c>
      <c r="D292" t="s">
        <v>2</v>
      </c>
      <c r="E292" t="s">
        <v>7</v>
      </c>
      <c r="F292" t="s">
        <v>13</v>
      </c>
      <c r="G292">
        <v>3</v>
      </c>
    </row>
    <row r="293" spans="1:7" x14ac:dyDescent="0.25">
      <c r="A293" t="s">
        <v>21</v>
      </c>
      <c r="B293" t="s">
        <v>135</v>
      </c>
      <c r="C293" t="s">
        <v>19</v>
      </c>
      <c r="D293" t="s">
        <v>2</v>
      </c>
      <c r="E293" t="s">
        <v>7</v>
      </c>
      <c r="F293" t="s">
        <v>18</v>
      </c>
      <c r="G293">
        <v>3</v>
      </c>
    </row>
    <row r="294" spans="1:7" x14ac:dyDescent="0.25">
      <c r="A294" t="s">
        <v>33</v>
      </c>
      <c r="B294" t="s">
        <v>133</v>
      </c>
      <c r="C294" t="s">
        <v>39</v>
      </c>
      <c r="D294" t="s">
        <v>8</v>
      </c>
      <c r="E294" t="s">
        <v>23</v>
      </c>
      <c r="F294" t="s">
        <v>22</v>
      </c>
      <c r="G294">
        <v>3</v>
      </c>
    </row>
    <row r="295" spans="1:7" x14ac:dyDescent="0.25">
      <c r="A295" t="s">
        <v>33</v>
      </c>
      <c r="B295" t="s">
        <v>133</v>
      </c>
      <c r="C295" t="s">
        <v>39</v>
      </c>
      <c r="D295" t="s">
        <v>2</v>
      </c>
      <c r="E295" t="s">
        <v>23</v>
      </c>
      <c r="F295" t="s">
        <v>26</v>
      </c>
      <c r="G295">
        <v>3</v>
      </c>
    </row>
    <row r="296" spans="1:7" x14ac:dyDescent="0.25">
      <c r="A296" t="s">
        <v>33</v>
      </c>
      <c r="B296" t="s">
        <v>133</v>
      </c>
      <c r="C296" t="s">
        <v>39</v>
      </c>
      <c r="D296" t="s">
        <v>8</v>
      </c>
      <c r="E296" t="s">
        <v>1</v>
      </c>
      <c r="F296" t="s">
        <v>14</v>
      </c>
      <c r="G296">
        <v>3</v>
      </c>
    </row>
    <row r="297" spans="1:7" x14ac:dyDescent="0.25">
      <c r="A297" t="s">
        <v>33</v>
      </c>
      <c r="B297" t="s">
        <v>133</v>
      </c>
      <c r="C297" t="s">
        <v>39</v>
      </c>
      <c r="D297" t="s">
        <v>8</v>
      </c>
      <c r="E297" t="s">
        <v>1</v>
      </c>
      <c r="F297" t="s">
        <v>34</v>
      </c>
      <c r="G297">
        <v>3</v>
      </c>
    </row>
    <row r="298" spans="1:7" x14ac:dyDescent="0.25">
      <c r="A298" t="s">
        <v>33</v>
      </c>
      <c r="B298" t="s">
        <v>133</v>
      </c>
      <c r="C298" t="s">
        <v>39</v>
      </c>
      <c r="D298" t="s">
        <v>2</v>
      </c>
      <c r="E298" t="s">
        <v>1</v>
      </c>
      <c r="F298" t="s">
        <v>35</v>
      </c>
      <c r="G298">
        <v>3</v>
      </c>
    </row>
    <row r="299" spans="1:7" x14ac:dyDescent="0.25">
      <c r="A299" t="s">
        <v>33</v>
      </c>
      <c r="B299" t="s">
        <v>133</v>
      </c>
      <c r="C299" t="s">
        <v>39</v>
      </c>
      <c r="D299" t="s">
        <v>8</v>
      </c>
      <c r="E299" t="s">
        <v>7</v>
      </c>
      <c r="F299" t="s">
        <v>30</v>
      </c>
      <c r="G299">
        <v>3</v>
      </c>
    </row>
    <row r="300" spans="1:7" x14ac:dyDescent="0.25">
      <c r="A300" t="s">
        <v>33</v>
      </c>
      <c r="B300" t="s">
        <v>133</v>
      </c>
      <c r="C300" t="s">
        <v>39</v>
      </c>
      <c r="D300" t="s">
        <v>8</v>
      </c>
      <c r="E300" t="s">
        <v>7</v>
      </c>
      <c r="F300" t="s">
        <v>9</v>
      </c>
      <c r="G300">
        <v>3</v>
      </c>
    </row>
    <row r="301" spans="1:7" x14ac:dyDescent="0.25">
      <c r="A301" t="s">
        <v>33</v>
      </c>
      <c r="B301" t="s">
        <v>133</v>
      </c>
      <c r="C301" t="s">
        <v>39</v>
      </c>
      <c r="D301" t="s">
        <v>8</v>
      </c>
      <c r="E301" t="s">
        <v>7</v>
      </c>
      <c r="F301" t="s">
        <v>10</v>
      </c>
      <c r="G301">
        <v>3</v>
      </c>
    </row>
    <row r="302" spans="1:7" x14ac:dyDescent="0.25">
      <c r="A302" t="s">
        <v>33</v>
      </c>
      <c r="B302" t="s">
        <v>133</v>
      </c>
      <c r="C302" t="s">
        <v>39</v>
      </c>
      <c r="D302" t="s">
        <v>8</v>
      </c>
      <c r="E302" t="s">
        <v>7</v>
      </c>
      <c r="F302" t="s">
        <v>11</v>
      </c>
      <c r="G302">
        <v>3</v>
      </c>
    </row>
    <row r="303" spans="1:7" x14ac:dyDescent="0.25">
      <c r="A303" t="s">
        <v>33</v>
      </c>
      <c r="B303" t="s">
        <v>133</v>
      </c>
      <c r="C303" t="s">
        <v>39</v>
      </c>
      <c r="D303" t="s">
        <v>2</v>
      </c>
      <c r="E303" t="s">
        <v>7</v>
      </c>
      <c r="F303" t="s">
        <v>12</v>
      </c>
      <c r="G303">
        <v>3</v>
      </c>
    </row>
    <row r="304" spans="1:7" x14ac:dyDescent="0.25">
      <c r="A304" t="s">
        <v>33</v>
      </c>
      <c r="B304" t="s">
        <v>133</v>
      </c>
      <c r="C304" t="s">
        <v>39</v>
      </c>
      <c r="D304" t="s">
        <v>2</v>
      </c>
      <c r="E304" t="s">
        <v>7</v>
      </c>
      <c r="F304" t="s">
        <v>13</v>
      </c>
      <c r="G304">
        <v>3</v>
      </c>
    </row>
    <row r="305" spans="1:7" x14ac:dyDescent="0.25">
      <c r="A305" t="s">
        <v>33</v>
      </c>
      <c r="B305" t="s">
        <v>133</v>
      </c>
      <c r="C305" t="s">
        <v>39</v>
      </c>
      <c r="D305" t="s">
        <v>2</v>
      </c>
      <c r="E305" t="s">
        <v>7</v>
      </c>
      <c r="F305" t="s">
        <v>38</v>
      </c>
      <c r="G305">
        <v>3</v>
      </c>
    </row>
    <row r="306" spans="1:7" x14ac:dyDescent="0.25">
      <c r="A306" t="s">
        <v>131</v>
      </c>
      <c r="B306" t="s">
        <v>130</v>
      </c>
      <c r="C306" t="s">
        <v>19</v>
      </c>
      <c r="D306" t="s">
        <v>8</v>
      </c>
      <c r="E306" t="s">
        <v>23</v>
      </c>
      <c r="F306" t="s">
        <v>22</v>
      </c>
      <c r="G306">
        <v>3</v>
      </c>
    </row>
    <row r="307" spans="1:7" x14ac:dyDescent="0.25">
      <c r="A307" t="s">
        <v>131</v>
      </c>
      <c r="B307" t="s">
        <v>130</v>
      </c>
      <c r="C307" t="s">
        <v>19</v>
      </c>
      <c r="D307" t="s">
        <v>2</v>
      </c>
      <c r="E307" t="s">
        <v>23</v>
      </c>
      <c r="F307" t="s">
        <v>26</v>
      </c>
      <c r="G307">
        <v>3</v>
      </c>
    </row>
    <row r="308" spans="1:7" x14ac:dyDescent="0.25">
      <c r="A308" t="s">
        <v>131</v>
      </c>
      <c r="B308" t="s">
        <v>130</v>
      </c>
      <c r="C308" t="s">
        <v>19</v>
      </c>
      <c r="D308" t="s">
        <v>8</v>
      </c>
      <c r="E308" t="s">
        <v>1</v>
      </c>
      <c r="F308" t="s">
        <v>14</v>
      </c>
      <c r="G308">
        <v>3</v>
      </c>
    </row>
    <row r="309" spans="1:7" x14ac:dyDescent="0.25">
      <c r="A309" t="s">
        <v>131</v>
      </c>
      <c r="B309" t="s">
        <v>130</v>
      </c>
      <c r="C309" t="s">
        <v>19</v>
      </c>
      <c r="D309" t="s">
        <v>2</v>
      </c>
      <c r="E309" t="s">
        <v>1</v>
      </c>
      <c r="F309" t="s">
        <v>0</v>
      </c>
      <c r="G309">
        <v>3</v>
      </c>
    </row>
    <row r="310" spans="1:7" x14ac:dyDescent="0.25">
      <c r="A310" t="s">
        <v>131</v>
      </c>
      <c r="B310" t="s">
        <v>130</v>
      </c>
      <c r="C310" t="s">
        <v>19</v>
      </c>
      <c r="D310" t="s">
        <v>8</v>
      </c>
      <c r="E310" t="s">
        <v>7</v>
      </c>
      <c r="F310" t="s">
        <v>10</v>
      </c>
      <c r="G310">
        <v>3</v>
      </c>
    </row>
    <row r="311" spans="1:7" x14ac:dyDescent="0.25">
      <c r="A311" t="s">
        <v>131</v>
      </c>
      <c r="B311" t="s">
        <v>130</v>
      </c>
      <c r="C311" t="s">
        <v>19</v>
      </c>
      <c r="D311" t="s">
        <v>8</v>
      </c>
      <c r="E311" t="s">
        <v>7</v>
      </c>
      <c r="F311" t="s">
        <v>11</v>
      </c>
      <c r="G311">
        <v>3</v>
      </c>
    </row>
    <row r="312" spans="1:7" x14ac:dyDescent="0.25">
      <c r="A312" t="s">
        <v>131</v>
      </c>
      <c r="B312" t="s">
        <v>130</v>
      </c>
      <c r="C312" t="s">
        <v>19</v>
      </c>
      <c r="D312" t="s">
        <v>2</v>
      </c>
      <c r="E312" t="s">
        <v>7</v>
      </c>
      <c r="F312" t="s">
        <v>12</v>
      </c>
      <c r="G312">
        <v>3</v>
      </c>
    </row>
    <row r="313" spans="1:7" x14ac:dyDescent="0.25">
      <c r="A313" t="s">
        <v>131</v>
      </c>
      <c r="B313" t="s">
        <v>130</v>
      </c>
      <c r="C313" t="s">
        <v>19</v>
      </c>
      <c r="D313" t="s">
        <v>2</v>
      </c>
      <c r="E313" t="s">
        <v>7</v>
      </c>
      <c r="F313" t="s">
        <v>38</v>
      </c>
      <c r="G313">
        <v>3</v>
      </c>
    </row>
    <row r="314" spans="1:7" x14ac:dyDescent="0.25">
      <c r="A314" t="s">
        <v>131</v>
      </c>
      <c r="B314" t="s">
        <v>130</v>
      </c>
      <c r="C314" t="s">
        <v>19</v>
      </c>
      <c r="D314" t="s">
        <v>2</v>
      </c>
      <c r="E314" t="s">
        <v>7</v>
      </c>
      <c r="F314" t="s">
        <v>18</v>
      </c>
      <c r="G314">
        <v>3</v>
      </c>
    </row>
    <row r="315" spans="1:7" x14ac:dyDescent="0.25">
      <c r="A315" t="s">
        <v>121</v>
      </c>
      <c r="B315" t="s">
        <v>120</v>
      </c>
      <c r="C315" t="s">
        <v>119</v>
      </c>
      <c r="D315" t="s">
        <v>2</v>
      </c>
      <c r="E315" t="s">
        <v>23</v>
      </c>
      <c r="F315" t="s">
        <v>26</v>
      </c>
      <c r="G315">
        <v>3</v>
      </c>
    </row>
    <row r="316" spans="1:7" x14ac:dyDescent="0.25">
      <c r="A316" t="s">
        <v>121</v>
      </c>
      <c r="B316" t="s">
        <v>120</v>
      </c>
      <c r="C316" t="s">
        <v>119</v>
      </c>
      <c r="D316" t="s">
        <v>8</v>
      </c>
      <c r="E316" t="s">
        <v>1</v>
      </c>
      <c r="F316" t="s">
        <v>14</v>
      </c>
      <c r="G316">
        <v>3</v>
      </c>
    </row>
    <row r="317" spans="1:7" x14ac:dyDescent="0.25">
      <c r="A317" t="s">
        <v>121</v>
      </c>
      <c r="B317" t="s">
        <v>120</v>
      </c>
      <c r="C317" t="s">
        <v>119</v>
      </c>
      <c r="D317" t="s">
        <v>8</v>
      </c>
      <c r="E317" t="s">
        <v>1</v>
      </c>
      <c r="F317" t="s">
        <v>34</v>
      </c>
      <c r="G317">
        <v>3</v>
      </c>
    </row>
    <row r="318" spans="1:7" x14ac:dyDescent="0.25">
      <c r="A318" t="s">
        <v>121</v>
      </c>
      <c r="B318" t="s">
        <v>120</v>
      </c>
      <c r="C318" t="s">
        <v>119</v>
      </c>
      <c r="D318" t="s">
        <v>2</v>
      </c>
      <c r="E318" t="s">
        <v>1</v>
      </c>
      <c r="F318" t="s">
        <v>35</v>
      </c>
      <c r="G318">
        <v>3</v>
      </c>
    </row>
    <row r="319" spans="1:7" x14ac:dyDescent="0.25">
      <c r="A319" t="s">
        <v>121</v>
      </c>
      <c r="B319" t="s">
        <v>120</v>
      </c>
      <c r="C319" t="s">
        <v>119</v>
      </c>
      <c r="D319" t="s">
        <v>8</v>
      </c>
      <c r="E319" t="s">
        <v>7</v>
      </c>
      <c r="F319" t="s">
        <v>9</v>
      </c>
      <c r="G319">
        <v>3</v>
      </c>
    </row>
    <row r="320" spans="1:7" x14ac:dyDescent="0.25">
      <c r="A320" t="s">
        <v>121</v>
      </c>
      <c r="B320" t="s">
        <v>120</v>
      </c>
      <c r="C320" t="s">
        <v>119</v>
      </c>
      <c r="D320" t="s">
        <v>8</v>
      </c>
      <c r="E320" t="s">
        <v>7</v>
      </c>
      <c r="F320" t="s">
        <v>10</v>
      </c>
      <c r="G320">
        <v>3</v>
      </c>
    </row>
    <row r="321" spans="1:7" x14ac:dyDescent="0.25">
      <c r="A321" t="s">
        <v>121</v>
      </c>
      <c r="B321" t="s">
        <v>120</v>
      </c>
      <c r="C321" t="s">
        <v>119</v>
      </c>
      <c r="D321" t="s">
        <v>8</v>
      </c>
      <c r="E321" t="s">
        <v>7</v>
      </c>
      <c r="F321" t="s">
        <v>11</v>
      </c>
      <c r="G321">
        <v>3</v>
      </c>
    </row>
    <row r="322" spans="1:7" x14ac:dyDescent="0.25">
      <c r="A322" t="s">
        <v>121</v>
      </c>
      <c r="B322" t="s">
        <v>120</v>
      </c>
      <c r="C322" t="s">
        <v>119</v>
      </c>
      <c r="D322" t="s">
        <v>2</v>
      </c>
      <c r="E322" t="s">
        <v>7</v>
      </c>
      <c r="F322" t="s">
        <v>13</v>
      </c>
      <c r="G322">
        <v>3</v>
      </c>
    </row>
    <row r="323" spans="1:7" x14ac:dyDescent="0.25">
      <c r="A323" t="s">
        <v>121</v>
      </c>
      <c r="B323" t="s">
        <v>120</v>
      </c>
      <c r="C323" t="s">
        <v>119</v>
      </c>
      <c r="D323" t="s">
        <v>2</v>
      </c>
      <c r="E323" t="s">
        <v>7</v>
      </c>
      <c r="F323" t="s">
        <v>12</v>
      </c>
      <c r="G323">
        <v>3</v>
      </c>
    </row>
    <row r="324" spans="1:7" x14ac:dyDescent="0.25">
      <c r="A324" t="s">
        <v>121</v>
      </c>
      <c r="B324" t="s">
        <v>120</v>
      </c>
      <c r="C324" t="s">
        <v>119</v>
      </c>
      <c r="D324" t="s">
        <v>2</v>
      </c>
      <c r="E324" t="s">
        <v>7</v>
      </c>
      <c r="F324" t="s">
        <v>18</v>
      </c>
      <c r="G324">
        <v>3</v>
      </c>
    </row>
    <row r="325" spans="1:7" x14ac:dyDescent="0.25">
      <c r="A325" t="s">
        <v>121</v>
      </c>
      <c r="B325" t="s">
        <v>120</v>
      </c>
      <c r="C325" t="s">
        <v>119</v>
      </c>
      <c r="D325" t="s">
        <v>2</v>
      </c>
      <c r="E325" t="s">
        <v>7</v>
      </c>
      <c r="F325" t="s">
        <v>38</v>
      </c>
      <c r="G325">
        <v>3</v>
      </c>
    </row>
    <row r="326" spans="1:7" x14ac:dyDescent="0.25">
      <c r="A326" t="s">
        <v>21</v>
      </c>
      <c r="B326" t="s">
        <v>116</v>
      </c>
      <c r="C326" t="s">
        <v>115</v>
      </c>
      <c r="D326" t="s">
        <v>8</v>
      </c>
      <c r="E326" t="s">
        <v>23</v>
      </c>
      <c r="F326" t="s">
        <v>22</v>
      </c>
      <c r="G326">
        <v>3</v>
      </c>
    </row>
    <row r="327" spans="1:7" x14ac:dyDescent="0.25">
      <c r="A327" t="s">
        <v>21</v>
      </c>
      <c r="B327" t="s">
        <v>116</v>
      </c>
      <c r="C327" t="s">
        <v>115</v>
      </c>
      <c r="D327" t="s">
        <v>2</v>
      </c>
      <c r="E327" t="s">
        <v>23</v>
      </c>
      <c r="F327" t="s">
        <v>26</v>
      </c>
      <c r="G327">
        <v>3</v>
      </c>
    </row>
    <row r="328" spans="1:7" x14ac:dyDescent="0.25">
      <c r="A328" t="s">
        <v>21</v>
      </c>
      <c r="B328" t="s">
        <v>116</v>
      </c>
      <c r="C328" t="s">
        <v>115</v>
      </c>
      <c r="D328" t="s">
        <v>2</v>
      </c>
      <c r="E328" t="s">
        <v>1</v>
      </c>
      <c r="F328" t="s">
        <v>0</v>
      </c>
      <c r="G328">
        <v>3</v>
      </c>
    </row>
    <row r="329" spans="1:7" x14ac:dyDescent="0.25">
      <c r="A329" t="s">
        <v>21</v>
      </c>
      <c r="B329" t="s">
        <v>116</v>
      </c>
      <c r="C329" t="s">
        <v>115</v>
      </c>
      <c r="D329" t="s">
        <v>8</v>
      </c>
      <c r="E329" t="s">
        <v>7</v>
      </c>
      <c r="F329" t="s">
        <v>10</v>
      </c>
      <c r="G329">
        <v>3</v>
      </c>
    </row>
    <row r="330" spans="1:7" x14ac:dyDescent="0.25">
      <c r="A330" t="s">
        <v>21</v>
      </c>
      <c r="B330" t="s">
        <v>116</v>
      </c>
      <c r="C330" t="s">
        <v>115</v>
      </c>
      <c r="D330" t="s">
        <v>8</v>
      </c>
      <c r="E330" t="s">
        <v>7</v>
      </c>
      <c r="F330" t="s">
        <v>11</v>
      </c>
      <c r="G330">
        <v>3</v>
      </c>
    </row>
    <row r="331" spans="1:7" x14ac:dyDescent="0.25">
      <c r="A331" t="s">
        <v>21</v>
      </c>
      <c r="B331" t="s">
        <v>116</v>
      </c>
      <c r="C331" t="s">
        <v>115</v>
      </c>
      <c r="D331" t="s">
        <v>2</v>
      </c>
      <c r="E331" t="s">
        <v>7</v>
      </c>
      <c r="F331" t="s">
        <v>12</v>
      </c>
      <c r="G331">
        <v>3</v>
      </c>
    </row>
    <row r="332" spans="1:7" x14ac:dyDescent="0.25">
      <c r="A332" t="s">
        <v>57</v>
      </c>
      <c r="B332" t="s">
        <v>113</v>
      </c>
      <c r="C332" t="s">
        <v>112</v>
      </c>
      <c r="D332" t="s">
        <v>2</v>
      </c>
      <c r="E332" t="s">
        <v>23</v>
      </c>
      <c r="F332" t="s">
        <v>26</v>
      </c>
      <c r="G332">
        <v>3</v>
      </c>
    </row>
    <row r="333" spans="1:7" x14ac:dyDescent="0.25">
      <c r="A333" t="s">
        <v>57</v>
      </c>
      <c r="B333" t="s">
        <v>113</v>
      </c>
      <c r="C333" t="s">
        <v>112</v>
      </c>
      <c r="D333" t="s">
        <v>2</v>
      </c>
      <c r="E333" t="s">
        <v>1</v>
      </c>
      <c r="F333" t="s">
        <v>0</v>
      </c>
      <c r="G333">
        <v>3</v>
      </c>
    </row>
    <row r="334" spans="1:7" x14ac:dyDescent="0.25">
      <c r="A334" t="s">
        <v>57</v>
      </c>
      <c r="B334" t="s">
        <v>113</v>
      </c>
      <c r="C334" t="s">
        <v>112</v>
      </c>
      <c r="D334" t="s">
        <v>8</v>
      </c>
      <c r="E334" t="s">
        <v>7</v>
      </c>
      <c r="F334" t="s">
        <v>10</v>
      </c>
      <c r="G334">
        <v>3</v>
      </c>
    </row>
    <row r="335" spans="1:7" x14ac:dyDescent="0.25">
      <c r="A335" t="s">
        <v>57</v>
      </c>
      <c r="B335" t="s">
        <v>113</v>
      </c>
      <c r="C335" t="s">
        <v>112</v>
      </c>
      <c r="D335" t="s">
        <v>8</v>
      </c>
      <c r="E335" t="s">
        <v>7</v>
      </c>
      <c r="F335" t="s">
        <v>11</v>
      </c>
      <c r="G335">
        <v>3</v>
      </c>
    </row>
    <row r="336" spans="1:7" x14ac:dyDescent="0.25">
      <c r="A336" t="s">
        <v>57</v>
      </c>
      <c r="B336" t="s">
        <v>113</v>
      </c>
      <c r="C336" t="s">
        <v>112</v>
      </c>
      <c r="D336" t="s">
        <v>2</v>
      </c>
      <c r="E336" t="s">
        <v>7</v>
      </c>
      <c r="F336" t="s">
        <v>13</v>
      </c>
      <c r="G336">
        <v>3</v>
      </c>
    </row>
    <row r="337" spans="1:7" x14ac:dyDescent="0.25">
      <c r="A337" t="s">
        <v>57</v>
      </c>
      <c r="B337" t="s">
        <v>113</v>
      </c>
      <c r="C337" t="s">
        <v>112</v>
      </c>
      <c r="D337" t="s">
        <v>2</v>
      </c>
      <c r="E337" t="s">
        <v>7</v>
      </c>
      <c r="F337" t="s">
        <v>18</v>
      </c>
      <c r="G337">
        <v>3</v>
      </c>
    </row>
    <row r="338" spans="1:7" x14ac:dyDescent="0.25">
      <c r="A338" t="s">
        <v>57</v>
      </c>
      <c r="B338" t="s">
        <v>113</v>
      </c>
      <c r="C338" t="s">
        <v>112</v>
      </c>
      <c r="D338" t="s">
        <v>2</v>
      </c>
      <c r="E338" t="s">
        <v>7</v>
      </c>
      <c r="F338" t="s">
        <v>12</v>
      </c>
      <c r="G338">
        <v>3</v>
      </c>
    </row>
    <row r="339" spans="1:7" x14ac:dyDescent="0.25">
      <c r="A339" t="s">
        <v>82</v>
      </c>
      <c r="B339" t="s">
        <v>111</v>
      </c>
      <c r="C339" t="s">
        <v>79</v>
      </c>
      <c r="D339" t="s">
        <v>8</v>
      </c>
      <c r="E339" t="s">
        <v>23</v>
      </c>
      <c r="F339" t="s">
        <v>22</v>
      </c>
      <c r="G339">
        <v>3</v>
      </c>
    </row>
    <row r="340" spans="1:7" x14ac:dyDescent="0.25">
      <c r="A340" t="s">
        <v>82</v>
      </c>
      <c r="B340" t="s">
        <v>111</v>
      </c>
      <c r="C340" t="s">
        <v>79</v>
      </c>
      <c r="D340" t="s">
        <v>8</v>
      </c>
      <c r="E340" t="s">
        <v>1</v>
      </c>
      <c r="F340" t="s">
        <v>14</v>
      </c>
      <c r="G340">
        <v>3</v>
      </c>
    </row>
    <row r="341" spans="1:7" x14ac:dyDescent="0.25">
      <c r="A341" t="s">
        <v>82</v>
      </c>
      <c r="B341" t="s">
        <v>111</v>
      </c>
      <c r="C341" t="s">
        <v>79</v>
      </c>
      <c r="D341" t="s">
        <v>2</v>
      </c>
      <c r="E341" t="s">
        <v>1</v>
      </c>
      <c r="F341" t="s">
        <v>35</v>
      </c>
      <c r="G341">
        <v>3</v>
      </c>
    </row>
    <row r="342" spans="1:7" x14ac:dyDescent="0.25">
      <c r="A342" t="s">
        <v>82</v>
      </c>
      <c r="B342" t="s">
        <v>111</v>
      </c>
      <c r="C342" t="s">
        <v>79</v>
      </c>
      <c r="D342" t="s">
        <v>8</v>
      </c>
      <c r="E342" t="s">
        <v>7</v>
      </c>
      <c r="F342" t="s">
        <v>43</v>
      </c>
      <c r="G342">
        <v>3</v>
      </c>
    </row>
    <row r="343" spans="1:7" x14ac:dyDescent="0.25">
      <c r="A343" t="s">
        <v>82</v>
      </c>
      <c r="B343" t="s">
        <v>111</v>
      </c>
      <c r="C343" t="s">
        <v>79</v>
      </c>
      <c r="D343" t="s">
        <v>8</v>
      </c>
      <c r="E343" t="s">
        <v>7</v>
      </c>
      <c r="F343" t="s">
        <v>6</v>
      </c>
      <c r="G343">
        <v>3</v>
      </c>
    </row>
    <row r="344" spans="1:7" x14ac:dyDescent="0.25">
      <c r="A344" t="s">
        <v>82</v>
      </c>
      <c r="B344" t="s">
        <v>111</v>
      </c>
      <c r="C344" t="s">
        <v>79</v>
      </c>
      <c r="D344" t="s">
        <v>8</v>
      </c>
      <c r="E344" t="s">
        <v>7</v>
      </c>
      <c r="F344" t="s">
        <v>30</v>
      </c>
      <c r="G344">
        <v>3</v>
      </c>
    </row>
    <row r="345" spans="1:7" x14ac:dyDescent="0.25">
      <c r="A345" t="s">
        <v>82</v>
      </c>
      <c r="B345" t="s">
        <v>111</v>
      </c>
      <c r="C345" t="s">
        <v>79</v>
      </c>
      <c r="D345" t="s">
        <v>8</v>
      </c>
      <c r="E345" t="s">
        <v>7</v>
      </c>
      <c r="F345" t="s">
        <v>10</v>
      </c>
      <c r="G345">
        <v>3</v>
      </c>
    </row>
    <row r="346" spans="1:7" x14ac:dyDescent="0.25">
      <c r="A346" t="s">
        <v>82</v>
      </c>
      <c r="B346" t="s">
        <v>111</v>
      </c>
      <c r="C346" t="s">
        <v>79</v>
      </c>
      <c r="D346" t="s">
        <v>8</v>
      </c>
      <c r="E346" t="s">
        <v>7</v>
      </c>
      <c r="F346" t="s">
        <v>11</v>
      </c>
      <c r="G346">
        <v>3</v>
      </c>
    </row>
    <row r="347" spans="1:7" x14ac:dyDescent="0.25">
      <c r="A347" t="s">
        <v>82</v>
      </c>
      <c r="B347" t="s">
        <v>111</v>
      </c>
      <c r="C347" t="s">
        <v>79</v>
      </c>
      <c r="D347" t="s">
        <v>2</v>
      </c>
      <c r="E347" t="s">
        <v>7</v>
      </c>
      <c r="F347" t="s">
        <v>13</v>
      </c>
      <c r="G347">
        <v>3</v>
      </c>
    </row>
    <row r="348" spans="1:7" x14ac:dyDescent="0.25">
      <c r="A348" t="s">
        <v>82</v>
      </c>
      <c r="B348" t="s">
        <v>111</v>
      </c>
      <c r="C348" t="s">
        <v>79</v>
      </c>
      <c r="D348" t="s">
        <v>2</v>
      </c>
      <c r="E348" t="s">
        <v>7</v>
      </c>
      <c r="F348" t="s">
        <v>12</v>
      </c>
      <c r="G348">
        <v>3</v>
      </c>
    </row>
    <row r="349" spans="1:7" x14ac:dyDescent="0.25">
      <c r="A349" t="s">
        <v>82</v>
      </c>
      <c r="B349" t="s">
        <v>111</v>
      </c>
      <c r="C349" t="s">
        <v>79</v>
      </c>
      <c r="D349" t="s">
        <v>2</v>
      </c>
      <c r="E349" t="s">
        <v>7</v>
      </c>
      <c r="F349" t="s">
        <v>78</v>
      </c>
      <c r="G349">
        <v>3</v>
      </c>
    </row>
    <row r="350" spans="1:7" x14ac:dyDescent="0.25">
      <c r="A350" t="s">
        <v>82</v>
      </c>
      <c r="B350" t="s">
        <v>111</v>
      </c>
      <c r="C350" t="s">
        <v>79</v>
      </c>
      <c r="D350" t="s">
        <v>2</v>
      </c>
      <c r="E350" t="s">
        <v>7</v>
      </c>
      <c r="F350" t="s">
        <v>38</v>
      </c>
      <c r="G350">
        <v>3</v>
      </c>
    </row>
    <row r="351" spans="1:7" x14ac:dyDescent="0.25">
      <c r="A351" t="s">
        <v>57</v>
      </c>
      <c r="B351" t="s">
        <v>109</v>
      </c>
      <c r="C351" t="s">
        <v>108</v>
      </c>
      <c r="D351" t="s">
        <v>8</v>
      </c>
      <c r="E351" t="s">
        <v>23</v>
      </c>
      <c r="F351" t="s">
        <v>22</v>
      </c>
      <c r="G351">
        <v>3</v>
      </c>
    </row>
    <row r="352" spans="1:7" x14ac:dyDescent="0.25">
      <c r="A352" t="s">
        <v>57</v>
      </c>
      <c r="B352" t="s">
        <v>109</v>
      </c>
      <c r="C352" t="s">
        <v>108</v>
      </c>
      <c r="D352" t="s">
        <v>2</v>
      </c>
      <c r="E352" t="s">
        <v>23</v>
      </c>
      <c r="F352" t="s">
        <v>26</v>
      </c>
      <c r="G352">
        <v>3</v>
      </c>
    </row>
    <row r="353" spans="1:7" x14ac:dyDescent="0.25">
      <c r="A353" t="s">
        <v>57</v>
      </c>
      <c r="B353" t="s">
        <v>109</v>
      </c>
      <c r="C353" t="s">
        <v>108</v>
      </c>
      <c r="D353" t="s">
        <v>8</v>
      </c>
      <c r="E353" t="s">
        <v>1</v>
      </c>
      <c r="F353" t="s">
        <v>14</v>
      </c>
      <c r="G353">
        <v>3</v>
      </c>
    </row>
    <row r="354" spans="1:7" x14ac:dyDescent="0.25">
      <c r="A354" t="s">
        <v>57</v>
      </c>
      <c r="B354" t="s">
        <v>109</v>
      </c>
      <c r="C354" t="s">
        <v>108</v>
      </c>
      <c r="D354" t="s">
        <v>8</v>
      </c>
      <c r="E354" t="s">
        <v>7</v>
      </c>
      <c r="F354" t="s">
        <v>6</v>
      </c>
      <c r="G354">
        <v>3</v>
      </c>
    </row>
    <row r="355" spans="1:7" x14ac:dyDescent="0.25">
      <c r="A355" t="s">
        <v>57</v>
      </c>
      <c r="B355" t="s">
        <v>109</v>
      </c>
      <c r="C355" t="s">
        <v>108</v>
      </c>
      <c r="D355" t="s">
        <v>8</v>
      </c>
      <c r="E355" t="s">
        <v>7</v>
      </c>
      <c r="F355" t="s">
        <v>30</v>
      </c>
      <c r="G355">
        <v>3</v>
      </c>
    </row>
    <row r="356" spans="1:7" x14ac:dyDescent="0.25">
      <c r="A356" t="s">
        <v>57</v>
      </c>
      <c r="B356" t="s">
        <v>109</v>
      </c>
      <c r="C356" t="s">
        <v>108</v>
      </c>
      <c r="D356" t="s">
        <v>8</v>
      </c>
      <c r="E356" t="s">
        <v>7</v>
      </c>
      <c r="F356" t="s">
        <v>9</v>
      </c>
      <c r="G356">
        <v>3</v>
      </c>
    </row>
    <row r="357" spans="1:7" x14ac:dyDescent="0.25">
      <c r="A357" t="s">
        <v>57</v>
      </c>
      <c r="B357" t="s">
        <v>109</v>
      </c>
      <c r="C357" t="s">
        <v>108</v>
      </c>
      <c r="D357" t="s">
        <v>8</v>
      </c>
      <c r="E357" t="s">
        <v>7</v>
      </c>
      <c r="F357" t="s">
        <v>10</v>
      </c>
      <c r="G357">
        <v>3</v>
      </c>
    </row>
    <row r="358" spans="1:7" x14ac:dyDescent="0.25">
      <c r="A358" t="s">
        <v>57</v>
      </c>
      <c r="B358" t="s">
        <v>109</v>
      </c>
      <c r="C358" t="s">
        <v>108</v>
      </c>
      <c r="D358" t="s">
        <v>8</v>
      </c>
      <c r="E358" t="s">
        <v>7</v>
      </c>
      <c r="F358" t="s">
        <v>11</v>
      </c>
      <c r="G358">
        <v>3</v>
      </c>
    </row>
    <row r="359" spans="1:7" x14ac:dyDescent="0.25">
      <c r="A359" t="s">
        <v>57</v>
      </c>
      <c r="B359" t="s">
        <v>109</v>
      </c>
      <c r="C359" t="s">
        <v>108</v>
      </c>
      <c r="D359" t="s">
        <v>2</v>
      </c>
      <c r="E359" t="s">
        <v>7</v>
      </c>
      <c r="F359" t="s">
        <v>13</v>
      </c>
      <c r="G359">
        <v>3</v>
      </c>
    </row>
    <row r="360" spans="1:7" x14ac:dyDescent="0.25">
      <c r="A360" t="s">
        <v>57</v>
      </c>
      <c r="B360" t="s">
        <v>109</v>
      </c>
      <c r="C360" t="s">
        <v>108</v>
      </c>
      <c r="D360" t="s">
        <v>2</v>
      </c>
      <c r="E360" t="s">
        <v>7</v>
      </c>
      <c r="F360" t="s">
        <v>12</v>
      </c>
      <c r="G360">
        <v>3</v>
      </c>
    </row>
    <row r="361" spans="1:7" x14ac:dyDescent="0.25">
      <c r="A361" t="s">
        <v>57</v>
      </c>
      <c r="B361" t="s">
        <v>109</v>
      </c>
      <c r="C361" t="s">
        <v>108</v>
      </c>
      <c r="D361" t="s">
        <v>2</v>
      </c>
      <c r="E361" t="s">
        <v>7</v>
      </c>
      <c r="F361" t="s">
        <v>38</v>
      </c>
      <c r="G361">
        <v>3</v>
      </c>
    </row>
    <row r="362" spans="1:7" x14ac:dyDescent="0.25">
      <c r="A362" t="s">
        <v>17</v>
      </c>
      <c r="B362" t="s">
        <v>104</v>
      </c>
      <c r="C362" t="s">
        <v>31</v>
      </c>
      <c r="D362" t="s">
        <v>8</v>
      </c>
      <c r="E362" t="s">
        <v>23</v>
      </c>
      <c r="F362" t="s">
        <v>22</v>
      </c>
      <c r="G362">
        <v>3</v>
      </c>
    </row>
    <row r="363" spans="1:7" x14ac:dyDescent="0.25">
      <c r="A363" t="s">
        <v>17</v>
      </c>
      <c r="B363" t="s">
        <v>104</v>
      </c>
      <c r="C363" t="s">
        <v>31</v>
      </c>
      <c r="D363" t="s">
        <v>2</v>
      </c>
      <c r="E363" t="s">
        <v>23</v>
      </c>
      <c r="F363" t="s">
        <v>26</v>
      </c>
      <c r="G363">
        <v>3</v>
      </c>
    </row>
    <row r="364" spans="1:7" x14ac:dyDescent="0.25">
      <c r="A364" t="s">
        <v>17</v>
      </c>
      <c r="B364" t="s">
        <v>104</v>
      </c>
      <c r="C364" t="s">
        <v>31</v>
      </c>
      <c r="D364" t="s">
        <v>8</v>
      </c>
      <c r="E364" t="s">
        <v>1</v>
      </c>
      <c r="F364" t="s">
        <v>14</v>
      </c>
      <c r="G364">
        <v>3</v>
      </c>
    </row>
    <row r="365" spans="1:7" x14ac:dyDescent="0.25">
      <c r="A365" t="s">
        <v>17</v>
      </c>
      <c r="B365" t="s">
        <v>104</v>
      </c>
      <c r="C365" t="s">
        <v>31</v>
      </c>
      <c r="D365" t="s">
        <v>8</v>
      </c>
      <c r="E365" t="s">
        <v>1</v>
      </c>
      <c r="F365" t="s">
        <v>34</v>
      </c>
      <c r="G365">
        <v>3</v>
      </c>
    </row>
    <row r="366" spans="1:7" x14ac:dyDescent="0.25">
      <c r="A366" t="s">
        <v>17</v>
      </c>
      <c r="B366" t="s">
        <v>104</v>
      </c>
      <c r="C366" t="s">
        <v>31</v>
      </c>
      <c r="D366" t="s">
        <v>8</v>
      </c>
      <c r="E366" t="s">
        <v>1</v>
      </c>
      <c r="F366" t="s">
        <v>49</v>
      </c>
      <c r="G366">
        <v>3</v>
      </c>
    </row>
    <row r="367" spans="1:7" x14ac:dyDescent="0.25">
      <c r="A367" t="s">
        <v>17</v>
      </c>
      <c r="B367" t="s">
        <v>104</v>
      </c>
      <c r="C367" t="s">
        <v>31</v>
      </c>
      <c r="D367" t="s">
        <v>2</v>
      </c>
      <c r="E367" t="s">
        <v>1</v>
      </c>
      <c r="F367" t="s">
        <v>35</v>
      </c>
      <c r="G367">
        <v>3</v>
      </c>
    </row>
    <row r="368" spans="1:7" x14ac:dyDescent="0.25">
      <c r="A368" t="s">
        <v>17</v>
      </c>
      <c r="B368" t="s">
        <v>104</v>
      </c>
      <c r="C368" t="s">
        <v>31</v>
      </c>
      <c r="D368" t="s">
        <v>8</v>
      </c>
      <c r="E368" t="s">
        <v>7</v>
      </c>
      <c r="F368" t="s">
        <v>43</v>
      </c>
      <c r="G368">
        <v>3</v>
      </c>
    </row>
    <row r="369" spans="1:7" x14ac:dyDescent="0.25">
      <c r="A369" t="s">
        <v>17</v>
      </c>
      <c r="B369" t="s">
        <v>104</v>
      </c>
      <c r="C369" t="s">
        <v>31</v>
      </c>
      <c r="D369" t="s">
        <v>8</v>
      </c>
      <c r="E369" t="s">
        <v>7</v>
      </c>
      <c r="F369" t="s">
        <v>30</v>
      </c>
      <c r="G369">
        <v>3</v>
      </c>
    </row>
    <row r="370" spans="1:7" x14ac:dyDescent="0.25">
      <c r="A370" t="s">
        <v>17</v>
      </c>
      <c r="B370" t="s">
        <v>104</v>
      </c>
      <c r="C370" t="s">
        <v>31</v>
      </c>
      <c r="D370" t="s">
        <v>8</v>
      </c>
      <c r="E370" t="s">
        <v>7</v>
      </c>
      <c r="F370" t="s">
        <v>10</v>
      </c>
      <c r="G370">
        <v>3</v>
      </c>
    </row>
    <row r="371" spans="1:7" x14ac:dyDescent="0.25">
      <c r="A371" t="s">
        <v>17</v>
      </c>
      <c r="B371" t="s">
        <v>104</v>
      </c>
      <c r="C371" t="s">
        <v>31</v>
      </c>
      <c r="D371" t="s">
        <v>8</v>
      </c>
      <c r="E371" t="s">
        <v>7</v>
      </c>
      <c r="F371" t="s">
        <v>11</v>
      </c>
      <c r="G371">
        <v>3</v>
      </c>
    </row>
    <row r="372" spans="1:7" x14ac:dyDescent="0.25">
      <c r="A372" t="s">
        <v>17</v>
      </c>
      <c r="B372" t="s">
        <v>104</v>
      </c>
      <c r="C372" t="s">
        <v>31</v>
      </c>
      <c r="D372" t="s">
        <v>2</v>
      </c>
      <c r="E372" t="s">
        <v>7</v>
      </c>
      <c r="F372" t="s">
        <v>37</v>
      </c>
      <c r="G372">
        <v>3</v>
      </c>
    </row>
    <row r="373" spans="1:7" x14ac:dyDescent="0.25">
      <c r="A373" t="s">
        <v>17</v>
      </c>
      <c r="B373" t="s">
        <v>104</v>
      </c>
      <c r="C373" t="s">
        <v>31</v>
      </c>
      <c r="D373" t="s">
        <v>2</v>
      </c>
      <c r="E373" t="s">
        <v>7</v>
      </c>
      <c r="F373" t="s">
        <v>13</v>
      </c>
      <c r="G373">
        <v>3</v>
      </c>
    </row>
    <row r="374" spans="1:7" x14ac:dyDescent="0.25">
      <c r="A374" t="s">
        <v>17</v>
      </c>
      <c r="B374" t="s">
        <v>104</v>
      </c>
      <c r="C374" t="s">
        <v>31</v>
      </c>
      <c r="D374" t="s">
        <v>2</v>
      </c>
      <c r="E374" t="s">
        <v>7</v>
      </c>
      <c r="F374" t="s">
        <v>78</v>
      </c>
      <c r="G374">
        <v>3</v>
      </c>
    </row>
    <row r="375" spans="1:7" x14ac:dyDescent="0.25">
      <c r="A375" t="s">
        <v>17</v>
      </c>
      <c r="B375" t="s">
        <v>104</v>
      </c>
      <c r="C375" t="s">
        <v>31</v>
      </c>
      <c r="D375" t="s">
        <v>2</v>
      </c>
      <c r="E375" t="s">
        <v>7</v>
      </c>
      <c r="F375" t="s">
        <v>12</v>
      </c>
      <c r="G375">
        <v>3</v>
      </c>
    </row>
    <row r="376" spans="1:7" x14ac:dyDescent="0.25">
      <c r="A376" t="s">
        <v>21</v>
      </c>
      <c r="B376" t="s">
        <v>102</v>
      </c>
      <c r="C376" t="s">
        <v>79</v>
      </c>
      <c r="D376" t="s">
        <v>8</v>
      </c>
      <c r="E376" t="s">
        <v>23</v>
      </c>
      <c r="F376" t="s">
        <v>22</v>
      </c>
      <c r="G376">
        <v>3</v>
      </c>
    </row>
    <row r="377" spans="1:7" x14ac:dyDescent="0.25">
      <c r="A377" t="s">
        <v>21</v>
      </c>
      <c r="B377" t="s">
        <v>102</v>
      </c>
      <c r="C377" t="s">
        <v>79</v>
      </c>
      <c r="D377" t="s">
        <v>2</v>
      </c>
      <c r="E377" t="s">
        <v>23</v>
      </c>
      <c r="F377" t="s">
        <v>26</v>
      </c>
      <c r="G377">
        <v>3</v>
      </c>
    </row>
    <row r="378" spans="1:7" x14ac:dyDescent="0.25">
      <c r="A378" t="s">
        <v>21</v>
      </c>
      <c r="B378" t="s">
        <v>102</v>
      </c>
      <c r="C378" t="s">
        <v>79</v>
      </c>
      <c r="D378" t="s">
        <v>8</v>
      </c>
      <c r="E378" t="s">
        <v>1</v>
      </c>
      <c r="F378" t="s">
        <v>14</v>
      </c>
      <c r="G378">
        <v>3</v>
      </c>
    </row>
    <row r="379" spans="1:7" x14ac:dyDescent="0.25">
      <c r="A379" t="s">
        <v>21</v>
      </c>
      <c r="B379" t="s">
        <v>102</v>
      </c>
      <c r="C379" t="s">
        <v>79</v>
      </c>
      <c r="D379" t="s">
        <v>8</v>
      </c>
      <c r="E379" t="s">
        <v>1</v>
      </c>
      <c r="F379" t="s">
        <v>34</v>
      </c>
      <c r="G379">
        <v>3</v>
      </c>
    </row>
    <row r="380" spans="1:7" x14ac:dyDescent="0.25">
      <c r="A380" t="s">
        <v>21</v>
      </c>
      <c r="B380" t="s">
        <v>102</v>
      </c>
      <c r="C380" t="s">
        <v>79</v>
      </c>
      <c r="D380" t="s">
        <v>2</v>
      </c>
      <c r="E380" t="s">
        <v>1</v>
      </c>
      <c r="F380" t="s">
        <v>35</v>
      </c>
      <c r="G380">
        <v>3</v>
      </c>
    </row>
    <row r="381" spans="1:7" x14ac:dyDescent="0.25">
      <c r="A381" t="s">
        <v>21</v>
      </c>
      <c r="B381" t="s">
        <v>102</v>
      </c>
      <c r="C381" t="s">
        <v>79</v>
      </c>
      <c r="D381" t="s">
        <v>8</v>
      </c>
      <c r="E381" t="s">
        <v>7</v>
      </c>
      <c r="F381" t="s">
        <v>6</v>
      </c>
      <c r="G381">
        <v>3</v>
      </c>
    </row>
    <row r="382" spans="1:7" x14ac:dyDescent="0.25">
      <c r="A382" t="s">
        <v>21</v>
      </c>
      <c r="B382" t="s">
        <v>102</v>
      </c>
      <c r="C382" t="s">
        <v>79</v>
      </c>
      <c r="D382" t="s">
        <v>8</v>
      </c>
      <c r="E382" t="s">
        <v>7</v>
      </c>
      <c r="F382" t="s">
        <v>10</v>
      </c>
      <c r="G382">
        <v>3</v>
      </c>
    </row>
    <row r="383" spans="1:7" x14ac:dyDescent="0.25">
      <c r="A383" t="s">
        <v>21</v>
      </c>
      <c r="B383" t="s">
        <v>102</v>
      </c>
      <c r="C383" t="s">
        <v>79</v>
      </c>
      <c r="D383" t="s">
        <v>8</v>
      </c>
      <c r="E383" t="s">
        <v>7</v>
      </c>
      <c r="F383" t="s">
        <v>11</v>
      </c>
      <c r="G383">
        <v>3</v>
      </c>
    </row>
    <row r="384" spans="1:7" x14ac:dyDescent="0.25">
      <c r="A384" t="s">
        <v>21</v>
      </c>
      <c r="B384" t="s">
        <v>102</v>
      </c>
      <c r="C384" t="s">
        <v>79</v>
      </c>
      <c r="D384" t="s">
        <v>2</v>
      </c>
      <c r="E384" t="s">
        <v>7</v>
      </c>
      <c r="F384" t="s">
        <v>13</v>
      </c>
      <c r="G384">
        <v>3</v>
      </c>
    </row>
    <row r="385" spans="1:7" x14ac:dyDescent="0.25">
      <c r="A385" t="s">
        <v>21</v>
      </c>
      <c r="B385" t="s">
        <v>102</v>
      </c>
      <c r="C385" t="s">
        <v>79</v>
      </c>
      <c r="D385" t="s">
        <v>2</v>
      </c>
      <c r="E385" t="s">
        <v>7</v>
      </c>
      <c r="F385" t="s">
        <v>12</v>
      </c>
      <c r="G385">
        <v>3</v>
      </c>
    </row>
    <row r="386" spans="1:7" x14ac:dyDescent="0.25">
      <c r="A386" t="s">
        <v>98</v>
      </c>
      <c r="B386" t="s">
        <v>97</v>
      </c>
      <c r="C386" t="s">
        <v>19</v>
      </c>
      <c r="D386" t="s">
        <v>8</v>
      </c>
      <c r="E386" t="s">
        <v>23</v>
      </c>
      <c r="F386" t="s">
        <v>22</v>
      </c>
      <c r="G386">
        <v>3</v>
      </c>
    </row>
    <row r="387" spans="1:7" x14ac:dyDescent="0.25">
      <c r="A387" t="s">
        <v>98</v>
      </c>
      <c r="B387" t="s">
        <v>97</v>
      </c>
      <c r="C387" t="s">
        <v>19</v>
      </c>
      <c r="D387" t="s">
        <v>2</v>
      </c>
      <c r="E387" t="s">
        <v>23</v>
      </c>
      <c r="F387" t="s">
        <v>26</v>
      </c>
      <c r="G387">
        <v>3</v>
      </c>
    </row>
    <row r="388" spans="1:7" x14ac:dyDescent="0.25">
      <c r="A388" t="s">
        <v>98</v>
      </c>
      <c r="B388" t="s">
        <v>97</v>
      </c>
      <c r="C388" t="s">
        <v>19</v>
      </c>
      <c r="D388" t="s">
        <v>8</v>
      </c>
      <c r="E388" t="s">
        <v>1</v>
      </c>
      <c r="F388" t="s">
        <v>14</v>
      </c>
      <c r="G388">
        <v>3</v>
      </c>
    </row>
    <row r="389" spans="1:7" x14ac:dyDescent="0.25">
      <c r="A389" t="s">
        <v>98</v>
      </c>
      <c r="B389" t="s">
        <v>97</v>
      </c>
      <c r="C389" t="s">
        <v>19</v>
      </c>
      <c r="D389" t="s">
        <v>8</v>
      </c>
      <c r="E389" t="s">
        <v>1</v>
      </c>
      <c r="F389" t="s">
        <v>34</v>
      </c>
      <c r="G389">
        <v>3</v>
      </c>
    </row>
    <row r="390" spans="1:7" x14ac:dyDescent="0.25">
      <c r="A390" t="s">
        <v>98</v>
      </c>
      <c r="B390" t="s">
        <v>97</v>
      </c>
      <c r="C390" t="s">
        <v>19</v>
      </c>
      <c r="D390" t="s">
        <v>2</v>
      </c>
      <c r="E390" t="s">
        <v>1</v>
      </c>
      <c r="F390" t="s">
        <v>35</v>
      </c>
      <c r="G390">
        <v>3</v>
      </c>
    </row>
    <row r="391" spans="1:7" x14ac:dyDescent="0.25">
      <c r="A391" t="s">
        <v>98</v>
      </c>
      <c r="B391" t="s">
        <v>97</v>
      </c>
      <c r="C391" t="s">
        <v>19</v>
      </c>
      <c r="D391" t="s">
        <v>8</v>
      </c>
      <c r="E391" t="s">
        <v>7</v>
      </c>
      <c r="F391" t="s">
        <v>30</v>
      </c>
      <c r="G391">
        <v>3</v>
      </c>
    </row>
    <row r="392" spans="1:7" x14ac:dyDescent="0.25">
      <c r="A392" t="s">
        <v>98</v>
      </c>
      <c r="B392" t="s">
        <v>97</v>
      </c>
      <c r="C392" t="s">
        <v>19</v>
      </c>
      <c r="D392" t="s">
        <v>8</v>
      </c>
      <c r="E392" t="s">
        <v>7</v>
      </c>
      <c r="F392" t="s">
        <v>10</v>
      </c>
      <c r="G392">
        <v>3</v>
      </c>
    </row>
    <row r="393" spans="1:7" x14ac:dyDescent="0.25">
      <c r="A393" t="s">
        <v>98</v>
      </c>
      <c r="B393" t="s">
        <v>97</v>
      </c>
      <c r="C393" t="s">
        <v>19</v>
      </c>
      <c r="D393" t="s">
        <v>8</v>
      </c>
      <c r="E393" t="s">
        <v>7</v>
      </c>
      <c r="F393" t="s">
        <v>11</v>
      </c>
      <c r="G393">
        <v>3</v>
      </c>
    </row>
    <row r="394" spans="1:7" x14ac:dyDescent="0.25">
      <c r="A394" t="s">
        <v>98</v>
      </c>
      <c r="B394" t="s">
        <v>97</v>
      </c>
      <c r="C394" t="s">
        <v>19</v>
      </c>
      <c r="D394" t="s">
        <v>2</v>
      </c>
      <c r="E394" t="s">
        <v>7</v>
      </c>
      <c r="F394" t="s">
        <v>13</v>
      </c>
      <c r="G394">
        <v>3</v>
      </c>
    </row>
    <row r="395" spans="1:7" x14ac:dyDescent="0.25">
      <c r="A395" t="s">
        <v>98</v>
      </c>
      <c r="B395" t="s">
        <v>97</v>
      </c>
      <c r="C395" t="s">
        <v>19</v>
      </c>
      <c r="D395" t="s">
        <v>2</v>
      </c>
      <c r="E395" t="s">
        <v>7</v>
      </c>
      <c r="F395" t="s">
        <v>12</v>
      </c>
      <c r="G395">
        <v>3</v>
      </c>
    </row>
    <row r="396" spans="1:7" x14ac:dyDescent="0.25">
      <c r="A396" t="s">
        <v>17</v>
      </c>
      <c r="B396" t="s">
        <v>94</v>
      </c>
      <c r="C396" t="s">
        <v>15</v>
      </c>
      <c r="D396" t="s">
        <v>2</v>
      </c>
      <c r="E396" t="s">
        <v>23</v>
      </c>
      <c r="F396" t="s">
        <v>26</v>
      </c>
      <c r="G396">
        <v>3</v>
      </c>
    </row>
    <row r="397" spans="1:7" x14ac:dyDescent="0.25">
      <c r="A397" t="s">
        <v>17</v>
      </c>
      <c r="B397" t="s">
        <v>94</v>
      </c>
      <c r="C397" t="s">
        <v>15</v>
      </c>
      <c r="D397" t="s">
        <v>8</v>
      </c>
      <c r="E397" t="s">
        <v>1</v>
      </c>
      <c r="F397" t="s">
        <v>14</v>
      </c>
      <c r="G397">
        <v>3</v>
      </c>
    </row>
    <row r="398" spans="1:7" x14ac:dyDescent="0.25">
      <c r="A398" t="s">
        <v>17</v>
      </c>
      <c r="B398" t="s">
        <v>94</v>
      </c>
      <c r="C398" t="s">
        <v>15</v>
      </c>
      <c r="D398" t="s">
        <v>8</v>
      </c>
      <c r="E398" t="s">
        <v>1</v>
      </c>
      <c r="F398" t="s">
        <v>34</v>
      </c>
      <c r="G398">
        <v>3</v>
      </c>
    </row>
    <row r="399" spans="1:7" x14ac:dyDescent="0.25">
      <c r="A399" t="s">
        <v>17</v>
      </c>
      <c r="B399" t="s">
        <v>94</v>
      </c>
      <c r="C399" t="s">
        <v>15</v>
      </c>
      <c r="D399" t="s">
        <v>2</v>
      </c>
      <c r="E399" t="s">
        <v>1</v>
      </c>
      <c r="F399" t="s">
        <v>0</v>
      </c>
      <c r="G399">
        <v>3</v>
      </c>
    </row>
    <row r="400" spans="1:7" x14ac:dyDescent="0.25">
      <c r="A400" t="s">
        <v>17</v>
      </c>
      <c r="B400" t="s">
        <v>94</v>
      </c>
      <c r="C400" t="s">
        <v>15</v>
      </c>
      <c r="D400" t="s">
        <v>2</v>
      </c>
      <c r="E400" t="s">
        <v>1</v>
      </c>
      <c r="F400" t="s">
        <v>35</v>
      </c>
      <c r="G400">
        <v>3</v>
      </c>
    </row>
    <row r="401" spans="1:7" x14ac:dyDescent="0.25">
      <c r="A401" t="s">
        <v>17</v>
      </c>
      <c r="B401" t="s">
        <v>94</v>
      </c>
      <c r="C401" t="s">
        <v>15</v>
      </c>
      <c r="D401" t="s">
        <v>8</v>
      </c>
      <c r="E401" t="s">
        <v>7</v>
      </c>
      <c r="F401" t="s">
        <v>30</v>
      </c>
      <c r="G401">
        <v>3</v>
      </c>
    </row>
    <row r="402" spans="1:7" x14ac:dyDescent="0.25">
      <c r="A402" t="s">
        <v>17</v>
      </c>
      <c r="B402" t="s">
        <v>94</v>
      </c>
      <c r="C402" t="s">
        <v>15</v>
      </c>
      <c r="D402" t="s">
        <v>8</v>
      </c>
      <c r="E402" t="s">
        <v>7</v>
      </c>
      <c r="F402" t="s">
        <v>10</v>
      </c>
      <c r="G402">
        <v>3</v>
      </c>
    </row>
    <row r="403" spans="1:7" x14ac:dyDescent="0.25">
      <c r="A403" t="s">
        <v>17</v>
      </c>
      <c r="B403" t="s">
        <v>94</v>
      </c>
      <c r="C403" t="s">
        <v>15</v>
      </c>
      <c r="D403" t="s">
        <v>8</v>
      </c>
      <c r="E403" t="s">
        <v>7</v>
      </c>
      <c r="F403" t="s">
        <v>11</v>
      </c>
      <c r="G403">
        <v>3</v>
      </c>
    </row>
    <row r="404" spans="1:7" x14ac:dyDescent="0.25">
      <c r="A404" t="s">
        <v>17</v>
      </c>
      <c r="B404" t="s">
        <v>94</v>
      </c>
      <c r="C404" t="s">
        <v>15</v>
      </c>
      <c r="D404" t="s">
        <v>2</v>
      </c>
      <c r="E404" t="s">
        <v>7</v>
      </c>
      <c r="F404" t="s">
        <v>13</v>
      </c>
      <c r="G404">
        <v>3</v>
      </c>
    </row>
    <row r="405" spans="1:7" x14ac:dyDescent="0.25">
      <c r="A405" t="s">
        <v>17</v>
      </c>
      <c r="B405" t="s">
        <v>94</v>
      </c>
      <c r="C405" t="s">
        <v>15</v>
      </c>
      <c r="D405" t="s">
        <v>2</v>
      </c>
      <c r="E405" t="s">
        <v>7</v>
      </c>
      <c r="F405" t="s">
        <v>18</v>
      </c>
      <c r="G405">
        <v>3</v>
      </c>
    </row>
    <row r="406" spans="1:7" x14ac:dyDescent="0.25">
      <c r="A406" t="s">
        <v>17</v>
      </c>
      <c r="B406" t="s">
        <v>94</v>
      </c>
      <c r="C406" t="s">
        <v>15</v>
      </c>
      <c r="D406" t="s">
        <v>2</v>
      </c>
      <c r="E406" t="s">
        <v>7</v>
      </c>
      <c r="F406" t="s">
        <v>12</v>
      </c>
      <c r="G406">
        <v>3</v>
      </c>
    </row>
    <row r="407" spans="1:7" x14ac:dyDescent="0.25">
      <c r="A407" t="s">
        <v>29</v>
      </c>
      <c r="B407" t="s">
        <v>84</v>
      </c>
      <c r="C407" t="s">
        <v>83</v>
      </c>
      <c r="D407" t="s">
        <v>8</v>
      </c>
      <c r="E407" t="s">
        <v>23</v>
      </c>
      <c r="F407" t="s">
        <v>22</v>
      </c>
      <c r="G407">
        <v>3</v>
      </c>
    </row>
    <row r="408" spans="1:7" x14ac:dyDescent="0.25">
      <c r="A408" t="s">
        <v>29</v>
      </c>
      <c r="B408" t="s">
        <v>84</v>
      </c>
      <c r="C408" t="s">
        <v>83</v>
      </c>
      <c r="D408" t="s">
        <v>2</v>
      </c>
      <c r="E408" t="s">
        <v>23</v>
      </c>
      <c r="F408" t="s">
        <v>26</v>
      </c>
      <c r="G408">
        <v>3</v>
      </c>
    </row>
    <row r="409" spans="1:7" x14ac:dyDescent="0.25">
      <c r="A409" t="s">
        <v>29</v>
      </c>
      <c r="B409" t="s">
        <v>84</v>
      </c>
      <c r="C409" t="s">
        <v>83</v>
      </c>
      <c r="D409" t="s">
        <v>8</v>
      </c>
      <c r="E409" t="s">
        <v>1</v>
      </c>
      <c r="F409" t="s">
        <v>14</v>
      </c>
      <c r="G409">
        <v>3</v>
      </c>
    </row>
    <row r="410" spans="1:7" x14ac:dyDescent="0.25">
      <c r="A410" t="s">
        <v>29</v>
      </c>
      <c r="B410" t="s">
        <v>84</v>
      </c>
      <c r="C410" t="s">
        <v>83</v>
      </c>
      <c r="D410" t="s">
        <v>8</v>
      </c>
      <c r="E410" t="s">
        <v>7</v>
      </c>
      <c r="F410" t="s">
        <v>10</v>
      </c>
      <c r="G410">
        <v>3</v>
      </c>
    </row>
    <row r="411" spans="1:7" x14ac:dyDescent="0.25">
      <c r="A411" t="s">
        <v>29</v>
      </c>
      <c r="B411" t="s">
        <v>84</v>
      </c>
      <c r="C411" t="s">
        <v>83</v>
      </c>
      <c r="D411" t="s">
        <v>8</v>
      </c>
      <c r="E411" t="s">
        <v>7</v>
      </c>
      <c r="F411" t="s">
        <v>11</v>
      </c>
      <c r="G411">
        <v>3</v>
      </c>
    </row>
    <row r="412" spans="1:7" x14ac:dyDescent="0.25">
      <c r="A412" t="s">
        <v>29</v>
      </c>
      <c r="B412" t="s">
        <v>84</v>
      </c>
      <c r="C412" t="s">
        <v>83</v>
      </c>
      <c r="D412" t="s">
        <v>2</v>
      </c>
      <c r="E412" t="s">
        <v>7</v>
      </c>
      <c r="F412" t="s">
        <v>18</v>
      </c>
      <c r="G412">
        <v>3</v>
      </c>
    </row>
    <row r="413" spans="1:7" x14ac:dyDescent="0.25">
      <c r="A413" t="s">
        <v>29</v>
      </c>
      <c r="B413" t="s">
        <v>84</v>
      </c>
      <c r="C413" t="s">
        <v>83</v>
      </c>
      <c r="D413" t="s">
        <v>2</v>
      </c>
      <c r="E413" t="s">
        <v>7</v>
      </c>
      <c r="F413" t="s">
        <v>12</v>
      </c>
      <c r="G413">
        <v>3</v>
      </c>
    </row>
    <row r="414" spans="1:7" x14ac:dyDescent="0.25">
      <c r="A414" t="s">
        <v>17</v>
      </c>
      <c r="B414" t="s">
        <v>74</v>
      </c>
      <c r="C414" t="s">
        <v>27</v>
      </c>
      <c r="D414" t="s">
        <v>8</v>
      </c>
      <c r="E414" t="s">
        <v>23</v>
      </c>
      <c r="F414" t="s">
        <v>22</v>
      </c>
      <c r="G414">
        <v>3</v>
      </c>
    </row>
    <row r="415" spans="1:7" x14ac:dyDescent="0.25">
      <c r="A415" t="s">
        <v>17</v>
      </c>
      <c r="B415" t="s">
        <v>74</v>
      </c>
      <c r="C415" t="s">
        <v>27</v>
      </c>
      <c r="D415" t="s">
        <v>2</v>
      </c>
      <c r="E415" t="s">
        <v>23</v>
      </c>
      <c r="F415" t="s">
        <v>26</v>
      </c>
      <c r="G415">
        <v>3</v>
      </c>
    </row>
    <row r="416" spans="1:7" x14ac:dyDescent="0.25">
      <c r="A416" t="s">
        <v>17</v>
      </c>
      <c r="B416" t="s">
        <v>74</v>
      </c>
      <c r="C416" t="s">
        <v>27</v>
      </c>
      <c r="D416" t="s">
        <v>8</v>
      </c>
      <c r="E416" t="s">
        <v>1</v>
      </c>
      <c r="F416" t="s">
        <v>75</v>
      </c>
      <c r="G416">
        <v>3</v>
      </c>
    </row>
    <row r="417" spans="1:7" x14ac:dyDescent="0.25">
      <c r="A417" t="s">
        <v>17</v>
      </c>
      <c r="B417" t="s">
        <v>74</v>
      </c>
      <c r="C417" t="s">
        <v>27</v>
      </c>
      <c r="D417" t="s">
        <v>2</v>
      </c>
      <c r="E417" t="s">
        <v>1</v>
      </c>
      <c r="F417" t="s">
        <v>0</v>
      </c>
      <c r="G417">
        <v>3</v>
      </c>
    </row>
    <row r="418" spans="1:7" x14ac:dyDescent="0.25">
      <c r="A418" t="s">
        <v>17</v>
      </c>
      <c r="B418" t="s">
        <v>74</v>
      </c>
      <c r="C418" t="s">
        <v>27</v>
      </c>
      <c r="D418" t="s">
        <v>8</v>
      </c>
      <c r="E418" t="s">
        <v>7</v>
      </c>
      <c r="F418" t="s">
        <v>43</v>
      </c>
      <c r="G418">
        <v>3</v>
      </c>
    </row>
    <row r="419" spans="1:7" x14ac:dyDescent="0.25">
      <c r="A419" t="s">
        <v>17</v>
      </c>
      <c r="B419" t="s">
        <v>74</v>
      </c>
      <c r="C419" t="s">
        <v>27</v>
      </c>
      <c r="D419" t="s">
        <v>8</v>
      </c>
      <c r="E419" t="s">
        <v>7</v>
      </c>
      <c r="F419" t="s">
        <v>9</v>
      </c>
      <c r="G419">
        <v>3</v>
      </c>
    </row>
    <row r="420" spans="1:7" x14ac:dyDescent="0.25">
      <c r="A420" t="s">
        <v>17</v>
      </c>
      <c r="B420" t="s">
        <v>74</v>
      </c>
      <c r="C420" t="s">
        <v>27</v>
      </c>
      <c r="D420" t="s">
        <v>8</v>
      </c>
      <c r="E420" t="s">
        <v>7</v>
      </c>
      <c r="F420" t="s">
        <v>30</v>
      </c>
      <c r="G420">
        <v>3</v>
      </c>
    </row>
    <row r="421" spans="1:7" x14ac:dyDescent="0.25">
      <c r="A421" t="s">
        <v>17</v>
      </c>
      <c r="B421" t="s">
        <v>74</v>
      </c>
      <c r="C421" t="s">
        <v>27</v>
      </c>
      <c r="D421" t="s">
        <v>8</v>
      </c>
      <c r="E421" t="s">
        <v>7</v>
      </c>
      <c r="F421" t="s">
        <v>10</v>
      </c>
      <c r="G421">
        <v>3</v>
      </c>
    </row>
    <row r="422" spans="1:7" x14ac:dyDescent="0.25">
      <c r="A422" t="s">
        <v>17</v>
      </c>
      <c r="B422" t="s">
        <v>74</v>
      </c>
      <c r="C422" t="s">
        <v>27</v>
      </c>
      <c r="D422" t="s">
        <v>2</v>
      </c>
      <c r="E422" t="s">
        <v>7</v>
      </c>
      <c r="F422" t="s">
        <v>37</v>
      </c>
      <c r="G422">
        <v>3</v>
      </c>
    </row>
    <row r="423" spans="1:7" x14ac:dyDescent="0.25">
      <c r="A423" t="s">
        <v>17</v>
      </c>
      <c r="B423" t="s">
        <v>74</v>
      </c>
      <c r="C423" t="s">
        <v>27</v>
      </c>
      <c r="D423" t="s">
        <v>2</v>
      </c>
      <c r="E423" t="s">
        <v>7</v>
      </c>
      <c r="F423" t="s">
        <v>76</v>
      </c>
      <c r="G423">
        <v>3</v>
      </c>
    </row>
    <row r="424" spans="1:7" x14ac:dyDescent="0.25">
      <c r="A424" t="s">
        <v>17</v>
      </c>
      <c r="B424" t="s">
        <v>74</v>
      </c>
      <c r="C424" t="s">
        <v>27</v>
      </c>
      <c r="D424" t="s">
        <v>2</v>
      </c>
      <c r="E424" t="s">
        <v>7</v>
      </c>
      <c r="F424" t="s">
        <v>13</v>
      </c>
      <c r="G424">
        <v>3</v>
      </c>
    </row>
    <row r="425" spans="1:7" x14ac:dyDescent="0.25">
      <c r="A425" t="s">
        <v>17</v>
      </c>
      <c r="B425" t="s">
        <v>74</v>
      </c>
      <c r="C425" t="s">
        <v>27</v>
      </c>
      <c r="D425" t="s">
        <v>2</v>
      </c>
      <c r="E425" t="s">
        <v>7</v>
      </c>
      <c r="F425" t="s">
        <v>38</v>
      </c>
      <c r="G425">
        <v>3</v>
      </c>
    </row>
    <row r="426" spans="1:7" x14ac:dyDescent="0.25">
      <c r="A426" t="s">
        <v>68</v>
      </c>
      <c r="B426" t="s">
        <v>67</v>
      </c>
      <c r="C426" t="s">
        <v>66</v>
      </c>
      <c r="D426" t="s">
        <v>8</v>
      </c>
      <c r="E426" t="s">
        <v>23</v>
      </c>
      <c r="F426" t="s">
        <v>22</v>
      </c>
      <c r="G426">
        <v>3</v>
      </c>
    </row>
    <row r="427" spans="1:7" x14ac:dyDescent="0.25">
      <c r="A427" t="s">
        <v>68</v>
      </c>
      <c r="B427" t="s">
        <v>67</v>
      </c>
      <c r="C427" t="s">
        <v>66</v>
      </c>
      <c r="D427" t="s">
        <v>8</v>
      </c>
      <c r="E427" t="s">
        <v>1</v>
      </c>
      <c r="F427" t="s">
        <v>34</v>
      </c>
      <c r="G427">
        <v>3</v>
      </c>
    </row>
    <row r="428" spans="1:7" x14ac:dyDescent="0.25">
      <c r="A428" t="s">
        <v>68</v>
      </c>
      <c r="B428" t="s">
        <v>67</v>
      </c>
      <c r="C428" t="s">
        <v>66</v>
      </c>
      <c r="D428" t="s">
        <v>8</v>
      </c>
      <c r="E428" t="s">
        <v>7</v>
      </c>
      <c r="F428" t="s">
        <v>10</v>
      </c>
      <c r="G428">
        <v>3</v>
      </c>
    </row>
    <row r="429" spans="1:7" x14ac:dyDescent="0.25">
      <c r="A429" t="s">
        <v>68</v>
      </c>
      <c r="B429" t="s">
        <v>67</v>
      </c>
      <c r="C429" t="s">
        <v>66</v>
      </c>
      <c r="D429" t="s">
        <v>8</v>
      </c>
      <c r="E429" t="s">
        <v>7</v>
      </c>
      <c r="F429" t="s">
        <v>11</v>
      </c>
      <c r="G429">
        <v>3</v>
      </c>
    </row>
    <row r="430" spans="1:7" x14ac:dyDescent="0.25">
      <c r="A430" t="s">
        <v>68</v>
      </c>
      <c r="B430" t="s">
        <v>67</v>
      </c>
      <c r="C430" t="s">
        <v>66</v>
      </c>
      <c r="D430" t="s">
        <v>2</v>
      </c>
      <c r="E430" t="s">
        <v>7</v>
      </c>
      <c r="F430" t="s">
        <v>12</v>
      </c>
      <c r="G430">
        <v>3</v>
      </c>
    </row>
    <row r="431" spans="1:7" x14ac:dyDescent="0.25">
      <c r="A431" t="s">
        <v>29</v>
      </c>
      <c r="B431" t="s">
        <v>53</v>
      </c>
      <c r="C431" t="s">
        <v>45</v>
      </c>
      <c r="D431" t="s">
        <v>8</v>
      </c>
      <c r="E431" t="s">
        <v>23</v>
      </c>
      <c r="F431" t="s">
        <v>22</v>
      </c>
      <c r="G431">
        <v>3</v>
      </c>
    </row>
    <row r="432" spans="1:7" x14ac:dyDescent="0.25">
      <c r="A432" t="s">
        <v>29</v>
      </c>
      <c r="B432" t="s">
        <v>53</v>
      </c>
      <c r="C432" t="s">
        <v>45</v>
      </c>
      <c r="D432" t="s">
        <v>2</v>
      </c>
      <c r="E432" t="s">
        <v>23</v>
      </c>
      <c r="F432" t="s">
        <v>26</v>
      </c>
      <c r="G432">
        <v>3</v>
      </c>
    </row>
    <row r="433" spans="1:7" x14ac:dyDescent="0.25">
      <c r="A433" t="s">
        <v>29</v>
      </c>
      <c r="B433" t="s">
        <v>53</v>
      </c>
      <c r="C433" t="s">
        <v>45</v>
      </c>
      <c r="D433" t="s">
        <v>8</v>
      </c>
      <c r="E433" t="s">
        <v>1</v>
      </c>
      <c r="F433" t="s">
        <v>14</v>
      </c>
      <c r="G433">
        <v>3</v>
      </c>
    </row>
    <row r="434" spans="1:7" x14ac:dyDescent="0.25">
      <c r="A434" t="s">
        <v>29</v>
      </c>
      <c r="B434" t="s">
        <v>53</v>
      </c>
      <c r="C434" t="s">
        <v>45</v>
      </c>
      <c r="D434" t="s">
        <v>8</v>
      </c>
      <c r="E434" t="s">
        <v>7</v>
      </c>
      <c r="F434" t="s">
        <v>6</v>
      </c>
      <c r="G434">
        <v>3</v>
      </c>
    </row>
    <row r="435" spans="1:7" x14ac:dyDescent="0.25">
      <c r="A435" t="s">
        <v>29</v>
      </c>
      <c r="B435" t="s">
        <v>53</v>
      </c>
      <c r="C435" t="s">
        <v>45</v>
      </c>
      <c r="D435" t="s">
        <v>8</v>
      </c>
      <c r="E435" t="s">
        <v>7</v>
      </c>
      <c r="F435" t="s">
        <v>10</v>
      </c>
      <c r="G435">
        <v>3</v>
      </c>
    </row>
    <row r="436" spans="1:7" x14ac:dyDescent="0.25">
      <c r="A436" t="s">
        <v>29</v>
      </c>
      <c r="B436" t="s">
        <v>53</v>
      </c>
      <c r="C436" t="s">
        <v>45</v>
      </c>
      <c r="D436" t="s">
        <v>8</v>
      </c>
      <c r="E436" t="s">
        <v>7</v>
      </c>
      <c r="F436" t="s">
        <v>11</v>
      </c>
      <c r="G436">
        <v>3</v>
      </c>
    </row>
    <row r="437" spans="1:7" x14ac:dyDescent="0.25">
      <c r="A437" t="s">
        <v>29</v>
      </c>
      <c r="B437" t="s">
        <v>53</v>
      </c>
      <c r="C437" t="s">
        <v>45</v>
      </c>
      <c r="D437" t="s">
        <v>2</v>
      </c>
      <c r="E437" t="s">
        <v>7</v>
      </c>
      <c r="F437" t="s">
        <v>37</v>
      </c>
      <c r="G437">
        <v>3</v>
      </c>
    </row>
    <row r="438" spans="1:7" x14ac:dyDescent="0.25">
      <c r="A438" t="s">
        <v>29</v>
      </c>
      <c r="B438" t="s">
        <v>53</v>
      </c>
      <c r="C438" t="s">
        <v>45</v>
      </c>
      <c r="D438" t="s">
        <v>2</v>
      </c>
      <c r="E438" t="s">
        <v>7</v>
      </c>
      <c r="F438" t="s">
        <v>12</v>
      </c>
      <c r="G438">
        <v>3</v>
      </c>
    </row>
    <row r="439" spans="1:7" x14ac:dyDescent="0.25">
      <c r="A439" t="s">
        <v>29</v>
      </c>
      <c r="B439" t="s">
        <v>53</v>
      </c>
      <c r="C439" t="s">
        <v>45</v>
      </c>
      <c r="D439" t="s">
        <v>2</v>
      </c>
      <c r="E439" t="s">
        <v>7</v>
      </c>
      <c r="F439" t="s">
        <v>13</v>
      </c>
      <c r="G439">
        <v>3</v>
      </c>
    </row>
    <row r="440" spans="1:7" x14ac:dyDescent="0.25">
      <c r="A440" t="s">
        <v>29</v>
      </c>
      <c r="B440" t="s">
        <v>53</v>
      </c>
      <c r="C440" t="s">
        <v>45</v>
      </c>
      <c r="D440" t="s">
        <v>2</v>
      </c>
      <c r="E440" t="s">
        <v>7</v>
      </c>
      <c r="F440" t="s">
        <v>38</v>
      </c>
      <c r="G440">
        <v>3</v>
      </c>
    </row>
    <row r="441" spans="1:7" x14ac:dyDescent="0.25">
      <c r="A441" t="s">
        <v>29</v>
      </c>
      <c r="B441" t="s">
        <v>52</v>
      </c>
      <c r="C441" t="s">
        <v>45</v>
      </c>
      <c r="D441" t="s">
        <v>8</v>
      </c>
      <c r="E441" t="s">
        <v>23</v>
      </c>
      <c r="F441" t="s">
        <v>22</v>
      </c>
      <c r="G441">
        <v>3</v>
      </c>
    </row>
    <row r="442" spans="1:7" x14ac:dyDescent="0.25">
      <c r="A442" t="s">
        <v>29</v>
      </c>
      <c r="B442" t="s">
        <v>52</v>
      </c>
      <c r="C442" t="s">
        <v>45</v>
      </c>
      <c r="D442" t="s">
        <v>2</v>
      </c>
      <c r="E442" t="s">
        <v>23</v>
      </c>
      <c r="F442" t="s">
        <v>26</v>
      </c>
      <c r="G442">
        <v>3</v>
      </c>
    </row>
    <row r="443" spans="1:7" x14ac:dyDescent="0.25">
      <c r="A443" t="s">
        <v>29</v>
      </c>
      <c r="B443" t="s">
        <v>52</v>
      </c>
      <c r="C443" t="s">
        <v>45</v>
      </c>
      <c r="D443" t="s">
        <v>8</v>
      </c>
      <c r="E443" t="s">
        <v>1</v>
      </c>
      <c r="F443" t="s">
        <v>14</v>
      </c>
      <c r="G443">
        <v>3</v>
      </c>
    </row>
    <row r="444" spans="1:7" x14ac:dyDescent="0.25">
      <c r="A444" t="s">
        <v>29</v>
      </c>
      <c r="B444" t="s">
        <v>52</v>
      </c>
      <c r="C444" t="s">
        <v>45</v>
      </c>
      <c r="D444" t="s">
        <v>8</v>
      </c>
      <c r="E444" t="s">
        <v>7</v>
      </c>
      <c r="F444" t="s">
        <v>6</v>
      </c>
      <c r="G444">
        <v>3</v>
      </c>
    </row>
    <row r="445" spans="1:7" x14ac:dyDescent="0.25">
      <c r="A445" t="s">
        <v>29</v>
      </c>
      <c r="B445" t="s">
        <v>52</v>
      </c>
      <c r="C445" t="s">
        <v>45</v>
      </c>
      <c r="D445" t="s">
        <v>8</v>
      </c>
      <c r="E445" t="s">
        <v>7</v>
      </c>
      <c r="F445" t="s">
        <v>10</v>
      </c>
      <c r="G445">
        <v>3</v>
      </c>
    </row>
    <row r="446" spans="1:7" x14ac:dyDescent="0.25">
      <c r="A446" t="s">
        <v>29</v>
      </c>
      <c r="B446" t="s">
        <v>52</v>
      </c>
      <c r="C446" t="s">
        <v>45</v>
      </c>
      <c r="D446" t="s">
        <v>8</v>
      </c>
      <c r="E446" t="s">
        <v>7</v>
      </c>
      <c r="F446" t="s">
        <v>11</v>
      </c>
      <c r="G446">
        <v>3</v>
      </c>
    </row>
    <row r="447" spans="1:7" x14ac:dyDescent="0.25">
      <c r="A447" t="s">
        <v>29</v>
      </c>
      <c r="B447" t="s">
        <v>52</v>
      </c>
      <c r="C447" t="s">
        <v>45</v>
      </c>
      <c r="D447" t="s">
        <v>2</v>
      </c>
      <c r="E447" t="s">
        <v>7</v>
      </c>
      <c r="F447" t="s">
        <v>37</v>
      </c>
      <c r="G447">
        <v>3</v>
      </c>
    </row>
    <row r="448" spans="1:7" x14ac:dyDescent="0.25">
      <c r="A448" t="s">
        <v>29</v>
      </c>
      <c r="B448" t="s">
        <v>52</v>
      </c>
      <c r="C448" t="s">
        <v>45</v>
      </c>
      <c r="D448" t="s">
        <v>2</v>
      </c>
      <c r="E448" t="s">
        <v>7</v>
      </c>
      <c r="F448" t="s">
        <v>12</v>
      </c>
      <c r="G448">
        <v>3</v>
      </c>
    </row>
    <row r="449" spans="1:7" x14ac:dyDescent="0.25">
      <c r="A449" t="s">
        <v>29</v>
      </c>
      <c r="B449" t="s">
        <v>52</v>
      </c>
      <c r="C449" t="s">
        <v>45</v>
      </c>
      <c r="D449" t="s">
        <v>2</v>
      </c>
      <c r="E449" t="s">
        <v>7</v>
      </c>
      <c r="F449" t="s">
        <v>13</v>
      </c>
      <c r="G449">
        <v>3</v>
      </c>
    </row>
    <row r="450" spans="1:7" x14ac:dyDescent="0.25">
      <c r="A450" t="s">
        <v>29</v>
      </c>
      <c r="B450" t="s">
        <v>52</v>
      </c>
      <c r="C450" t="s">
        <v>45</v>
      </c>
      <c r="D450" t="s">
        <v>2</v>
      </c>
      <c r="E450" t="s">
        <v>7</v>
      </c>
      <c r="F450" t="s">
        <v>38</v>
      </c>
      <c r="G450">
        <v>3</v>
      </c>
    </row>
    <row r="451" spans="1:7" x14ac:dyDescent="0.25">
      <c r="A451" t="s">
        <v>29</v>
      </c>
      <c r="B451" t="s">
        <v>52</v>
      </c>
      <c r="C451" t="s">
        <v>45</v>
      </c>
      <c r="D451" t="s">
        <v>8</v>
      </c>
      <c r="E451" t="s">
        <v>23</v>
      </c>
      <c r="F451" t="s">
        <v>22</v>
      </c>
      <c r="G451">
        <v>3</v>
      </c>
    </row>
    <row r="452" spans="1:7" x14ac:dyDescent="0.25">
      <c r="A452" t="s">
        <v>29</v>
      </c>
      <c r="B452" t="s">
        <v>52</v>
      </c>
      <c r="C452" t="s">
        <v>45</v>
      </c>
      <c r="D452" t="s">
        <v>2</v>
      </c>
      <c r="E452" t="s">
        <v>23</v>
      </c>
      <c r="F452" t="s">
        <v>26</v>
      </c>
      <c r="G452">
        <v>3</v>
      </c>
    </row>
    <row r="453" spans="1:7" x14ac:dyDescent="0.25">
      <c r="A453" t="s">
        <v>29</v>
      </c>
      <c r="B453" t="s">
        <v>52</v>
      </c>
      <c r="C453" t="s">
        <v>45</v>
      </c>
      <c r="D453" t="s">
        <v>8</v>
      </c>
      <c r="E453" t="s">
        <v>1</v>
      </c>
      <c r="F453" t="s">
        <v>14</v>
      </c>
      <c r="G453">
        <v>3</v>
      </c>
    </row>
    <row r="454" spans="1:7" x14ac:dyDescent="0.25">
      <c r="A454" t="s">
        <v>29</v>
      </c>
      <c r="B454" t="s">
        <v>52</v>
      </c>
      <c r="C454" t="s">
        <v>45</v>
      </c>
      <c r="D454" t="s">
        <v>8</v>
      </c>
      <c r="E454" t="s">
        <v>7</v>
      </c>
      <c r="F454" t="s">
        <v>6</v>
      </c>
      <c r="G454">
        <v>3</v>
      </c>
    </row>
    <row r="455" spans="1:7" x14ac:dyDescent="0.25">
      <c r="A455" t="s">
        <v>29</v>
      </c>
      <c r="B455" t="s">
        <v>52</v>
      </c>
      <c r="C455" t="s">
        <v>45</v>
      </c>
      <c r="D455" t="s">
        <v>8</v>
      </c>
      <c r="E455" t="s">
        <v>7</v>
      </c>
      <c r="F455" t="s">
        <v>10</v>
      </c>
      <c r="G455">
        <v>3</v>
      </c>
    </row>
    <row r="456" spans="1:7" x14ac:dyDescent="0.25">
      <c r="A456" t="s">
        <v>29</v>
      </c>
      <c r="B456" t="s">
        <v>52</v>
      </c>
      <c r="C456" t="s">
        <v>45</v>
      </c>
      <c r="D456" t="s">
        <v>8</v>
      </c>
      <c r="E456" t="s">
        <v>7</v>
      </c>
      <c r="F456" t="s">
        <v>11</v>
      </c>
      <c r="G456">
        <v>3</v>
      </c>
    </row>
    <row r="457" spans="1:7" x14ac:dyDescent="0.25">
      <c r="A457" t="s">
        <v>29</v>
      </c>
      <c r="B457" t="s">
        <v>52</v>
      </c>
      <c r="C457" t="s">
        <v>45</v>
      </c>
      <c r="D457" t="s">
        <v>2</v>
      </c>
      <c r="E457" t="s">
        <v>7</v>
      </c>
      <c r="F457" t="s">
        <v>37</v>
      </c>
      <c r="G457">
        <v>3</v>
      </c>
    </row>
    <row r="458" spans="1:7" x14ac:dyDescent="0.25">
      <c r="A458" t="s">
        <v>29</v>
      </c>
      <c r="B458" t="s">
        <v>52</v>
      </c>
      <c r="C458" t="s">
        <v>45</v>
      </c>
      <c r="D458" t="s">
        <v>2</v>
      </c>
      <c r="E458" t="s">
        <v>7</v>
      </c>
      <c r="F458" t="s">
        <v>12</v>
      </c>
      <c r="G458">
        <v>3</v>
      </c>
    </row>
    <row r="459" spans="1:7" x14ac:dyDescent="0.25">
      <c r="A459" t="s">
        <v>29</v>
      </c>
      <c r="B459" t="s">
        <v>52</v>
      </c>
      <c r="C459" t="s">
        <v>45</v>
      </c>
      <c r="D459" t="s">
        <v>2</v>
      </c>
      <c r="E459" t="s">
        <v>7</v>
      </c>
      <c r="F459" t="s">
        <v>13</v>
      </c>
      <c r="G459">
        <v>3</v>
      </c>
    </row>
    <row r="460" spans="1:7" x14ac:dyDescent="0.25">
      <c r="A460" t="s">
        <v>29</v>
      </c>
      <c r="B460" t="s">
        <v>52</v>
      </c>
      <c r="C460" t="s">
        <v>45</v>
      </c>
      <c r="D460" t="s">
        <v>2</v>
      </c>
      <c r="E460" t="s">
        <v>7</v>
      </c>
      <c r="F460" t="s">
        <v>38</v>
      </c>
      <c r="G460">
        <v>3</v>
      </c>
    </row>
    <row r="461" spans="1:7" x14ac:dyDescent="0.25">
      <c r="A461" t="s">
        <v>29</v>
      </c>
      <c r="B461" t="s">
        <v>51</v>
      </c>
      <c r="C461" t="s">
        <v>45</v>
      </c>
      <c r="D461" t="s">
        <v>8</v>
      </c>
      <c r="E461" t="s">
        <v>23</v>
      </c>
      <c r="F461" t="s">
        <v>22</v>
      </c>
      <c r="G461">
        <v>3</v>
      </c>
    </row>
    <row r="462" spans="1:7" x14ac:dyDescent="0.25">
      <c r="A462" t="s">
        <v>29</v>
      </c>
      <c r="B462" t="s">
        <v>51</v>
      </c>
      <c r="C462" t="s">
        <v>45</v>
      </c>
      <c r="D462" t="s">
        <v>2</v>
      </c>
      <c r="E462" t="s">
        <v>23</v>
      </c>
      <c r="F462" t="s">
        <v>26</v>
      </c>
      <c r="G462">
        <v>3</v>
      </c>
    </row>
    <row r="463" spans="1:7" x14ac:dyDescent="0.25">
      <c r="A463" t="s">
        <v>29</v>
      </c>
      <c r="B463" t="s">
        <v>51</v>
      </c>
      <c r="C463" t="s">
        <v>45</v>
      </c>
      <c r="D463" t="s">
        <v>8</v>
      </c>
      <c r="E463" t="s">
        <v>1</v>
      </c>
      <c r="F463" t="s">
        <v>14</v>
      </c>
      <c r="G463">
        <v>3</v>
      </c>
    </row>
    <row r="464" spans="1:7" x14ac:dyDescent="0.25">
      <c r="A464" t="s">
        <v>29</v>
      </c>
      <c r="B464" t="s">
        <v>51</v>
      </c>
      <c r="C464" t="s">
        <v>45</v>
      </c>
      <c r="D464" t="s">
        <v>8</v>
      </c>
      <c r="E464" t="s">
        <v>7</v>
      </c>
      <c r="F464" t="s">
        <v>6</v>
      </c>
      <c r="G464">
        <v>3</v>
      </c>
    </row>
    <row r="465" spans="1:7" x14ac:dyDescent="0.25">
      <c r="A465" t="s">
        <v>29</v>
      </c>
      <c r="B465" t="s">
        <v>51</v>
      </c>
      <c r="C465" t="s">
        <v>45</v>
      </c>
      <c r="D465" t="s">
        <v>8</v>
      </c>
      <c r="E465" t="s">
        <v>7</v>
      </c>
      <c r="F465" t="s">
        <v>10</v>
      </c>
      <c r="G465">
        <v>3</v>
      </c>
    </row>
    <row r="466" spans="1:7" x14ac:dyDescent="0.25">
      <c r="A466" t="s">
        <v>29</v>
      </c>
      <c r="B466" t="s">
        <v>51</v>
      </c>
      <c r="C466" t="s">
        <v>45</v>
      </c>
      <c r="D466" t="s">
        <v>8</v>
      </c>
      <c r="E466" t="s">
        <v>7</v>
      </c>
      <c r="F466" t="s">
        <v>11</v>
      </c>
      <c r="G466">
        <v>3</v>
      </c>
    </row>
    <row r="467" spans="1:7" x14ac:dyDescent="0.25">
      <c r="A467" t="s">
        <v>29</v>
      </c>
      <c r="B467" t="s">
        <v>51</v>
      </c>
      <c r="C467" t="s">
        <v>45</v>
      </c>
      <c r="D467" t="s">
        <v>2</v>
      </c>
      <c r="E467" t="s">
        <v>7</v>
      </c>
      <c r="F467" t="s">
        <v>37</v>
      </c>
      <c r="G467">
        <v>3</v>
      </c>
    </row>
    <row r="468" spans="1:7" x14ac:dyDescent="0.25">
      <c r="A468" t="s">
        <v>29</v>
      </c>
      <c r="B468" t="s">
        <v>51</v>
      </c>
      <c r="C468" t="s">
        <v>45</v>
      </c>
      <c r="D468" t="s">
        <v>2</v>
      </c>
      <c r="E468" t="s">
        <v>7</v>
      </c>
      <c r="F468" t="s">
        <v>12</v>
      </c>
      <c r="G468">
        <v>3</v>
      </c>
    </row>
    <row r="469" spans="1:7" x14ac:dyDescent="0.25">
      <c r="A469" t="s">
        <v>29</v>
      </c>
      <c r="B469" t="s">
        <v>51</v>
      </c>
      <c r="C469" t="s">
        <v>45</v>
      </c>
      <c r="D469" t="s">
        <v>2</v>
      </c>
      <c r="E469" t="s">
        <v>7</v>
      </c>
      <c r="F469" t="s">
        <v>13</v>
      </c>
      <c r="G469">
        <v>3</v>
      </c>
    </row>
    <row r="470" spans="1:7" x14ac:dyDescent="0.25">
      <c r="A470" t="s">
        <v>29</v>
      </c>
      <c r="B470" t="s">
        <v>51</v>
      </c>
      <c r="C470" t="s">
        <v>45</v>
      </c>
      <c r="D470" t="s">
        <v>2</v>
      </c>
      <c r="E470" t="s">
        <v>7</v>
      </c>
      <c r="F470" t="s">
        <v>38</v>
      </c>
      <c r="G470">
        <v>3</v>
      </c>
    </row>
    <row r="471" spans="1:7" x14ac:dyDescent="0.25">
      <c r="A471" t="s">
        <v>29</v>
      </c>
      <c r="B471" t="s">
        <v>46</v>
      </c>
      <c r="C471" t="s">
        <v>45</v>
      </c>
      <c r="D471" t="s">
        <v>8</v>
      </c>
      <c r="E471" t="s">
        <v>23</v>
      </c>
      <c r="F471" t="s">
        <v>22</v>
      </c>
      <c r="G471">
        <v>3</v>
      </c>
    </row>
    <row r="472" spans="1:7" x14ac:dyDescent="0.25">
      <c r="A472" t="s">
        <v>29</v>
      </c>
      <c r="B472" t="s">
        <v>46</v>
      </c>
      <c r="C472" t="s">
        <v>45</v>
      </c>
      <c r="D472" t="s">
        <v>2</v>
      </c>
      <c r="E472" t="s">
        <v>23</v>
      </c>
      <c r="F472" t="s">
        <v>26</v>
      </c>
      <c r="G472">
        <v>3</v>
      </c>
    </row>
    <row r="473" spans="1:7" x14ac:dyDescent="0.25">
      <c r="A473" t="s">
        <v>29</v>
      </c>
      <c r="B473" t="s">
        <v>46</v>
      </c>
      <c r="C473" t="s">
        <v>45</v>
      </c>
      <c r="D473" t="s">
        <v>8</v>
      </c>
      <c r="E473" t="s">
        <v>1</v>
      </c>
      <c r="F473" t="s">
        <v>14</v>
      </c>
      <c r="G473">
        <v>3</v>
      </c>
    </row>
    <row r="474" spans="1:7" x14ac:dyDescent="0.25">
      <c r="A474" t="s">
        <v>29</v>
      </c>
      <c r="B474" t="s">
        <v>46</v>
      </c>
      <c r="C474" t="s">
        <v>45</v>
      </c>
      <c r="D474" t="s">
        <v>8</v>
      </c>
      <c r="E474" t="s">
        <v>7</v>
      </c>
      <c r="F474" t="s">
        <v>6</v>
      </c>
      <c r="G474">
        <v>3</v>
      </c>
    </row>
    <row r="475" spans="1:7" x14ac:dyDescent="0.25">
      <c r="A475" t="s">
        <v>29</v>
      </c>
      <c r="B475" t="s">
        <v>46</v>
      </c>
      <c r="C475" t="s">
        <v>45</v>
      </c>
      <c r="D475" t="s">
        <v>8</v>
      </c>
      <c r="E475" t="s">
        <v>7</v>
      </c>
      <c r="F475" t="s">
        <v>10</v>
      </c>
      <c r="G475">
        <v>3</v>
      </c>
    </row>
    <row r="476" spans="1:7" x14ac:dyDescent="0.25">
      <c r="A476" t="s">
        <v>29</v>
      </c>
      <c r="B476" t="s">
        <v>46</v>
      </c>
      <c r="C476" t="s">
        <v>45</v>
      </c>
      <c r="D476" t="s">
        <v>8</v>
      </c>
      <c r="E476" t="s">
        <v>7</v>
      </c>
      <c r="F476" t="s">
        <v>11</v>
      </c>
      <c r="G476">
        <v>3</v>
      </c>
    </row>
    <row r="477" spans="1:7" x14ac:dyDescent="0.25">
      <c r="A477" t="s">
        <v>29</v>
      </c>
      <c r="B477" t="s">
        <v>46</v>
      </c>
      <c r="C477" t="s">
        <v>45</v>
      </c>
      <c r="D477" t="s">
        <v>2</v>
      </c>
      <c r="E477" t="s">
        <v>7</v>
      </c>
      <c r="F477" t="s">
        <v>12</v>
      </c>
      <c r="G477">
        <v>3</v>
      </c>
    </row>
    <row r="478" spans="1:7" x14ac:dyDescent="0.25">
      <c r="A478" t="s">
        <v>29</v>
      </c>
      <c r="B478" t="s">
        <v>46</v>
      </c>
      <c r="C478" t="s">
        <v>45</v>
      </c>
      <c r="D478" t="s">
        <v>2</v>
      </c>
      <c r="E478" t="s">
        <v>7</v>
      </c>
      <c r="F478" t="s">
        <v>13</v>
      </c>
      <c r="G478">
        <v>3</v>
      </c>
    </row>
    <row r="479" spans="1:7" x14ac:dyDescent="0.25">
      <c r="A479" t="s">
        <v>29</v>
      </c>
      <c r="B479" t="s">
        <v>46</v>
      </c>
      <c r="C479" t="s">
        <v>45</v>
      </c>
      <c r="D479" t="s">
        <v>2</v>
      </c>
      <c r="E479" t="s">
        <v>7</v>
      </c>
      <c r="F479" t="s">
        <v>38</v>
      </c>
      <c r="G479">
        <v>3</v>
      </c>
    </row>
    <row r="480" spans="1:7" x14ac:dyDescent="0.25">
      <c r="A480" t="s">
        <v>21</v>
      </c>
      <c r="B480" t="s">
        <v>25</v>
      </c>
      <c r="C480" t="s">
        <v>24</v>
      </c>
      <c r="D480" t="s">
        <v>8</v>
      </c>
      <c r="E480" t="s">
        <v>23</v>
      </c>
      <c r="F480" t="s">
        <v>22</v>
      </c>
      <c r="G480">
        <v>3</v>
      </c>
    </row>
    <row r="481" spans="1:7" x14ac:dyDescent="0.25">
      <c r="A481" t="s">
        <v>21</v>
      </c>
      <c r="B481" t="s">
        <v>25</v>
      </c>
      <c r="C481" t="s">
        <v>24</v>
      </c>
      <c r="D481" t="s">
        <v>2</v>
      </c>
      <c r="E481" t="s">
        <v>23</v>
      </c>
      <c r="F481" t="s">
        <v>26</v>
      </c>
      <c r="G481">
        <v>3</v>
      </c>
    </row>
    <row r="482" spans="1:7" x14ac:dyDescent="0.25">
      <c r="A482" t="s">
        <v>21</v>
      </c>
      <c r="B482" t="s">
        <v>25</v>
      </c>
      <c r="C482" t="s">
        <v>24</v>
      </c>
      <c r="D482" t="s">
        <v>2</v>
      </c>
      <c r="E482" t="s">
        <v>1</v>
      </c>
      <c r="F482" t="s">
        <v>0</v>
      </c>
      <c r="G482">
        <v>3</v>
      </c>
    </row>
    <row r="483" spans="1:7" x14ac:dyDescent="0.25">
      <c r="A483" t="s">
        <v>21</v>
      </c>
      <c r="B483" t="s">
        <v>25</v>
      </c>
      <c r="C483" t="s">
        <v>24</v>
      </c>
      <c r="D483" t="s">
        <v>8</v>
      </c>
      <c r="E483" t="s">
        <v>7</v>
      </c>
      <c r="F483" t="s">
        <v>9</v>
      </c>
      <c r="G483">
        <v>3</v>
      </c>
    </row>
    <row r="484" spans="1:7" x14ac:dyDescent="0.25">
      <c r="A484" t="s">
        <v>21</v>
      </c>
      <c r="B484" t="s">
        <v>25</v>
      </c>
      <c r="C484" t="s">
        <v>24</v>
      </c>
      <c r="D484" t="s">
        <v>8</v>
      </c>
      <c r="E484" t="s">
        <v>7</v>
      </c>
      <c r="F484" t="s">
        <v>10</v>
      </c>
      <c r="G484">
        <v>3</v>
      </c>
    </row>
    <row r="485" spans="1:7" x14ac:dyDescent="0.25">
      <c r="A485" t="s">
        <v>21</v>
      </c>
      <c r="B485" t="s">
        <v>25</v>
      </c>
      <c r="C485" t="s">
        <v>24</v>
      </c>
      <c r="D485" t="s">
        <v>2</v>
      </c>
      <c r="E485" t="s">
        <v>7</v>
      </c>
      <c r="F485" t="s">
        <v>18</v>
      </c>
      <c r="G485">
        <v>3</v>
      </c>
    </row>
    <row r="486" spans="1:7" x14ac:dyDescent="0.25">
      <c r="A486" t="s">
        <v>21</v>
      </c>
      <c r="B486" t="s">
        <v>281</v>
      </c>
      <c r="C486" t="s">
        <v>19</v>
      </c>
      <c r="D486" t="s">
        <v>2</v>
      </c>
      <c r="E486" t="s">
        <v>7</v>
      </c>
      <c r="F486" t="s">
        <v>38</v>
      </c>
      <c r="G486">
        <v>3</v>
      </c>
    </row>
    <row r="487" spans="1:7" x14ac:dyDescent="0.25">
      <c r="A487" t="s">
        <v>21</v>
      </c>
      <c r="B487" t="s">
        <v>281</v>
      </c>
      <c r="C487" t="s">
        <v>19</v>
      </c>
      <c r="D487" t="s">
        <v>2</v>
      </c>
      <c r="E487" t="s">
        <v>7</v>
      </c>
      <c r="F487" t="s">
        <v>12</v>
      </c>
      <c r="G487">
        <v>3</v>
      </c>
    </row>
    <row r="488" spans="1:7" x14ac:dyDescent="0.25">
      <c r="A488" t="s">
        <v>21</v>
      </c>
      <c r="B488" t="s">
        <v>281</v>
      </c>
      <c r="C488" t="s">
        <v>19</v>
      </c>
      <c r="D488" t="s">
        <v>2</v>
      </c>
      <c r="E488" t="s">
        <v>7</v>
      </c>
      <c r="F488" t="s">
        <v>37</v>
      </c>
      <c r="G488">
        <v>3</v>
      </c>
    </row>
    <row r="489" spans="1:7" x14ac:dyDescent="0.25">
      <c r="A489" t="s">
        <v>21</v>
      </c>
      <c r="B489" t="s">
        <v>281</v>
      </c>
      <c r="C489" t="s">
        <v>19</v>
      </c>
      <c r="D489" t="s">
        <v>8</v>
      </c>
      <c r="E489" t="s">
        <v>7</v>
      </c>
      <c r="F489" t="s">
        <v>11</v>
      </c>
      <c r="G489">
        <v>3</v>
      </c>
    </row>
    <row r="490" spans="1:7" x14ac:dyDescent="0.25">
      <c r="A490" t="s">
        <v>21</v>
      </c>
      <c r="B490" t="s">
        <v>281</v>
      </c>
      <c r="C490" t="s">
        <v>19</v>
      </c>
      <c r="D490" t="s">
        <v>8</v>
      </c>
      <c r="E490" t="s">
        <v>7</v>
      </c>
      <c r="F490" t="s">
        <v>10</v>
      </c>
      <c r="G490">
        <v>3</v>
      </c>
    </row>
    <row r="491" spans="1:7" x14ac:dyDescent="0.25">
      <c r="A491" t="s">
        <v>21</v>
      </c>
      <c r="B491" t="s">
        <v>281</v>
      </c>
      <c r="C491" t="s">
        <v>19</v>
      </c>
      <c r="D491" t="s">
        <v>8</v>
      </c>
      <c r="E491" t="s">
        <v>7</v>
      </c>
      <c r="F491" t="s">
        <v>30</v>
      </c>
      <c r="G491">
        <v>3</v>
      </c>
    </row>
    <row r="492" spans="1:7" x14ac:dyDescent="0.25">
      <c r="A492" t="s">
        <v>21</v>
      </c>
      <c r="B492" t="s">
        <v>281</v>
      </c>
      <c r="C492" t="s">
        <v>19</v>
      </c>
      <c r="D492" t="s">
        <v>2</v>
      </c>
      <c r="E492" t="s">
        <v>1</v>
      </c>
      <c r="F492" t="s">
        <v>35</v>
      </c>
      <c r="G492">
        <v>3</v>
      </c>
    </row>
    <row r="493" spans="1:7" x14ac:dyDescent="0.25">
      <c r="A493" t="s">
        <v>21</v>
      </c>
      <c r="B493" t="s">
        <v>281</v>
      </c>
      <c r="C493" t="s">
        <v>19</v>
      </c>
      <c r="D493" t="s">
        <v>2</v>
      </c>
      <c r="E493" t="s">
        <v>1</v>
      </c>
      <c r="F493" t="s">
        <v>0</v>
      </c>
      <c r="G493">
        <v>3</v>
      </c>
    </row>
    <row r="494" spans="1:7" x14ac:dyDescent="0.25">
      <c r="A494" t="s">
        <v>21</v>
      </c>
      <c r="B494" t="s">
        <v>281</v>
      </c>
      <c r="C494" t="s">
        <v>19</v>
      </c>
      <c r="D494" t="s">
        <v>8</v>
      </c>
      <c r="E494" t="s">
        <v>1</v>
      </c>
      <c r="F494" t="s">
        <v>49</v>
      </c>
      <c r="G494">
        <v>3</v>
      </c>
    </row>
    <row r="495" spans="1:7" x14ac:dyDescent="0.25">
      <c r="A495" t="s">
        <v>21</v>
      </c>
      <c r="B495" t="s">
        <v>281</v>
      </c>
      <c r="C495" t="s">
        <v>19</v>
      </c>
      <c r="D495" t="s">
        <v>8</v>
      </c>
      <c r="E495" t="s">
        <v>1</v>
      </c>
      <c r="F495" t="s">
        <v>34</v>
      </c>
      <c r="G495">
        <v>3</v>
      </c>
    </row>
    <row r="496" spans="1:7" x14ac:dyDescent="0.25">
      <c r="A496" t="s">
        <v>21</v>
      </c>
      <c r="B496" t="s">
        <v>281</v>
      </c>
      <c r="C496" t="s">
        <v>19</v>
      </c>
      <c r="D496" t="s">
        <v>8</v>
      </c>
      <c r="E496" t="s">
        <v>1</v>
      </c>
      <c r="F496" t="s">
        <v>88</v>
      </c>
      <c r="G496">
        <v>3</v>
      </c>
    </row>
    <row r="497" spans="1:7" x14ac:dyDescent="0.25">
      <c r="A497" t="s">
        <v>21</v>
      </c>
      <c r="B497" t="s">
        <v>281</v>
      </c>
      <c r="C497" t="s">
        <v>19</v>
      </c>
      <c r="D497" t="s">
        <v>8</v>
      </c>
      <c r="E497" t="s">
        <v>1</v>
      </c>
      <c r="F497" t="s">
        <v>14</v>
      </c>
      <c r="G497">
        <v>3</v>
      </c>
    </row>
    <row r="498" spans="1:7" x14ac:dyDescent="0.25">
      <c r="A498" t="s">
        <v>21</v>
      </c>
      <c r="B498" t="s">
        <v>281</v>
      </c>
      <c r="C498" t="s">
        <v>19</v>
      </c>
      <c r="D498" t="s">
        <v>8</v>
      </c>
      <c r="E498" t="s">
        <v>23</v>
      </c>
      <c r="F498" t="s">
        <v>22</v>
      </c>
      <c r="G498">
        <v>3</v>
      </c>
    </row>
    <row r="499" spans="1:7" x14ac:dyDescent="0.25">
      <c r="A499" t="s">
        <v>21</v>
      </c>
      <c r="B499" t="s">
        <v>282</v>
      </c>
      <c r="C499" t="s">
        <v>41</v>
      </c>
      <c r="D499" t="s">
        <v>8</v>
      </c>
      <c r="E499" t="s">
        <v>23</v>
      </c>
      <c r="F499" t="s">
        <v>22</v>
      </c>
      <c r="G499">
        <v>3</v>
      </c>
    </row>
    <row r="500" spans="1:7" x14ac:dyDescent="0.25">
      <c r="A500" t="s">
        <v>21</v>
      </c>
      <c r="B500" t="s">
        <v>282</v>
      </c>
      <c r="C500" t="s">
        <v>41</v>
      </c>
      <c r="D500" t="s">
        <v>2</v>
      </c>
      <c r="E500" t="s">
        <v>23</v>
      </c>
      <c r="F500" t="s">
        <v>26</v>
      </c>
      <c r="G500">
        <v>3</v>
      </c>
    </row>
    <row r="501" spans="1:7" x14ac:dyDescent="0.25">
      <c r="A501" t="s">
        <v>21</v>
      </c>
      <c r="B501" t="s">
        <v>282</v>
      </c>
      <c r="C501" t="s">
        <v>41</v>
      </c>
      <c r="D501" t="s">
        <v>8</v>
      </c>
      <c r="E501" t="s">
        <v>1</v>
      </c>
      <c r="F501" t="s">
        <v>14</v>
      </c>
      <c r="G501">
        <v>3</v>
      </c>
    </row>
    <row r="502" spans="1:7" x14ac:dyDescent="0.25">
      <c r="A502" t="s">
        <v>21</v>
      </c>
      <c r="B502" t="s">
        <v>282</v>
      </c>
      <c r="C502" t="s">
        <v>41</v>
      </c>
      <c r="D502" t="s">
        <v>2</v>
      </c>
      <c r="E502" t="s">
        <v>1</v>
      </c>
      <c r="F502" t="s">
        <v>0</v>
      </c>
      <c r="G502">
        <v>3</v>
      </c>
    </row>
    <row r="503" spans="1:7" x14ac:dyDescent="0.25">
      <c r="A503" t="s">
        <v>21</v>
      </c>
      <c r="B503" t="s">
        <v>282</v>
      </c>
      <c r="C503" t="s">
        <v>41</v>
      </c>
      <c r="D503" t="s">
        <v>8</v>
      </c>
      <c r="E503" t="s">
        <v>7</v>
      </c>
      <c r="F503" t="s">
        <v>6</v>
      </c>
      <c r="G503">
        <v>3</v>
      </c>
    </row>
    <row r="504" spans="1:7" x14ac:dyDescent="0.25">
      <c r="A504" t="s">
        <v>21</v>
      </c>
      <c r="B504" t="s">
        <v>282</v>
      </c>
      <c r="C504" t="s">
        <v>41</v>
      </c>
      <c r="D504" t="s">
        <v>8</v>
      </c>
      <c r="E504" t="s">
        <v>7</v>
      </c>
      <c r="F504" t="s">
        <v>43</v>
      </c>
      <c r="G504">
        <v>3</v>
      </c>
    </row>
    <row r="505" spans="1:7" x14ac:dyDescent="0.25">
      <c r="A505" t="s">
        <v>21</v>
      </c>
      <c r="B505" t="s">
        <v>282</v>
      </c>
      <c r="C505" t="s">
        <v>41</v>
      </c>
      <c r="D505" t="s">
        <v>8</v>
      </c>
      <c r="E505" t="s">
        <v>7</v>
      </c>
      <c r="F505" t="s">
        <v>10</v>
      </c>
      <c r="G505">
        <v>3</v>
      </c>
    </row>
    <row r="506" spans="1:7" x14ac:dyDescent="0.25">
      <c r="A506" t="s">
        <v>21</v>
      </c>
      <c r="B506" t="s">
        <v>282</v>
      </c>
      <c r="C506" t="s">
        <v>41</v>
      </c>
      <c r="D506" t="s">
        <v>8</v>
      </c>
      <c r="E506" t="s">
        <v>7</v>
      </c>
      <c r="F506" t="s">
        <v>11</v>
      </c>
      <c r="G506">
        <v>3</v>
      </c>
    </row>
    <row r="507" spans="1:7" x14ac:dyDescent="0.25">
      <c r="A507" t="s">
        <v>21</v>
      </c>
      <c r="B507" t="s">
        <v>282</v>
      </c>
      <c r="C507" t="s">
        <v>41</v>
      </c>
      <c r="D507" t="s">
        <v>2</v>
      </c>
      <c r="E507" t="s">
        <v>7</v>
      </c>
      <c r="F507" t="s">
        <v>37</v>
      </c>
      <c r="G507">
        <v>3</v>
      </c>
    </row>
    <row r="508" spans="1:7" x14ac:dyDescent="0.25">
      <c r="A508" t="s">
        <v>21</v>
      </c>
      <c r="B508" t="s">
        <v>282</v>
      </c>
      <c r="C508" t="s">
        <v>41</v>
      </c>
      <c r="D508" t="s">
        <v>2</v>
      </c>
      <c r="E508" t="s">
        <v>7</v>
      </c>
      <c r="F508" t="s">
        <v>12</v>
      </c>
      <c r="G508">
        <v>3</v>
      </c>
    </row>
    <row r="509" spans="1:7" x14ac:dyDescent="0.25">
      <c r="A509" t="s">
        <v>21</v>
      </c>
      <c r="B509" t="s">
        <v>282</v>
      </c>
      <c r="C509" t="s">
        <v>41</v>
      </c>
      <c r="D509" t="s">
        <v>2</v>
      </c>
      <c r="E509" t="s">
        <v>7</v>
      </c>
      <c r="F509" t="s">
        <v>13</v>
      </c>
      <c r="G509">
        <v>3</v>
      </c>
    </row>
    <row r="510" spans="1:7" x14ac:dyDescent="0.25">
      <c r="A510" t="s">
        <v>21</v>
      </c>
      <c r="B510" t="s">
        <v>282</v>
      </c>
      <c r="C510" t="s">
        <v>41</v>
      </c>
      <c r="D510" t="s">
        <v>2</v>
      </c>
      <c r="E510" t="s">
        <v>7</v>
      </c>
      <c r="F510" t="s">
        <v>38</v>
      </c>
      <c r="G510">
        <v>3</v>
      </c>
    </row>
  </sheetData>
  <pageMargins left="0.7" right="0.7" top="0.75" bottom="0.75" header="0.3" footer="0.3"/>
  <tableParts count="2"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0"/>
  <sheetViews>
    <sheetView workbookViewId="0">
      <selection activeCell="D15" sqref="D15"/>
    </sheetView>
  </sheetViews>
  <sheetFormatPr defaultRowHeight="15" x14ac:dyDescent="0.25"/>
  <cols>
    <col min="1" max="1" width="34.7109375" bestFit="1" customWidth="1"/>
    <col min="2" max="2" width="33.140625" bestFit="1" customWidth="1"/>
  </cols>
  <sheetData>
    <row r="3" spans="1:2" x14ac:dyDescent="0.25">
      <c r="A3" s="2" t="s">
        <v>274</v>
      </c>
      <c r="B3" t="s">
        <v>283</v>
      </c>
    </row>
    <row r="4" spans="1:2" x14ac:dyDescent="0.25">
      <c r="A4" s="3" t="s">
        <v>268</v>
      </c>
      <c r="B4" s="4">
        <v>1</v>
      </c>
    </row>
    <row r="5" spans="1:2" x14ac:dyDescent="0.25">
      <c r="A5" s="3" t="s">
        <v>267</v>
      </c>
      <c r="B5" s="4">
        <v>1</v>
      </c>
    </row>
    <row r="6" spans="1:2" x14ac:dyDescent="0.25">
      <c r="A6" s="3" t="s">
        <v>266</v>
      </c>
      <c r="B6" s="4">
        <v>1</v>
      </c>
    </row>
    <row r="7" spans="1:2" x14ac:dyDescent="0.25">
      <c r="A7" s="3" t="s">
        <v>265</v>
      </c>
      <c r="B7" s="4">
        <v>1</v>
      </c>
    </row>
    <row r="8" spans="1:2" x14ac:dyDescent="0.25">
      <c r="A8" s="3" t="s">
        <v>264</v>
      </c>
      <c r="B8" s="4">
        <v>1</v>
      </c>
    </row>
    <row r="9" spans="1:2" x14ac:dyDescent="0.25">
      <c r="A9" s="3" t="s">
        <v>263</v>
      </c>
      <c r="B9" s="4">
        <v>1</v>
      </c>
    </row>
    <row r="10" spans="1:2" x14ac:dyDescent="0.25">
      <c r="A10" s="3" t="s">
        <v>262</v>
      </c>
      <c r="B10" s="4">
        <v>1</v>
      </c>
    </row>
    <row r="11" spans="1:2" x14ac:dyDescent="0.25">
      <c r="A11" s="3" t="s">
        <v>261</v>
      </c>
      <c r="B11" s="4">
        <v>1</v>
      </c>
    </row>
    <row r="12" spans="1:2" x14ac:dyDescent="0.25">
      <c r="A12" s="3" t="s">
        <v>260</v>
      </c>
      <c r="B12" s="4">
        <v>1</v>
      </c>
    </row>
    <row r="13" spans="1:2" x14ac:dyDescent="0.25">
      <c r="A13" s="3" t="s">
        <v>259</v>
      </c>
      <c r="B13" s="4">
        <v>1</v>
      </c>
    </row>
    <row r="14" spans="1:2" x14ac:dyDescent="0.25">
      <c r="A14" s="3" t="s">
        <v>257</v>
      </c>
      <c r="B14" s="4">
        <v>1</v>
      </c>
    </row>
    <row r="15" spans="1:2" x14ac:dyDescent="0.25">
      <c r="A15" s="3" t="s">
        <v>256</v>
      </c>
      <c r="B15" s="4">
        <v>1</v>
      </c>
    </row>
    <row r="16" spans="1:2" x14ac:dyDescent="0.25">
      <c r="A16" s="3" t="s">
        <v>255</v>
      </c>
      <c r="B16" s="4">
        <v>1</v>
      </c>
    </row>
    <row r="17" spans="1:2" x14ac:dyDescent="0.25">
      <c r="A17" s="3" t="s">
        <v>254</v>
      </c>
      <c r="B17" s="4">
        <v>1</v>
      </c>
    </row>
    <row r="18" spans="1:2" x14ac:dyDescent="0.25">
      <c r="A18" s="3" t="s">
        <v>252</v>
      </c>
      <c r="B18" s="4">
        <v>1</v>
      </c>
    </row>
    <row r="19" spans="1:2" x14ac:dyDescent="0.25">
      <c r="A19" s="3" t="s">
        <v>251</v>
      </c>
      <c r="B19" s="4">
        <v>1</v>
      </c>
    </row>
    <row r="20" spans="1:2" x14ac:dyDescent="0.25">
      <c r="A20" s="3" t="s">
        <v>250</v>
      </c>
      <c r="B20" s="4">
        <v>1</v>
      </c>
    </row>
    <row r="21" spans="1:2" x14ac:dyDescent="0.25">
      <c r="A21" s="3" t="s">
        <v>248</v>
      </c>
      <c r="B21" s="4">
        <v>1</v>
      </c>
    </row>
    <row r="22" spans="1:2" x14ac:dyDescent="0.25">
      <c r="A22" s="3" t="s">
        <v>247</v>
      </c>
      <c r="B22" s="4">
        <v>1</v>
      </c>
    </row>
    <row r="23" spans="1:2" x14ac:dyDescent="0.25">
      <c r="A23" s="3" t="s">
        <v>245</v>
      </c>
      <c r="B23" s="4">
        <v>1</v>
      </c>
    </row>
    <row r="24" spans="1:2" x14ac:dyDescent="0.25">
      <c r="A24" s="3" t="s">
        <v>244</v>
      </c>
      <c r="B24" s="4">
        <v>1</v>
      </c>
    </row>
    <row r="25" spans="1:2" x14ac:dyDescent="0.25">
      <c r="A25" s="3" t="s">
        <v>243</v>
      </c>
      <c r="B25" s="4">
        <v>1</v>
      </c>
    </row>
    <row r="26" spans="1:2" x14ac:dyDescent="0.25">
      <c r="A26" s="3" t="s">
        <v>242</v>
      </c>
      <c r="B26" s="4">
        <v>1</v>
      </c>
    </row>
    <row r="27" spans="1:2" x14ac:dyDescent="0.25">
      <c r="A27" s="3" t="s">
        <v>241</v>
      </c>
      <c r="B27" s="4">
        <v>1</v>
      </c>
    </row>
    <row r="28" spans="1:2" x14ac:dyDescent="0.25">
      <c r="A28" s="3" t="s">
        <v>240</v>
      </c>
      <c r="B28" s="4">
        <v>1</v>
      </c>
    </row>
    <row r="29" spans="1:2" x14ac:dyDescent="0.25">
      <c r="A29" s="3" t="s">
        <v>239</v>
      </c>
      <c r="B29" s="4">
        <v>1</v>
      </c>
    </row>
    <row r="30" spans="1:2" x14ac:dyDescent="0.25">
      <c r="A30" s="3" t="s">
        <v>238</v>
      </c>
      <c r="B30" s="4">
        <v>1</v>
      </c>
    </row>
    <row r="31" spans="1:2" x14ac:dyDescent="0.25">
      <c r="A31" s="3" t="s">
        <v>236</v>
      </c>
      <c r="B31" s="4">
        <v>1</v>
      </c>
    </row>
    <row r="32" spans="1:2" x14ac:dyDescent="0.25">
      <c r="A32" s="3" t="s">
        <v>234</v>
      </c>
      <c r="B32" s="4">
        <v>1</v>
      </c>
    </row>
    <row r="33" spans="1:2" x14ac:dyDescent="0.25">
      <c r="A33" s="3" t="s">
        <v>232</v>
      </c>
      <c r="B33" s="4">
        <v>1</v>
      </c>
    </row>
    <row r="34" spans="1:2" x14ac:dyDescent="0.25">
      <c r="A34" s="3" t="s">
        <v>231</v>
      </c>
      <c r="B34" s="4">
        <v>1</v>
      </c>
    </row>
    <row r="35" spans="1:2" x14ac:dyDescent="0.25">
      <c r="A35" s="3" t="s">
        <v>230</v>
      </c>
      <c r="B35" s="4">
        <v>1</v>
      </c>
    </row>
    <row r="36" spans="1:2" x14ac:dyDescent="0.25">
      <c r="A36" s="3" t="s">
        <v>229</v>
      </c>
      <c r="B36" s="4">
        <v>1</v>
      </c>
    </row>
    <row r="37" spans="1:2" x14ac:dyDescent="0.25">
      <c r="A37" s="3" t="s">
        <v>228</v>
      </c>
      <c r="B37" s="4">
        <v>1</v>
      </c>
    </row>
    <row r="38" spans="1:2" x14ac:dyDescent="0.25">
      <c r="A38" s="3" t="s">
        <v>227</v>
      </c>
      <c r="B38" s="4">
        <v>1</v>
      </c>
    </row>
    <row r="39" spans="1:2" x14ac:dyDescent="0.25">
      <c r="A39" s="3" t="s">
        <v>226</v>
      </c>
      <c r="B39" s="4">
        <v>1</v>
      </c>
    </row>
    <row r="40" spans="1:2" x14ac:dyDescent="0.25">
      <c r="A40" s="3" t="s">
        <v>225</v>
      </c>
      <c r="B40" s="4">
        <v>1</v>
      </c>
    </row>
    <row r="41" spans="1:2" x14ac:dyDescent="0.25">
      <c r="A41" s="3" t="s">
        <v>224</v>
      </c>
      <c r="B41" s="4">
        <v>1</v>
      </c>
    </row>
    <row r="42" spans="1:2" x14ac:dyDescent="0.25">
      <c r="A42" s="3" t="s">
        <v>223</v>
      </c>
      <c r="B42" s="4">
        <v>1</v>
      </c>
    </row>
    <row r="43" spans="1:2" x14ac:dyDescent="0.25">
      <c r="A43" s="3" t="s">
        <v>221</v>
      </c>
      <c r="B43" s="4">
        <v>1</v>
      </c>
    </row>
    <row r="44" spans="1:2" x14ac:dyDescent="0.25">
      <c r="A44" s="3" t="s">
        <v>219</v>
      </c>
      <c r="B44" s="4">
        <v>1</v>
      </c>
    </row>
    <row r="45" spans="1:2" x14ac:dyDescent="0.25">
      <c r="A45" s="3" t="s">
        <v>218</v>
      </c>
      <c r="B45" s="4">
        <v>1</v>
      </c>
    </row>
    <row r="46" spans="1:2" x14ac:dyDescent="0.25">
      <c r="A46" s="3" t="s">
        <v>217</v>
      </c>
      <c r="B46" s="4">
        <v>1</v>
      </c>
    </row>
    <row r="47" spans="1:2" x14ac:dyDescent="0.25">
      <c r="A47" s="3" t="s">
        <v>216</v>
      </c>
      <c r="B47" s="4">
        <v>1</v>
      </c>
    </row>
    <row r="48" spans="1:2" x14ac:dyDescent="0.25">
      <c r="A48" s="3" t="s">
        <v>215</v>
      </c>
      <c r="B48" s="4">
        <v>1</v>
      </c>
    </row>
    <row r="49" spans="1:2" x14ac:dyDescent="0.25">
      <c r="A49" s="3" t="s">
        <v>214</v>
      </c>
      <c r="B49" s="4">
        <v>1</v>
      </c>
    </row>
    <row r="50" spans="1:2" x14ac:dyDescent="0.25">
      <c r="A50" s="3" t="s">
        <v>213</v>
      </c>
      <c r="B50" s="4">
        <v>1</v>
      </c>
    </row>
    <row r="51" spans="1:2" x14ac:dyDescent="0.25">
      <c r="A51" s="3" t="s">
        <v>212</v>
      </c>
      <c r="B51" s="4">
        <v>1</v>
      </c>
    </row>
    <row r="52" spans="1:2" x14ac:dyDescent="0.25">
      <c r="A52" s="3" t="s">
        <v>211</v>
      </c>
      <c r="B52" s="4">
        <v>1</v>
      </c>
    </row>
    <row r="53" spans="1:2" x14ac:dyDescent="0.25">
      <c r="A53" s="3" t="s">
        <v>210</v>
      </c>
      <c r="B53" s="4">
        <v>1</v>
      </c>
    </row>
    <row r="54" spans="1:2" x14ac:dyDescent="0.25">
      <c r="A54" s="3" t="s">
        <v>209</v>
      </c>
      <c r="B54" s="4">
        <v>1</v>
      </c>
    </row>
    <row r="55" spans="1:2" x14ac:dyDescent="0.25">
      <c r="A55" s="3" t="s">
        <v>208</v>
      </c>
      <c r="B55" s="4">
        <v>1</v>
      </c>
    </row>
    <row r="56" spans="1:2" x14ac:dyDescent="0.25">
      <c r="A56" s="3" t="s">
        <v>206</v>
      </c>
      <c r="B56" s="4">
        <v>1</v>
      </c>
    </row>
    <row r="57" spans="1:2" x14ac:dyDescent="0.25">
      <c r="A57" s="3" t="s">
        <v>205</v>
      </c>
      <c r="B57" s="4">
        <v>1</v>
      </c>
    </row>
    <row r="58" spans="1:2" x14ac:dyDescent="0.25">
      <c r="A58" s="3" t="s">
        <v>204</v>
      </c>
      <c r="B58" s="4">
        <v>1</v>
      </c>
    </row>
    <row r="59" spans="1:2" x14ac:dyDescent="0.25">
      <c r="A59" s="3" t="s">
        <v>281</v>
      </c>
      <c r="B59" s="4">
        <v>1</v>
      </c>
    </row>
    <row r="60" spans="1:2" x14ac:dyDescent="0.25">
      <c r="A60" s="3" t="s">
        <v>198</v>
      </c>
      <c r="B60" s="4">
        <v>1</v>
      </c>
    </row>
    <row r="61" spans="1:2" x14ac:dyDescent="0.25">
      <c r="A61" s="3" t="s">
        <v>200</v>
      </c>
      <c r="B61" s="4">
        <v>1</v>
      </c>
    </row>
    <row r="62" spans="1:2" x14ac:dyDescent="0.25">
      <c r="A62" s="3" t="s">
        <v>196</v>
      </c>
      <c r="B62" s="4">
        <v>1</v>
      </c>
    </row>
    <row r="63" spans="1:2" x14ac:dyDescent="0.25">
      <c r="A63" s="3" t="s">
        <v>195</v>
      </c>
      <c r="B63" s="4">
        <v>1</v>
      </c>
    </row>
    <row r="64" spans="1:2" x14ac:dyDescent="0.25">
      <c r="A64" s="3" t="s">
        <v>194</v>
      </c>
      <c r="B64" s="4">
        <v>1</v>
      </c>
    </row>
    <row r="65" spans="1:2" x14ac:dyDescent="0.25">
      <c r="A65" s="3" t="s">
        <v>192</v>
      </c>
      <c r="B65" s="4">
        <v>1</v>
      </c>
    </row>
    <row r="66" spans="1:2" x14ac:dyDescent="0.25">
      <c r="A66" s="3" t="s">
        <v>190</v>
      </c>
      <c r="B66" s="4">
        <v>1</v>
      </c>
    </row>
    <row r="67" spans="1:2" x14ac:dyDescent="0.25">
      <c r="A67" s="3" t="s">
        <v>189</v>
      </c>
      <c r="B67" s="4">
        <v>1</v>
      </c>
    </row>
    <row r="68" spans="1:2" x14ac:dyDescent="0.25">
      <c r="A68" s="3" t="s">
        <v>188</v>
      </c>
      <c r="B68" s="4">
        <v>1</v>
      </c>
    </row>
    <row r="69" spans="1:2" x14ac:dyDescent="0.25">
      <c r="A69" s="3" t="s">
        <v>187</v>
      </c>
      <c r="B69" s="4">
        <v>1</v>
      </c>
    </row>
    <row r="70" spans="1:2" x14ac:dyDescent="0.25">
      <c r="A70" s="3" t="s">
        <v>186</v>
      </c>
      <c r="B70" s="4">
        <v>1</v>
      </c>
    </row>
    <row r="71" spans="1:2" x14ac:dyDescent="0.25">
      <c r="A71" s="3" t="s">
        <v>184</v>
      </c>
      <c r="B71" s="4">
        <v>1</v>
      </c>
    </row>
    <row r="72" spans="1:2" x14ac:dyDescent="0.25">
      <c r="A72" s="3" t="s">
        <v>183</v>
      </c>
      <c r="B72" s="4">
        <v>1</v>
      </c>
    </row>
    <row r="73" spans="1:2" x14ac:dyDescent="0.25">
      <c r="A73" s="3" t="s">
        <v>182</v>
      </c>
      <c r="B73" s="4">
        <v>1</v>
      </c>
    </row>
    <row r="74" spans="1:2" x14ac:dyDescent="0.25">
      <c r="A74" s="3" t="s">
        <v>181</v>
      </c>
      <c r="B74" s="4">
        <v>1</v>
      </c>
    </row>
    <row r="75" spans="1:2" x14ac:dyDescent="0.25">
      <c r="A75" s="3" t="s">
        <v>179</v>
      </c>
      <c r="B75" s="4">
        <v>1</v>
      </c>
    </row>
    <row r="76" spans="1:2" x14ac:dyDescent="0.25">
      <c r="A76" s="3" t="s">
        <v>178</v>
      </c>
      <c r="B76" s="4">
        <v>1</v>
      </c>
    </row>
    <row r="77" spans="1:2" x14ac:dyDescent="0.25">
      <c r="A77" s="3" t="s">
        <v>177</v>
      </c>
      <c r="B77" s="4">
        <v>1</v>
      </c>
    </row>
    <row r="78" spans="1:2" x14ac:dyDescent="0.25">
      <c r="A78" s="3" t="s">
        <v>176</v>
      </c>
      <c r="B78" s="4">
        <v>1</v>
      </c>
    </row>
    <row r="79" spans="1:2" x14ac:dyDescent="0.25">
      <c r="A79" s="3" t="s">
        <v>175</v>
      </c>
      <c r="B79" s="4">
        <v>1</v>
      </c>
    </row>
    <row r="80" spans="1:2" x14ac:dyDescent="0.25">
      <c r="A80" s="3" t="s">
        <v>173</v>
      </c>
      <c r="B80" s="4">
        <v>1</v>
      </c>
    </row>
    <row r="81" spans="1:2" x14ac:dyDescent="0.25">
      <c r="A81" s="3" t="s">
        <v>172</v>
      </c>
      <c r="B81" s="4">
        <v>1</v>
      </c>
    </row>
    <row r="82" spans="1:2" x14ac:dyDescent="0.25">
      <c r="A82" s="3" t="s">
        <v>171</v>
      </c>
      <c r="B82" s="4">
        <v>1</v>
      </c>
    </row>
    <row r="83" spans="1:2" x14ac:dyDescent="0.25">
      <c r="A83" s="3" t="s">
        <v>170</v>
      </c>
      <c r="B83" s="4">
        <v>1</v>
      </c>
    </row>
    <row r="84" spans="1:2" x14ac:dyDescent="0.25">
      <c r="A84" s="3" t="s">
        <v>169</v>
      </c>
      <c r="B84" s="4">
        <v>1</v>
      </c>
    </row>
    <row r="85" spans="1:2" x14ac:dyDescent="0.25">
      <c r="A85" s="3" t="s">
        <v>168</v>
      </c>
      <c r="B85" s="4">
        <v>1</v>
      </c>
    </row>
    <row r="86" spans="1:2" x14ac:dyDescent="0.25">
      <c r="A86" s="3" t="s">
        <v>166</v>
      </c>
      <c r="B86" s="4">
        <v>1</v>
      </c>
    </row>
    <row r="87" spans="1:2" x14ac:dyDescent="0.25">
      <c r="A87" s="3" t="s">
        <v>165</v>
      </c>
      <c r="B87" s="4">
        <v>1</v>
      </c>
    </row>
    <row r="88" spans="1:2" x14ac:dyDescent="0.25">
      <c r="A88" s="3" t="s">
        <v>163</v>
      </c>
      <c r="B88" s="4">
        <v>1</v>
      </c>
    </row>
    <row r="89" spans="1:2" x14ac:dyDescent="0.25">
      <c r="A89" s="3" t="s">
        <v>162</v>
      </c>
      <c r="B89" s="4">
        <v>1</v>
      </c>
    </row>
    <row r="90" spans="1:2" x14ac:dyDescent="0.25">
      <c r="A90" s="3" t="s">
        <v>161</v>
      </c>
      <c r="B90" s="4">
        <v>1</v>
      </c>
    </row>
    <row r="91" spans="1:2" x14ac:dyDescent="0.25">
      <c r="A91" s="3" t="s">
        <v>159</v>
      </c>
      <c r="B91" s="4">
        <v>1</v>
      </c>
    </row>
    <row r="92" spans="1:2" x14ac:dyDescent="0.25">
      <c r="A92" s="3" t="s">
        <v>157</v>
      </c>
      <c r="B92" s="4">
        <v>1</v>
      </c>
    </row>
    <row r="93" spans="1:2" x14ac:dyDescent="0.25">
      <c r="A93" s="3" t="s">
        <v>155</v>
      </c>
      <c r="B93" s="4">
        <v>1</v>
      </c>
    </row>
    <row r="94" spans="1:2" x14ac:dyDescent="0.25">
      <c r="A94" s="3" t="s">
        <v>154</v>
      </c>
      <c r="B94" s="4">
        <v>1</v>
      </c>
    </row>
    <row r="95" spans="1:2" x14ac:dyDescent="0.25">
      <c r="A95" s="3" t="s">
        <v>152</v>
      </c>
      <c r="B95" s="4">
        <v>1</v>
      </c>
    </row>
    <row r="96" spans="1:2" x14ac:dyDescent="0.25">
      <c r="A96" s="3" t="s">
        <v>151</v>
      </c>
      <c r="B96" s="4">
        <v>1</v>
      </c>
    </row>
    <row r="97" spans="1:2" x14ac:dyDescent="0.25">
      <c r="A97" s="3" t="s">
        <v>148</v>
      </c>
      <c r="B97" s="4">
        <v>1</v>
      </c>
    </row>
    <row r="98" spans="1:2" x14ac:dyDescent="0.25">
      <c r="A98" s="3" t="s">
        <v>145</v>
      </c>
      <c r="B98" s="4">
        <v>1</v>
      </c>
    </row>
    <row r="99" spans="1:2" x14ac:dyDescent="0.25">
      <c r="A99" s="3" t="s">
        <v>144</v>
      </c>
      <c r="B99" s="4">
        <v>1</v>
      </c>
    </row>
    <row r="100" spans="1:2" x14ac:dyDescent="0.25">
      <c r="A100" s="3" t="s">
        <v>143</v>
      </c>
      <c r="B100" s="4">
        <v>1</v>
      </c>
    </row>
    <row r="101" spans="1:2" x14ac:dyDescent="0.25">
      <c r="A101" s="3" t="s">
        <v>141</v>
      </c>
      <c r="B101" s="4">
        <v>1</v>
      </c>
    </row>
    <row r="102" spans="1:2" x14ac:dyDescent="0.25">
      <c r="A102" s="3" t="s">
        <v>139</v>
      </c>
      <c r="B102" s="4">
        <v>1</v>
      </c>
    </row>
    <row r="103" spans="1:2" x14ac:dyDescent="0.25">
      <c r="A103" s="3" t="s">
        <v>137</v>
      </c>
      <c r="B103" s="4">
        <v>1</v>
      </c>
    </row>
    <row r="104" spans="1:2" x14ac:dyDescent="0.25">
      <c r="A104" s="3" t="s">
        <v>136</v>
      </c>
      <c r="B104" s="4">
        <v>1</v>
      </c>
    </row>
    <row r="105" spans="1:2" x14ac:dyDescent="0.25">
      <c r="A105" s="3" t="s">
        <v>135</v>
      </c>
      <c r="B105" s="4">
        <v>1</v>
      </c>
    </row>
    <row r="106" spans="1:2" x14ac:dyDescent="0.25">
      <c r="A106" s="3" t="s">
        <v>134</v>
      </c>
      <c r="B106" s="4">
        <v>1</v>
      </c>
    </row>
    <row r="107" spans="1:2" x14ac:dyDescent="0.25">
      <c r="A107" s="3" t="s">
        <v>133</v>
      </c>
      <c r="B107" s="4">
        <v>1</v>
      </c>
    </row>
    <row r="108" spans="1:2" x14ac:dyDescent="0.25">
      <c r="A108" s="3" t="s">
        <v>132</v>
      </c>
      <c r="B108" s="4">
        <v>1</v>
      </c>
    </row>
    <row r="109" spans="1:2" x14ac:dyDescent="0.25">
      <c r="A109" s="3" t="s">
        <v>130</v>
      </c>
      <c r="B109" s="4">
        <v>1</v>
      </c>
    </row>
    <row r="110" spans="1:2" x14ac:dyDescent="0.25">
      <c r="A110" s="3" t="s">
        <v>129</v>
      </c>
      <c r="B110" s="4">
        <v>1</v>
      </c>
    </row>
    <row r="111" spans="1:2" x14ac:dyDescent="0.25">
      <c r="A111" s="3" t="s">
        <v>127</v>
      </c>
      <c r="B111" s="4">
        <v>1</v>
      </c>
    </row>
    <row r="112" spans="1:2" x14ac:dyDescent="0.25">
      <c r="A112" s="3" t="s">
        <v>126</v>
      </c>
      <c r="B112" s="4">
        <v>1</v>
      </c>
    </row>
    <row r="113" spans="1:2" x14ac:dyDescent="0.25">
      <c r="A113" s="3" t="s">
        <v>124</v>
      </c>
      <c r="B113" s="4">
        <v>1</v>
      </c>
    </row>
    <row r="114" spans="1:2" x14ac:dyDescent="0.25">
      <c r="A114" s="3" t="s">
        <v>122</v>
      </c>
      <c r="B114" s="4">
        <v>1</v>
      </c>
    </row>
    <row r="115" spans="1:2" x14ac:dyDescent="0.25">
      <c r="A115" s="3" t="s">
        <v>120</v>
      </c>
      <c r="B115" s="4">
        <v>1</v>
      </c>
    </row>
    <row r="116" spans="1:2" x14ac:dyDescent="0.25">
      <c r="A116" s="3" t="s">
        <v>118</v>
      </c>
      <c r="B116" s="4">
        <v>1</v>
      </c>
    </row>
    <row r="117" spans="1:2" x14ac:dyDescent="0.25">
      <c r="A117" s="3" t="s">
        <v>116</v>
      </c>
      <c r="B117" s="4">
        <v>1</v>
      </c>
    </row>
    <row r="118" spans="1:2" x14ac:dyDescent="0.25">
      <c r="A118" s="3" t="s">
        <v>114</v>
      </c>
      <c r="B118" s="4">
        <v>1</v>
      </c>
    </row>
    <row r="119" spans="1:2" x14ac:dyDescent="0.25">
      <c r="A119" s="3" t="s">
        <v>113</v>
      </c>
      <c r="B119" s="4">
        <v>1</v>
      </c>
    </row>
    <row r="120" spans="1:2" x14ac:dyDescent="0.25">
      <c r="A120" s="3" t="s">
        <v>111</v>
      </c>
      <c r="B120" s="4">
        <v>1</v>
      </c>
    </row>
    <row r="121" spans="1:2" x14ac:dyDescent="0.25">
      <c r="A121" s="3" t="s">
        <v>110</v>
      </c>
      <c r="B121" s="4">
        <v>1</v>
      </c>
    </row>
    <row r="122" spans="1:2" x14ac:dyDescent="0.25">
      <c r="A122" s="3" t="s">
        <v>109</v>
      </c>
      <c r="B122" s="4">
        <v>1</v>
      </c>
    </row>
    <row r="123" spans="1:2" x14ac:dyDescent="0.25">
      <c r="A123" s="3" t="s">
        <v>107</v>
      </c>
      <c r="B123" s="4">
        <v>1</v>
      </c>
    </row>
    <row r="124" spans="1:2" x14ac:dyDescent="0.25">
      <c r="A124" s="3" t="s">
        <v>106</v>
      </c>
      <c r="B124" s="4">
        <v>1</v>
      </c>
    </row>
    <row r="125" spans="1:2" x14ac:dyDescent="0.25">
      <c r="A125" s="3" t="s">
        <v>105</v>
      </c>
      <c r="B125" s="4">
        <v>1</v>
      </c>
    </row>
    <row r="126" spans="1:2" x14ac:dyDescent="0.25">
      <c r="A126" s="3" t="s">
        <v>104</v>
      </c>
      <c r="B126" s="4">
        <v>1</v>
      </c>
    </row>
    <row r="127" spans="1:2" x14ac:dyDescent="0.25">
      <c r="A127" s="3" t="s">
        <v>103</v>
      </c>
      <c r="B127" s="4">
        <v>1</v>
      </c>
    </row>
    <row r="128" spans="1:2" x14ac:dyDescent="0.25">
      <c r="A128" s="3" t="s">
        <v>102</v>
      </c>
      <c r="B128" s="4">
        <v>1</v>
      </c>
    </row>
    <row r="129" spans="1:2" x14ac:dyDescent="0.25">
      <c r="A129" s="3" t="s">
        <v>101</v>
      </c>
      <c r="B129" s="4">
        <v>1</v>
      </c>
    </row>
    <row r="130" spans="1:2" x14ac:dyDescent="0.25">
      <c r="A130" s="3" t="s">
        <v>100</v>
      </c>
      <c r="B130" s="4">
        <v>1</v>
      </c>
    </row>
    <row r="131" spans="1:2" x14ac:dyDescent="0.25">
      <c r="A131" s="3" t="s">
        <v>99</v>
      </c>
      <c r="B131" s="4">
        <v>1</v>
      </c>
    </row>
    <row r="132" spans="1:2" x14ac:dyDescent="0.25">
      <c r="A132" s="3" t="s">
        <v>97</v>
      </c>
      <c r="B132" s="4">
        <v>1</v>
      </c>
    </row>
    <row r="133" spans="1:2" x14ac:dyDescent="0.25">
      <c r="A133" s="3" t="s">
        <v>96</v>
      </c>
      <c r="B133" s="4">
        <v>1</v>
      </c>
    </row>
    <row r="134" spans="1:2" x14ac:dyDescent="0.25">
      <c r="A134" s="3" t="s">
        <v>94</v>
      </c>
      <c r="B134" s="4">
        <v>1</v>
      </c>
    </row>
    <row r="135" spans="1:2" x14ac:dyDescent="0.25">
      <c r="A135" s="3" t="s">
        <v>93</v>
      </c>
      <c r="B135" s="4">
        <v>1</v>
      </c>
    </row>
    <row r="136" spans="1:2" x14ac:dyDescent="0.25">
      <c r="A136" s="3" t="s">
        <v>90</v>
      </c>
      <c r="B136" s="4">
        <v>1</v>
      </c>
    </row>
    <row r="137" spans="1:2" x14ac:dyDescent="0.25">
      <c r="A137" s="3" t="s">
        <v>87</v>
      </c>
      <c r="B137" s="4">
        <v>1</v>
      </c>
    </row>
    <row r="138" spans="1:2" x14ac:dyDescent="0.25">
      <c r="A138" s="3" t="s">
        <v>86</v>
      </c>
      <c r="B138" s="4">
        <v>1</v>
      </c>
    </row>
    <row r="139" spans="1:2" x14ac:dyDescent="0.25">
      <c r="A139" s="3" t="s">
        <v>85</v>
      </c>
      <c r="B139" s="4">
        <v>1</v>
      </c>
    </row>
    <row r="140" spans="1:2" x14ac:dyDescent="0.25">
      <c r="A140" s="3" t="s">
        <v>84</v>
      </c>
      <c r="B140" s="4">
        <v>1</v>
      </c>
    </row>
    <row r="141" spans="1:2" x14ac:dyDescent="0.25">
      <c r="A141" s="3" t="s">
        <v>81</v>
      </c>
      <c r="B141" s="4">
        <v>1</v>
      </c>
    </row>
    <row r="142" spans="1:2" x14ac:dyDescent="0.25">
      <c r="A142" s="3" t="s">
        <v>80</v>
      </c>
      <c r="B142" s="4">
        <v>1</v>
      </c>
    </row>
    <row r="143" spans="1:2" x14ac:dyDescent="0.25">
      <c r="A143" s="3" t="s">
        <v>77</v>
      </c>
      <c r="B143" s="4">
        <v>1</v>
      </c>
    </row>
    <row r="144" spans="1:2" x14ac:dyDescent="0.25">
      <c r="A144" s="3" t="s">
        <v>74</v>
      </c>
      <c r="B144" s="4">
        <v>1</v>
      </c>
    </row>
    <row r="145" spans="1:2" x14ac:dyDescent="0.25">
      <c r="A145" s="3" t="s">
        <v>72</v>
      </c>
      <c r="B145" s="4">
        <v>1</v>
      </c>
    </row>
    <row r="146" spans="1:2" x14ac:dyDescent="0.25">
      <c r="A146" s="3" t="s">
        <v>70</v>
      </c>
      <c r="B146" s="4">
        <v>1</v>
      </c>
    </row>
    <row r="147" spans="1:2" x14ac:dyDescent="0.25">
      <c r="A147" s="3" t="s">
        <v>69</v>
      </c>
      <c r="B147" s="4">
        <v>1</v>
      </c>
    </row>
    <row r="148" spans="1:2" x14ac:dyDescent="0.25">
      <c r="A148" s="3" t="s">
        <v>67</v>
      </c>
      <c r="B148" s="4">
        <v>1</v>
      </c>
    </row>
    <row r="149" spans="1:2" x14ac:dyDescent="0.25">
      <c r="A149" s="3" t="s">
        <v>65</v>
      </c>
      <c r="B149" s="4">
        <v>1</v>
      </c>
    </row>
    <row r="150" spans="1:2" x14ac:dyDescent="0.25">
      <c r="A150" s="3" t="s">
        <v>63</v>
      </c>
      <c r="B150" s="4">
        <v>1</v>
      </c>
    </row>
    <row r="151" spans="1:2" x14ac:dyDescent="0.25">
      <c r="A151" s="3" t="s">
        <v>62</v>
      </c>
      <c r="B151" s="4">
        <v>1</v>
      </c>
    </row>
    <row r="152" spans="1:2" x14ac:dyDescent="0.25">
      <c r="A152" s="3" t="s">
        <v>61</v>
      </c>
      <c r="B152" s="4">
        <v>1</v>
      </c>
    </row>
    <row r="153" spans="1:2" x14ac:dyDescent="0.25">
      <c r="A153" s="3" t="s">
        <v>60</v>
      </c>
      <c r="B153" s="4">
        <v>1</v>
      </c>
    </row>
    <row r="154" spans="1:2" x14ac:dyDescent="0.25">
      <c r="A154" s="3" t="s">
        <v>56</v>
      </c>
      <c r="B154" s="4">
        <v>1</v>
      </c>
    </row>
    <row r="155" spans="1:2" x14ac:dyDescent="0.25">
      <c r="A155" s="3" t="s">
        <v>53</v>
      </c>
      <c r="B155" s="4">
        <v>1</v>
      </c>
    </row>
    <row r="156" spans="1:2" x14ac:dyDescent="0.25">
      <c r="A156" s="3" t="s">
        <v>52</v>
      </c>
      <c r="B156" s="4">
        <v>1</v>
      </c>
    </row>
    <row r="157" spans="1:2" x14ac:dyDescent="0.25">
      <c r="A157" s="3" t="s">
        <v>51</v>
      </c>
      <c r="B157" s="4">
        <v>1</v>
      </c>
    </row>
    <row r="158" spans="1:2" x14ac:dyDescent="0.25">
      <c r="A158" s="3" t="s">
        <v>50</v>
      </c>
      <c r="B158" s="4">
        <v>1</v>
      </c>
    </row>
    <row r="159" spans="1:2" x14ac:dyDescent="0.25">
      <c r="A159" s="3" t="s">
        <v>48</v>
      </c>
      <c r="B159" s="4">
        <v>1</v>
      </c>
    </row>
    <row r="160" spans="1:2" x14ac:dyDescent="0.25">
      <c r="A160" s="3" t="s">
        <v>46</v>
      </c>
      <c r="B160" s="4">
        <v>1</v>
      </c>
    </row>
    <row r="161" spans="1:2" x14ac:dyDescent="0.25">
      <c r="A161" s="3" t="s">
        <v>44</v>
      </c>
      <c r="B161" s="4">
        <v>1</v>
      </c>
    </row>
    <row r="162" spans="1:2" x14ac:dyDescent="0.25">
      <c r="A162" s="3" t="s">
        <v>282</v>
      </c>
      <c r="B162" s="4">
        <v>1</v>
      </c>
    </row>
    <row r="163" spans="1:2" x14ac:dyDescent="0.25">
      <c r="A163" s="3" t="s">
        <v>40</v>
      </c>
      <c r="B163" s="4">
        <v>1</v>
      </c>
    </row>
    <row r="164" spans="1:2" x14ac:dyDescent="0.25">
      <c r="A164" s="3" t="s">
        <v>32</v>
      </c>
      <c r="B164" s="4">
        <v>1</v>
      </c>
    </row>
    <row r="165" spans="1:2" x14ac:dyDescent="0.25">
      <c r="A165" s="3" t="s">
        <v>28</v>
      </c>
      <c r="B165" s="4">
        <v>1</v>
      </c>
    </row>
    <row r="166" spans="1:2" x14ac:dyDescent="0.25">
      <c r="A166" s="3" t="s">
        <v>25</v>
      </c>
      <c r="B166" s="4">
        <v>1</v>
      </c>
    </row>
    <row r="167" spans="1:2" x14ac:dyDescent="0.25">
      <c r="A167" s="3" t="s">
        <v>20</v>
      </c>
      <c r="B167" s="4">
        <v>1</v>
      </c>
    </row>
    <row r="168" spans="1:2" x14ac:dyDescent="0.25">
      <c r="A168" s="3" t="s">
        <v>16</v>
      </c>
      <c r="B168" s="4">
        <v>1</v>
      </c>
    </row>
    <row r="169" spans="1:2" x14ac:dyDescent="0.25">
      <c r="A169" s="3" t="s">
        <v>4</v>
      </c>
      <c r="B169" s="4">
        <v>1</v>
      </c>
    </row>
    <row r="170" spans="1:2" x14ac:dyDescent="0.25">
      <c r="A170" s="3" t="s">
        <v>275</v>
      </c>
      <c r="B170" s="4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0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25.85546875" bestFit="1" customWidth="1"/>
  </cols>
  <sheetData>
    <row r="3" spans="1:2" x14ac:dyDescent="0.25">
      <c r="A3" s="2" t="s">
        <v>272</v>
      </c>
      <c r="B3" t="s">
        <v>276</v>
      </c>
    </row>
    <row r="4" spans="1:2" x14ac:dyDescent="0.25">
      <c r="A4" t="s">
        <v>268</v>
      </c>
      <c r="B4" s="4">
        <v>10</v>
      </c>
    </row>
    <row r="5" spans="1:2" x14ac:dyDescent="0.25">
      <c r="A5" t="s">
        <v>267</v>
      </c>
      <c r="B5" s="4">
        <v>5</v>
      </c>
    </row>
    <row r="6" spans="1:2" x14ac:dyDescent="0.25">
      <c r="A6" t="s">
        <v>266</v>
      </c>
      <c r="B6" s="4">
        <v>3</v>
      </c>
    </row>
    <row r="7" spans="1:2" x14ac:dyDescent="0.25">
      <c r="A7" t="s">
        <v>265</v>
      </c>
      <c r="B7" s="4">
        <v>7</v>
      </c>
    </row>
    <row r="8" spans="1:2" x14ac:dyDescent="0.25">
      <c r="A8" t="s">
        <v>264</v>
      </c>
      <c r="B8" s="4">
        <v>4</v>
      </c>
    </row>
    <row r="9" spans="1:2" x14ac:dyDescent="0.25">
      <c r="A9" t="s">
        <v>263</v>
      </c>
      <c r="B9" s="4">
        <v>14</v>
      </c>
    </row>
    <row r="10" spans="1:2" x14ac:dyDescent="0.25">
      <c r="A10" t="s">
        <v>262</v>
      </c>
      <c r="B10" s="4">
        <v>10</v>
      </c>
    </row>
    <row r="11" spans="1:2" x14ac:dyDescent="0.25">
      <c r="A11" t="s">
        <v>261</v>
      </c>
      <c r="B11" s="4">
        <v>4</v>
      </c>
    </row>
    <row r="12" spans="1:2" x14ac:dyDescent="0.25">
      <c r="A12" t="s">
        <v>260</v>
      </c>
      <c r="B12" s="4">
        <v>8</v>
      </c>
    </row>
    <row r="13" spans="1:2" x14ac:dyDescent="0.25">
      <c r="A13" t="s">
        <v>259</v>
      </c>
      <c r="B13" s="4">
        <v>5</v>
      </c>
    </row>
    <row r="14" spans="1:2" x14ac:dyDescent="0.25">
      <c r="A14" t="s">
        <v>257</v>
      </c>
      <c r="B14" s="4">
        <v>7</v>
      </c>
    </row>
    <row r="15" spans="1:2" x14ac:dyDescent="0.25">
      <c r="A15" t="s">
        <v>256</v>
      </c>
      <c r="B15" s="4">
        <v>8</v>
      </c>
    </row>
    <row r="16" spans="1:2" x14ac:dyDescent="0.25">
      <c r="A16" t="s">
        <v>255</v>
      </c>
      <c r="B16" s="4">
        <v>3</v>
      </c>
    </row>
    <row r="17" spans="1:2" x14ac:dyDescent="0.25">
      <c r="A17" t="s">
        <v>254</v>
      </c>
      <c r="B17" s="4">
        <v>9</v>
      </c>
    </row>
    <row r="18" spans="1:2" x14ac:dyDescent="0.25">
      <c r="A18" t="s">
        <v>252</v>
      </c>
      <c r="B18" s="4">
        <v>4</v>
      </c>
    </row>
    <row r="19" spans="1:2" x14ac:dyDescent="0.25">
      <c r="A19" t="s">
        <v>251</v>
      </c>
      <c r="B19" s="4">
        <v>5</v>
      </c>
    </row>
    <row r="20" spans="1:2" x14ac:dyDescent="0.25">
      <c r="A20" t="s">
        <v>250</v>
      </c>
      <c r="B20" s="4">
        <v>8</v>
      </c>
    </row>
    <row r="21" spans="1:2" x14ac:dyDescent="0.25">
      <c r="A21" t="s">
        <v>248</v>
      </c>
      <c r="B21" s="4">
        <v>6</v>
      </c>
    </row>
    <row r="22" spans="1:2" x14ac:dyDescent="0.25">
      <c r="A22" t="s">
        <v>247</v>
      </c>
      <c r="B22" s="4">
        <v>10</v>
      </c>
    </row>
    <row r="23" spans="1:2" x14ac:dyDescent="0.25">
      <c r="A23" t="s">
        <v>245</v>
      </c>
      <c r="B23" s="4">
        <v>4</v>
      </c>
    </row>
    <row r="24" spans="1:2" x14ac:dyDescent="0.25">
      <c r="A24" t="s">
        <v>244</v>
      </c>
      <c r="B24" s="4">
        <v>7</v>
      </c>
    </row>
    <row r="25" spans="1:2" x14ac:dyDescent="0.25">
      <c r="A25" t="s">
        <v>243</v>
      </c>
      <c r="B25" s="4">
        <v>5</v>
      </c>
    </row>
    <row r="26" spans="1:2" x14ac:dyDescent="0.25">
      <c r="A26" t="s">
        <v>242</v>
      </c>
      <c r="B26" s="4">
        <v>9</v>
      </c>
    </row>
    <row r="27" spans="1:2" x14ac:dyDescent="0.25">
      <c r="A27" t="s">
        <v>241</v>
      </c>
      <c r="B27" s="4">
        <v>6</v>
      </c>
    </row>
    <row r="28" spans="1:2" x14ac:dyDescent="0.25">
      <c r="A28" t="s">
        <v>240</v>
      </c>
      <c r="B28" s="4">
        <v>7</v>
      </c>
    </row>
    <row r="29" spans="1:2" x14ac:dyDescent="0.25">
      <c r="A29" t="s">
        <v>239</v>
      </c>
      <c r="B29" s="4">
        <v>7</v>
      </c>
    </row>
    <row r="30" spans="1:2" x14ac:dyDescent="0.25">
      <c r="A30" t="s">
        <v>238</v>
      </c>
      <c r="B30" s="4">
        <v>6</v>
      </c>
    </row>
    <row r="31" spans="1:2" x14ac:dyDescent="0.25">
      <c r="A31" t="s">
        <v>236</v>
      </c>
      <c r="B31" s="4">
        <v>7</v>
      </c>
    </row>
    <row r="32" spans="1:2" x14ac:dyDescent="0.25">
      <c r="A32" t="s">
        <v>234</v>
      </c>
      <c r="B32" s="4">
        <v>7</v>
      </c>
    </row>
    <row r="33" spans="1:2" x14ac:dyDescent="0.25">
      <c r="A33" t="s">
        <v>232</v>
      </c>
      <c r="B33" s="4">
        <v>7</v>
      </c>
    </row>
    <row r="34" spans="1:2" x14ac:dyDescent="0.25">
      <c r="A34" t="s">
        <v>231</v>
      </c>
      <c r="B34" s="4">
        <v>6</v>
      </c>
    </row>
    <row r="35" spans="1:2" x14ac:dyDescent="0.25">
      <c r="A35" t="s">
        <v>230</v>
      </c>
      <c r="B35" s="4">
        <v>4</v>
      </c>
    </row>
    <row r="36" spans="1:2" x14ac:dyDescent="0.25">
      <c r="A36" t="s">
        <v>229</v>
      </c>
      <c r="B36" s="4">
        <v>2</v>
      </c>
    </row>
    <row r="37" spans="1:2" x14ac:dyDescent="0.25">
      <c r="A37" t="s">
        <v>228</v>
      </c>
      <c r="B37" s="4">
        <v>6</v>
      </c>
    </row>
    <row r="38" spans="1:2" x14ac:dyDescent="0.25">
      <c r="A38" t="s">
        <v>227</v>
      </c>
      <c r="B38" s="4">
        <v>2</v>
      </c>
    </row>
    <row r="39" spans="1:2" x14ac:dyDescent="0.25">
      <c r="A39" t="s">
        <v>226</v>
      </c>
      <c r="B39" s="4">
        <v>6</v>
      </c>
    </row>
    <row r="40" spans="1:2" x14ac:dyDescent="0.25">
      <c r="A40" t="s">
        <v>225</v>
      </c>
      <c r="B40" s="4">
        <v>5</v>
      </c>
    </row>
    <row r="41" spans="1:2" x14ac:dyDescent="0.25">
      <c r="A41" t="s">
        <v>224</v>
      </c>
      <c r="B41" s="4">
        <v>5</v>
      </c>
    </row>
    <row r="42" spans="1:2" x14ac:dyDescent="0.25">
      <c r="A42" t="s">
        <v>223</v>
      </c>
      <c r="B42" s="4">
        <v>8</v>
      </c>
    </row>
    <row r="43" spans="1:2" x14ac:dyDescent="0.25">
      <c r="A43" t="s">
        <v>221</v>
      </c>
      <c r="B43" s="4">
        <v>5</v>
      </c>
    </row>
    <row r="44" spans="1:2" x14ac:dyDescent="0.25">
      <c r="A44" t="s">
        <v>219</v>
      </c>
      <c r="B44" s="4">
        <v>6</v>
      </c>
    </row>
    <row r="45" spans="1:2" x14ac:dyDescent="0.25">
      <c r="A45" t="s">
        <v>218</v>
      </c>
      <c r="B45" s="4">
        <v>3</v>
      </c>
    </row>
    <row r="46" spans="1:2" x14ac:dyDescent="0.25">
      <c r="A46" t="s">
        <v>217</v>
      </c>
      <c r="B46" s="4">
        <v>3</v>
      </c>
    </row>
    <row r="47" spans="1:2" x14ac:dyDescent="0.25">
      <c r="A47" t="s">
        <v>216</v>
      </c>
      <c r="B47" s="4">
        <v>4</v>
      </c>
    </row>
    <row r="48" spans="1:2" x14ac:dyDescent="0.25">
      <c r="A48" t="s">
        <v>215</v>
      </c>
      <c r="B48" s="4">
        <v>7</v>
      </c>
    </row>
    <row r="49" spans="1:2" x14ac:dyDescent="0.25">
      <c r="A49" t="s">
        <v>214</v>
      </c>
      <c r="B49" s="4">
        <v>8</v>
      </c>
    </row>
    <row r="50" spans="1:2" x14ac:dyDescent="0.25">
      <c r="A50" t="s">
        <v>213</v>
      </c>
      <c r="B50" s="4">
        <v>4</v>
      </c>
    </row>
    <row r="51" spans="1:2" x14ac:dyDescent="0.25">
      <c r="A51" t="s">
        <v>212</v>
      </c>
      <c r="B51" s="4">
        <v>8</v>
      </c>
    </row>
    <row r="52" spans="1:2" x14ac:dyDescent="0.25">
      <c r="A52" t="s">
        <v>211</v>
      </c>
      <c r="B52" s="4">
        <v>7</v>
      </c>
    </row>
    <row r="53" spans="1:2" x14ac:dyDescent="0.25">
      <c r="A53" t="s">
        <v>210</v>
      </c>
      <c r="B53" s="4">
        <v>5</v>
      </c>
    </row>
    <row r="54" spans="1:2" x14ac:dyDescent="0.25">
      <c r="A54" t="s">
        <v>209</v>
      </c>
      <c r="B54" s="4">
        <v>6</v>
      </c>
    </row>
    <row r="55" spans="1:2" x14ac:dyDescent="0.25">
      <c r="A55" t="s">
        <v>208</v>
      </c>
      <c r="B55" s="4">
        <v>7</v>
      </c>
    </row>
    <row r="56" spans="1:2" x14ac:dyDescent="0.25">
      <c r="A56" t="s">
        <v>206</v>
      </c>
      <c r="B56" s="4">
        <v>9</v>
      </c>
    </row>
    <row r="57" spans="1:2" x14ac:dyDescent="0.25">
      <c r="A57" t="s">
        <v>205</v>
      </c>
      <c r="B57" s="4">
        <v>4</v>
      </c>
    </row>
    <row r="58" spans="1:2" x14ac:dyDescent="0.25">
      <c r="A58" t="s">
        <v>204</v>
      </c>
      <c r="B58" s="4">
        <v>7</v>
      </c>
    </row>
    <row r="59" spans="1:2" x14ac:dyDescent="0.25">
      <c r="A59" t="s">
        <v>198</v>
      </c>
      <c r="B59" s="4">
        <v>18</v>
      </c>
    </row>
    <row r="60" spans="1:2" x14ac:dyDescent="0.25">
      <c r="A60" t="s">
        <v>200</v>
      </c>
      <c r="B60" s="4">
        <v>15</v>
      </c>
    </row>
    <row r="61" spans="1:2" x14ac:dyDescent="0.25">
      <c r="A61" t="s">
        <v>196</v>
      </c>
      <c r="B61" s="4">
        <v>5</v>
      </c>
    </row>
    <row r="62" spans="1:2" x14ac:dyDescent="0.25">
      <c r="A62" t="s">
        <v>195</v>
      </c>
      <c r="B62" s="4">
        <v>12</v>
      </c>
    </row>
    <row r="63" spans="1:2" x14ac:dyDescent="0.25">
      <c r="A63" t="s">
        <v>194</v>
      </c>
      <c r="B63" s="4">
        <v>6</v>
      </c>
    </row>
    <row r="64" spans="1:2" x14ac:dyDescent="0.25">
      <c r="A64" t="s">
        <v>192</v>
      </c>
      <c r="B64" s="4">
        <v>12</v>
      </c>
    </row>
    <row r="65" spans="1:2" x14ac:dyDescent="0.25">
      <c r="A65" t="s">
        <v>190</v>
      </c>
      <c r="B65" s="4">
        <v>10</v>
      </c>
    </row>
    <row r="66" spans="1:2" x14ac:dyDescent="0.25">
      <c r="A66" t="s">
        <v>189</v>
      </c>
      <c r="B66" s="4">
        <v>5</v>
      </c>
    </row>
    <row r="67" spans="1:2" x14ac:dyDescent="0.25">
      <c r="A67" t="s">
        <v>188</v>
      </c>
      <c r="B67" s="4">
        <v>9</v>
      </c>
    </row>
    <row r="68" spans="1:2" x14ac:dyDescent="0.25">
      <c r="A68" t="s">
        <v>187</v>
      </c>
      <c r="B68" s="4">
        <v>6</v>
      </c>
    </row>
    <row r="69" spans="1:2" x14ac:dyDescent="0.25">
      <c r="A69" t="s">
        <v>186</v>
      </c>
      <c r="B69" s="4">
        <v>6</v>
      </c>
    </row>
    <row r="70" spans="1:2" x14ac:dyDescent="0.25">
      <c r="A70" t="s">
        <v>184</v>
      </c>
      <c r="B70" s="4">
        <v>9</v>
      </c>
    </row>
    <row r="71" spans="1:2" x14ac:dyDescent="0.25">
      <c r="A71" t="s">
        <v>183</v>
      </c>
      <c r="B71" s="4">
        <v>8</v>
      </c>
    </row>
    <row r="72" spans="1:2" x14ac:dyDescent="0.25">
      <c r="A72" t="s">
        <v>182</v>
      </c>
      <c r="B72" s="4">
        <v>6</v>
      </c>
    </row>
    <row r="73" spans="1:2" x14ac:dyDescent="0.25">
      <c r="A73" t="s">
        <v>181</v>
      </c>
      <c r="B73" s="4">
        <v>16</v>
      </c>
    </row>
    <row r="74" spans="1:2" x14ac:dyDescent="0.25">
      <c r="A74" t="s">
        <v>179</v>
      </c>
      <c r="B74" s="4">
        <v>7</v>
      </c>
    </row>
    <row r="75" spans="1:2" x14ac:dyDescent="0.25">
      <c r="A75" t="s">
        <v>178</v>
      </c>
      <c r="B75" s="4">
        <v>9</v>
      </c>
    </row>
    <row r="76" spans="1:2" x14ac:dyDescent="0.25">
      <c r="A76" t="s">
        <v>177</v>
      </c>
      <c r="B76" s="4">
        <v>9</v>
      </c>
    </row>
    <row r="77" spans="1:2" x14ac:dyDescent="0.25">
      <c r="A77" t="s">
        <v>176</v>
      </c>
      <c r="B77" s="4">
        <v>7</v>
      </c>
    </row>
    <row r="78" spans="1:2" x14ac:dyDescent="0.25">
      <c r="A78" t="s">
        <v>175</v>
      </c>
      <c r="B78" s="4">
        <v>10</v>
      </c>
    </row>
    <row r="79" spans="1:2" x14ac:dyDescent="0.25">
      <c r="A79" t="s">
        <v>173</v>
      </c>
      <c r="B79" s="4">
        <v>9</v>
      </c>
    </row>
    <row r="80" spans="1:2" x14ac:dyDescent="0.25">
      <c r="A80" t="s">
        <v>172</v>
      </c>
      <c r="B80" s="4">
        <v>8</v>
      </c>
    </row>
    <row r="81" spans="1:2" x14ac:dyDescent="0.25">
      <c r="A81" t="s">
        <v>171</v>
      </c>
      <c r="B81" s="4">
        <v>6</v>
      </c>
    </row>
    <row r="82" spans="1:2" x14ac:dyDescent="0.25">
      <c r="A82" t="s">
        <v>170</v>
      </c>
      <c r="B82" s="4">
        <v>9</v>
      </c>
    </row>
    <row r="83" spans="1:2" x14ac:dyDescent="0.25">
      <c r="A83" t="s">
        <v>169</v>
      </c>
      <c r="B83" s="4">
        <v>7</v>
      </c>
    </row>
    <row r="84" spans="1:2" x14ac:dyDescent="0.25">
      <c r="A84" t="s">
        <v>168</v>
      </c>
      <c r="B84" s="4">
        <v>10</v>
      </c>
    </row>
    <row r="85" spans="1:2" x14ac:dyDescent="0.25">
      <c r="A85" t="s">
        <v>166</v>
      </c>
      <c r="B85" s="4">
        <v>6</v>
      </c>
    </row>
    <row r="86" spans="1:2" x14ac:dyDescent="0.25">
      <c r="A86" t="s">
        <v>165</v>
      </c>
      <c r="B86" s="4">
        <v>5</v>
      </c>
    </row>
    <row r="87" spans="1:2" x14ac:dyDescent="0.25">
      <c r="A87" t="s">
        <v>163</v>
      </c>
      <c r="B87" s="4">
        <v>8</v>
      </c>
    </row>
    <row r="88" spans="1:2" x14ac:dyDescent="0.25">
      <c r="A88" t="s">
        <v>162</v>
      </c>
      <c r="B88" s="4">
        <v>8</v>
      </c>
    </row>
    <row r="89" spans="1:2" x14ac:dyDescent="0.25">
      <c r="A89" t="s">
        <v>161</v>
      </c>
      <c r="B89" s="4">
        <v>6</v>
      </c>
    </row>
    <row r="90" spans="1:2" x14ac:dyDescent="0.25">
      <c r="A90" t="s">
        <v>159</v>
      </c>
      <c r="B90" s="4">
        <v>7</v>
      </c>
    </row>
    <row r="91" spans="1:2" x14ac:dyDescent="0.25">
      <c r="A91" t="s">
        <v>157</v>
      </c>
      <c r="B91" s="4">
        <v>8</v>
      </c>
    </row>
    <row r="92" spans="1:2" x14ac:dyDescent="0.25">
      <c r="A92" t="s">
        <v>155</v>
      </c>
      <c r="B92" s="4">
        <v>9</v>
      </c>
    </row>
    <row r="93" spans="1:2" x14ac:dyDescent="0.25">
      <c r="A93" t="s">
        <v>154</v>
      </c>
      <c r="B93" s="4">
        <v>6</v>
      </c>
    </row>
    <row r="94" spans="1:2" x14ac:dyDescent="0.25">
      <c r="A94" t="s">
        <v>152</v>
      </c>
      <c r="B94" s="4">
        <v>7</v>
      </c>
    </row>
    <row r="95" spans="1:2" x14ac:dyDescent="0.25">
      <c r="A95" t="s">
        <v>151</v>
      </c>
      <c r="B95" s="4">
        <v>9</v>
      </c>
    </row>
    <row r="96" spans="1:2" x14ac:dyDescent="0.25">
      <c r="A96" t="s">
        <v>148</v>
      </c>
      <c r="B96" s="4">
        <v>15</v>
      </c>
    </row>
    <row r="97" spans="1:2" x14ac:dyDescent="0.25">
      <c r="A97" t="s">
        <v>145</v>
      </c>
      <c r="B97" s="4">
        <v>13</v>
      </c>
    </row>
    <row r="98" spans="1:2" x14ac:dyDescent="0.25">
      <c r="A98" t="s">
        <v>144</v>
      </c>
      <c r="B98" s="4">
        <v>8</v>
      </c>
    </row>
    <row r="99" spans="1:2" x14ac:dyDescent="0.25">
      <c r="A99" t="s">
        <v>143</v>
      </c>
      <c r="B99" s="4">
        <v>15</v>
      </c>
    </row>
    <row r="100" spans="1:2" x14ac:dyDescent="0.25">
      <c r="A100" t="s">
        <v>141</v>
      </c>
      <c r="B100" s="4">
        <v>8</v>
      </c>
    </row>
    <row r="101" spans="1:2" x14ac:dyDescent="0.25">
      <c r="A101" t="s">
        <v>139</v>
      </c>
      <c r="B101" s="4">
        <v>6</v>
      </c>
    </row>
    <row r="102" spans="1:2" x14ac:dyDescent="0.25">
      <c r="A102" t="s">
        <v>137</v>
      </c>
      <c r="B102" s="4">
        <v>2</v>
      </c>
    </row>
    <row r="103" spans="1:2" x14ac:dyDescent="0.25">
      <c r="A103" t="s">
        <v>136</v>
      </c>
      <c r="B103" s="4">
        <v>4</v>
      </c>
    </row>
    <row r="104" spans="1:2" x14ac:dyDescent="0.25">
      <c r="A104" t="s">
        <v>135</v>
      </c>
      <c r="B104" s="4">
        <v>9</v>
      </c>
    </row>
    <row r="105" spans="1:2" x14ac:dyDescent="0.25">
      <c r="A105" t="s">
        <v>134</v>
      </c>
      <c r="B105" s="4">
        <v>8</v>
      </c>
    </row>
    <row r="106" spans="1:2" x14ac:dyDescent="0.25">
      <c r="A106" t="s">
        <v>133</v>
      </c>
      <c r="B106" s="4">
        <v>12</v>
      </c>
    </row>
    <row r="107" spans="1:2" x14ac:dyDescent="0.25">
      <c r="A107" t="s">
        <v>132</v>
      </c>
      <c r="B107" s="4">
        <v>8</v>
      </c>
    </row>
    <row r="108" spans="1:2" x14ac:dyDescent="0.25">
      <c r="A108" t="s">
        <v>130</v>
      </c>
      <c r="B108" s="4">
        <v>9</v>
      </c>
    </row>
    <row r="109" spans="1:2" x14ac:dyDescent="0.25">
      <c r="A109" t="s">
        <v>129</v>
      </c>
      <c r="B109" s="4">
        <v>11</v>
      </c>
    </row>
    <row r="110" spans="1:2" x14ac:dyDescent="0.25">
      <c r="A110" t="s">
        <v>127</v>
      </c>
      <c r="B110" s="4">
        <v>4</v>
      </c>
    </row>
    <row r="111" spans="1:2" x14ac:dyDescent="0.25">
      <c r="A111" t="s">
        <v>126</v>
      </c>
      <c r="B111" s="4">
        <v>7</v>
      </c>
    </row>
    <row r="112" spans="1:2" x14ac:dyDescent="0.25">
      <c r="A112" t="s">
        <v>124</v>
      </c>
      <c r="B112" s="4">
        <v>13</v>
      </c>
    </row>
    <row r="113" spans="1:2" x14ac:dyDescent="0.25">
      <c r="A113" t="s">
        <v>122</v>
      </c>
      <c r="B113" s="4">
        <v>5</v>
      </c>
    </row>
    <row r="114" spans="1:2" x14ac:dyDescent="0.25">
      <c r="A114" t="s">
        <v>120</v>
      </c>
      <c r="B114" s="4">
        <v>11</v>
      </c>
    </row>
    <row r="115" spans="1:2" x14ac:dyDescent="0.25">
      <c r="A115" t="s">
        <v>118</v>
      </c>
      <c r="B115" s="4">
        <v>5</v>
      </c>
    </row>
    <row r="116" spans="1:2" x14ac:dyDescent="0.25">
      <c r="A116" t="s">
        <v>116</v>
      </c>
      <c r="B116" s="4">
        <v>6</v>
      </c>
    </row>
    <row r="117" spans="1:2" x14ac:dyDescent="0.25">
      <c r="A117" t="s">
        <v>114</v>
      </c>
      <c r="B117" s="4">
        <v>12</v>
      </c>
    </row>
    <row r="118" spans="1:2" x14ac:dyDescent="0.25">
      <c r="A118" t="s">
        <v>113</v>
      </c>
      <c r="B118" s="4">
        <v>7</v>
      </c>
    </row>
    <row r="119" spans="1:2" x14ac:dyDescent="0.25">
      <c r="A119" t="s">
        <v>111</v>
      </c>
      <c r="B119" s="4">
        <v>12</v>
      </c>
    </row>
    <row r="120" spans="1:2" x14ac:dyDescent="0.25">
      <c r="A120" t="s">
        <v>110</v>
      </c>
      <c r="B120" s="4">
        <v>7</v>
      </c>
    </row>
    <row r="121" spans="1:2" x14ac:dyDescent="0.25">
      <c r="A121" t="s">
        <v>109</v>
      </c>
      <c r="B121" s="4">
        <v>11</v>
      </c>
    </row>
    <row r="122" spans="1:2" x14ac:dyDescent="0.25">
      <c r="A122" t="s">
        <v>107</v>
      </c>
      <c r="B122" s="4">
        <v>8</v>
      </c>
    </row>
    <row r="123" spans="1:2" x14ac:dyDescent="0.25">
      <c r="A123" t="s">
        <v>106</v>
      </c>
      <c r="B123" s="4">
        <v>7</v>
      </c>
    </row>
    <row r="124" spans="1:2" x14ac:dyDescent="0.25">
      <c r="A124" t="s">
        <v>105</v>
      </c>
      <c r="B124" s="4">
        <v>11</v>
      </c>
    </row>
    <row r="125" spans="1:2" x14ac:dyDescent="0.25">
      <c r="A125" t="s">
        <v>104</v>
      </c>
      <c r="B125" s="4">
        <v>14</v>
      </c>
    </row>
    <row r="126" spans="1:2" x14ac:dyDescent="0.25">
      <c r="A126" t="s">
        <v>103</v>
      </c>
      <c r="B126" s="4">
        <v>7</v>
      </c>
    </row>
    <row r="127" spans="1:2" x14ac:dyDescent="0.25">
      <c r="A127" t="s">
        <v>102</v>
      </c>
      <c r="B127" s="4">
        <v>10</v>
      </c>
    </row>
    <row r="128" spans="1:2" x14ac:dyDescent="0.25">
      <c r="A128" t="s">
        <v>101</v>
      </c>
      <c r="B128" s="4">
        <v>8</v>
      </c>
    </row>
    <row r="129" spans="1:2" x14ac:dyDescent="0.25">
      <c r="A129" t="s">
        <v>100</v>
      </c>
      <c r="B129" s="4">
        <v>8</v>
      </c>
    </row>
    <row r="130" spans="1:2" x14ac:dyDescent="0.25">
      <c r="A130" t="s">
        <v>99</v>
      </c>
      <c r="B130" s="4">
        <v>6</v>
      </c>
    </row>
    <row r="131" spans="1:2" x14ac:dyDescent="0.25">
      <c r="A131" t="s">
        <v>97</v>
      </c>
      <c r="B131" s="4">
        <v>10</v>
      </c>
    </row>
    <row r="132" spans="1:2" x14ac:dyDescent="0.25">
      <c r="A132" t="s">
        <v>96</v>
      </c>
      <c r="B132" s="4">
        <v>7</v>
      </c>
    </row>
    <row r="133" spans="1:2" x14ac:dyDescent="0.25">
      <c r="A133" t="s">
        <v>94</v>
      </c>
      <c r="B133" s="4">
        <v>11</v>
      </c>
    </row>
    <row r="134" spans="1:2" x14ac:dyDescent="0.25">
      <c r="A134" t="s">
        <v>93</v>
      </c>
      <c r="B134" s="4">
        <v>6</v>
      </c>
    </row>
    <row r="135" spans="1:2" x14ac:dyDescent="0.25">
      <c r="A135" t="s">
        <v>90</v>
      </c>
      <c r="B135" s="4">
        <v>13</v>
      </c>
    </row>
    <row r="136" spans="1:2" x14ac:dyDescent="0.25">
      <c r="A136" t="s">
        <v>87</v>
      </c>
      <c r="B136" s="4">
        <v>7</v>
      </c>
    </row>
    <row r="137" spans="1:2" x14ac:dyDescent="0.25">
      <c r="A137" t="s">
        <v>86</v>
      </c>
      <c r="B137" s="4">
        <v>5</v>
      </c>
    </row>
    <row r="138" spans="1:2" x14ac:dyDescent="0.25">
      <c r="A138" t="s">
        <v>85</v>
      </c>
      <c r="B138" s="4">
        <v>8</v>
      </c>
    </row>
    <row r="139" spans="1:2" x14ac:dyDescent="0.25">
      <c r="A139" t="s">
        <v>84</v>
      </c>
      <c r="B139" s="4">
        <v>7</v>
      </c>
    </row>
    <row r="140" spans="1:2" x14ac:dyDescent="0.25">
      <c r="A140" t="s">
        <v>81</v>
      </c>
      <c r="B140" s="4">
        <v>9</v>
      </c>
    </row>
    <row r="141" spans="1:2" x14ac:dyDescent="0.25">
      <c r="A141" t="s">
        <v>80</v>
      </c>
      <c r="B141" s="4">
        <v>4</v>
      </c>
    </row>
    <row r="142" spans="1:2" x14ac:dyDescent="0.25">
      <c r="A142" t="s">
        <v>77</v>
      </c>
      <c r="B142" s="4">
        <v>8</v>
      </c>
    </row>
    <row r="143" spans="1:2" x14ac:dyDescent="0.25">
      <c r="A143" t="s">
        <v>74</v>
      </c>
      <c r="B143" s="4">
        <v>12</v>
      </c>
    </row>
    <row r="144" spans="1:2" x14ac:dyDescent="0.25">
      <c r="A144" t="s">
        <v>72</v>
      </c>
      <c r="B144" s="4">
        <v>4</v>
      </c>
    </row>
    <row r="145" spans="1:2" x14ac:dyDescent="0.25">
      <c r="A145" t="s">
        <v>70</v>
      </c>
      <c r="B145" s="4">
        <v>6</v>
      </c>
    </row>
    <row r="146" spans="1:2" x14ac:dyDescent="0.25">
      <c r="A146" t="s">
        <v>69</v>
      </c>
      <c r="B146" s="4">
        <v>7</v>
      </c>
    </row>
    <row r="147" spans="1:2" x14ac:dyDescent="0.25">
      <c r="A147" t="s">
        <v>67</v>
      </c>
      <c r="B147" s="4">
        <v>5</v>
      </c>
    </row>
    <row r="148" spans="1:2" x14ac:dyDescent="0.25">
      <c r="A148" t="s">
        <v>65</v>
      </c>
      <c r="B148" s="4">
        <v>7</v>
      </c>
    </row>
    <row r="149" spans="1:2" x14ac:dyDescent="0.25">
      <c r="A149" t="s">
        <v>63</v>
      </c>
      <c r="B149" s="4">
        <v>6</v>
      </c>
    </row>
    <row r="150" spans="1:2" x14ac:dyDescent="0.25">
      <c r="A150" t="s">
        <v>62</v>
      </c>
      <c r="B150" s="4">
        <v>5</v>
      </c>
    </row>
    <row r="151" spans="1:2" x14ac:dyDescent="0.25">
      <c r="A151" t="s">
        <v>61</v>
      </c>
      <c r="B151" s="4">
        <v>6</v>
      </c>
    </row>
    <row r="152" spans="1:2" x14ac:dyDescent="0.25">
      <c r="A152" t="s">
        <v>60</v>
      </c>
      <c r="B152" s="4">
        <v>5</v>
      </c>
    </row>
    <row r="153" spans="1:2" x14ac:dyDescent="0.25">
      <c r="A153" t="s">
        <v>56</v>
      </c>
      <c r="B153" s="4">
        <v>7</v>
      </c>
    </row>
    <row r="154" spans="1:2" x14ac:dyDescent="0.25">
      <c r="A154" t="s">
        <v>53</v>
      </c>
      <c r="B154" s="4">
        <v>10</v>
      </c>
    </row>
    <row r="155" spans="1:2" x14ac:dyDescent="0.25">
      <c r="A155" t="s">
        <v>52</v>
      </c>
      <c r="B155" s="4">
        <v>20</v>
      </c>
    </row>
    <row r="156" spans="1:2" x14ac:dyDescent="0.25">
      <c r="A156" t="s">
        <v>51</v>
      </c>
      <c r="B156" s="4">
        <v>10</v>
      </c>
    </row>
    <row r="157" spans="1:2" x14ac:dyDescent="0.25">
      <c r="A157" t="s">
        <v>50</v>
      </c>
      <c r="B157" s="4">
        <v>5</v>
      </c>
    </row>
    <row r="158" spans="1:2" x14ac:dyDescent="0.25">
      <c r="A158" t="s">
        <v>48</v>
      </c>
      <c r="B158" s="4">
        <v>11</v>
      </c>
    </row>
    <row r="159" spans="1:2" x14ac:dyDescent="0.25">
      <c r="A159" t="s">
        <v>46</v>
      </c>
      <c r="B159" s="4">
        <v>9</v>
      </c>
    </row>
    <row r="160" spans="1:2" x14ac:dyDescent="0.25">
      <c r="A160" t="s">
        <v>44</v>
      </c>
      <c r="B160" s="4">
        <v>7</v>
      </c>
    </row>
    <row r="161" spans="1:2" x14ac:dyDescent="0.25">
      <c r="A161" t="s">
        <v>40</v>
      </c>
      <c r="B161" s="4">
        <v>5</v>
      </c>
    </row>
    <row r="162" spans="1:2" x14ac:dyDescent="0.25">
      <c r="A162" t="s">
        <v>32</v>
      </c>
      <c r="B162" s="4">
        <v>11</v>
      </c>
    </row>
    <row r="163" spans="1:2" x14ac:dyDescent="0.25">
      <c r="A163" t="s">
        <v>28</v>
      </c>
      <c r="B163" s="4">
        <v>6</v>
      </c>
    </row>
    <row r="164" spans="1:2" x14ac:dyDescent="0.25">
      <c r="A164" t="s">
        <v>25</v>
      </c>
      <c r="B164" s="4">
        <v>6</v>
      </c>
    </row>
    <row r="165" spans="1:2" x14ac:dyDescent="0.25">
      <c r="A165" t="s">
        <v>20</v>
      </c>
      <c r="B165" s="4">
        <v>7</v>
      </c>
    </row>
    <row r="166" spans="1:2" x14ac:dyDescent="0.25">
      <c r="A166" t="s">
        <v>16</v>
      </c>
      <c r="B166" s="4">
        <v>6</v>
      </c>
    </row>
    <row r="167" spans="1:2" x14ac:dyDescent="0.25">
      <c r="A167" t="s">
        <v>4</v>
      </c>
      <c r="B167" s="4">
        <v>7</v>
      </c>
    </row>
    <row r="168" spans="1:2" x14ac:dyDescent="0.25">
      <c r="A168" t="s">
        <v>281</v>
      </c>
      <c r="B168" s="4">
        <v>13</v>
      </c>
    </row>
    <row r="169" spans="1:2" x14ac:dyDescent="0.25">
      <c r="A169" t="s">
        <v>282</v>
      </c>
      <c r="B169" s="4">
        <v>12</v>
      </c>
    </row>
    <row r="170" spans="1:2" x14ac:dyDescent="0.25">
      <c r="A170" t="s">
        <v>275</v>
      </c>
      <c r="B170" s="4">
        <v>1269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activeCell="B10" sqref="B10"/>
    </sheetView>
  </sheetViews>
  <sheetFormatPr defaultRowHeight="15" x14ac:dyDescent="0.25"/>
  <cols>
    <col min="1" max="1" width="35.140625" bestFit="1" customWidth="1"/>
    <col min="2" max="3" width="21.7109375" bestFit="1" customWidth="1"/>
    <col min="4" max="4" width="11.28515625" bestFit="1" customWidth="1"/>
  </cols>
  <sheetData>
    <row r="1" spans="1:4" x14ac:dyDescent="0.25">
      <c r="A1" s="2" t="s">
        <v>284</v>
      </c>
      <c r="B1" s="2" t="s">
        <v>270</v>
      </c>
    </row>
    <row r="2" spans="1:4" x14ac:dyDescent="0.25">
      <c r="A2" s="2" t="s">
        <v>272</v>
      </c>
      <c r="B2" t="s">
        <v>2</v>
      </c>
      <c r="C2" t="s">
        <v>8</v>
      </c>
      <c r="D2" t="s">
        <v>275</v>
      </c>
    </row>
    <row r="3" spans="1:4" x14ac:dyDescent="0.25">
      <c r="A3" t="s">
        <v>268</v>
      </c>
      <c r="B3" s="4">
        <v>1</v>
      </c>
      <c r="C3" s="4">
        <v>1</v>
      </c>
      <c r="D3" s="4">
        <v>2</v>
      </c>
    </row>
    <row r="4" spans="1:4" x14ac:dyDescent="0.25">
      <c r="A4" t="s">
        <v>267</v>
      </c>
      <c r="B4" s="4">
        <v>1</v>
      </c>
      <c r="C4" s="4">
        <v>1</v>
      </c>
      <c r="D4" s="4">
        <v>2</v>
      </c>
    </row>
    <row r="5" spans="1:4" x14ac:dyDescent="0.25">
      <c r="A5" t="s">
        <v>266</v>
      </c>
      <c r="B5" s="4">
        <v>1</v>
      </c>
      <c r="C5" s="4">
        <v>1</v>
      </c>
      <c r="D5" s="4">
        <v>2</v>
      </c>
    </row>
    <row r="6" spans="1:4" x14ac:dyDescent="0.25">
      <c r="A6" t="s">
        <v>265</v>
      </c>
      <c r="B6" s="4">
        <v>1</v>
      </c>
      <c r="C6" s="4">
        <v>1</v>
      </c>
      <c r="D6" s="4">
        <v>2</v>
      </c>
    </row>
    <row r="7" spans="1:4" x14ac:dyDescent="0.25">
      <c r="A7" t="s">
        <v>264</v>
      </c>
      <c r="B7" s="4">
        <v>1</v>
      </c>
      <c r="C7" s="4">
        <v>1</v>
      </c>
      <c r="D7" s="4">
        <v>2</v>
      </c>
    </row>
    <row r="8" spans="1:4" x14ac:dyDescent="0.25">
      <c r="A8" t="s">
        <v>263</v>
      </c>
      <c r="B8" s="4">
        <v>1</v>
      </c>
      <c r="C8" s="4">
        <v>1</v>
      </c>
      <c r="D8" s="4">
        <v>2</v>
      </c>
    </row>
    <row r="9" spans="1:4" x14ac:dyDescent="0.25">
      <c r="A9" t="s">
        <v>262</v>
      </c>
      <c r="B9" s="4">
        <v>1</v>
      </c>
      <c r="C9" s="4">
        <v>1</v>
      </c>
      <c r="D9" s="4">
        <v>2</v>
      </c>
    </row>
    <row r="10" spans="1:4" x14ac:dyDescent="0.25">
      <c r="A10" t="s">
        <v>261</v>
      </c>
      <c r="B10" s="4">
        <v>1</v>
      </c>
      <c r="C10" s="4">
        <v>1</v>
      </c>
      <c r="D10" s="4">
        <v>2</v>
      </c>
    </row>
    <row r="11" spans="1:4" x14ac:dyDescent="0.25">
      <c r="A11" t="s">
        <v>260</v>
      </c>
      <c r="B11" s="4">
        <v>1</v>
      </c>
      <c r="C11" s="4">
        <v>1</v>
      </c>
      <c r="D11" s="4">
        <v>2</v>
      </c>
    </row>
    <row r="12" spans="1:4" x14ac:dyDescent="0.25">
      <c r="A12" t="s">
        <v>259</v>
      </c>
      <c r="B12" s="4">
        <v>1</v>
      </c>
      <c r="C12" s="4">
        <v>1</v>
      </c>
      <c r="D12" s="4">
        <v>2</v>
      </c>
    </row>
    <row r="13" spans="1:4" x14ac:dyDescent="0.25">
      <c r="A13" t="s">
        <v>257</v>
      </c>
      <c r="B13" s="4">
        <v>1</v>
      </c>
      <c r="C13" s="4">
        <v>1</v>
      </c>
      <c r="D13" s="4">
        <v>2</v>
      </c>
    </row>
    <row r="14" spans="1:4" x14ac:dyDescent="0.25">
      <c r="A14" t="s">
        <v>256</v>
      </c>
      <c r="B14" s="4">
        <v>1</v>
      </c>
      <c r="C14" s="4">
        <v>1</v>
      </c>
      <c r="D14" s="4">
        <v>2</v>
      </c>
    </row>
    <row r="15" spans="1:4" x14ac:dyDescent="0.25">
      <c r="A15" t="s">
        <v>255</v>
      </c>
      <c r="B15" s="4">
        <v>1</v>
      </c>
      <c r="C15" s="4">
        <v>1</v>
      </c>
      <c r="D15" s="4">
        <v>2</v>
      </c>
    </row>
    <row r="16" spans="1:4" x14ac:dyDescent="0.25">
      <c r="A16" t="s">
        <v>254</v>
      </c>
      <c r="B16" s="4">
        <v>1</v>
      </c>
      <c r="C16" s="4">
        <v>1</v>
      </c>
      <c r="D16" s="4">
        <v>2</v>
      </c>
    </row>
    <row r="17" spans="1:4" x14ac:dyDescent="0.25">
      <c r="A17" t="s">
        <v>252</v>
      </c>
      <c r="B17" s="4">
        <v>1</v>
      </c>
      <c r="C17" s="4">
        <v>1</v>
      </c>
      <c r="D17" s="4">
        <v>2</v>
      </c>
    </row>
    <row r="18" spans="1:4" x14ac:dyDescent="0.25">
      <c r="A18" t="s">
        <v>251</v>
      </c>
      <c r="B18" s="4">
        <v>1</v>
      </c>
      <c r="C18" s="4">
        <v>1</v>
      </c>
      <c r="D18" s="4">
        <v>2</v>
      </c>
    </row>
    <row r="19" spans="1:4" x14ac:dyDescent="0.25">
      <c r="A19" t="s">
        <v>250</v>
      </c>
      <c r="B19" s="4">
        <v>1</v>
      </c>
      <c r="C19" s="4">
        <v>1</v>
      </c>
      <c r="D19" s="4">
        <v>2</v>
      </c>
    </row>
    <row r="20" spans="1:4" x14ac:dyDescent="0.25">
      <c r="A20" t="s">
        <v>248</v>
      </c>
      <c r="B20" s="4">
        <v>1</v>
      </c>
      <c r="C20" s="4">
        <v>1</v>
      </c>
      <c r="D20" s="4">
        <v>2</v>
      </c>
    </row>
    <row r="21" spans="1:4" x14ac:dyDescent="0.25">
      <c r="A21" t="s">
        <v>247</v>
      </c>
      <c r="B21" s="4">
        <v>1</v>
      </c>
      <c r="C21" s="4">
        <v>1</v>
      </c>
      <c r="D21" s="4">
        <v>2</v>
      </c>
    </row>
    <row r="22" spans="1:4" x14ac:dyDescent="0.25">
      <c r="A22" t="s">
        <v>245</v>
      </c>
      <c r="B22" s="4">
        <v>1</v>
      </c>
      <c r="C22" s="4">
        <v>1</v>
      </c>
      <c r="D22" s="4">
        <v>2</v>
      </c>
    </row>
    <row r="23" spans="1:4" x14ac:dyDescent="0.25">
      <c r="A23" t="s">
        <v>244</v>
      </c>
      <c r="B23" s="4">
        <v>1</v>
      </c>
      <c r="C23" s="4">
        <v>1</v>
      </c>
      <c r="D23" s="4">
        <v>2</v>
      </c>
    </row>
    <row r="24" spans="1:4" x14ac:dyDescent="0.25">
      <c r="A24" t="s">
        <v>243</v>
      </c>
      <c r="B24" s="4">
        <v>1</v>
      </c>
      <c r="C24" s="4">
        <v>1</v>
      </c>
      <c r="D24" s="4">
        <v>2</v>
      </c>
    </row>
    <row r="25" spans="1:4" x14ac:dyDescent="0.25">
      <c r="A25" t="s">
        <v>242</v>
      </c>
      <c r="B25" s="4">
        <v>1</v>
      </c>
      <c r="C25" s="4">
        <v>1</v>
      </c>
      <c r="D25" s="4">
        <v>2</v>
      </c>
    </row>
    <row r="26" spans="1:4" x14ac:dyDescent="0.25">
      <c r="A26" t="s">
        <v>241</v>
      </c>
      <c r="B26" s="4">
        <v>1</v>
      </c>
      <c r="C26" s="4">
        <v>1</v>
      </c>
      <c r="D26" s="4">
        <v>2</v>
      </c>
    </row>
    <row r="27" spans="1:4" x14ac:dyDescent="0.25">
      <c r="A27" t="s">
        <v>240</v>
      </c>
      <c r="B27" s="4">
        <v>1</v>
      </c>
      <c r="C27" s="4">
        <v>1</v>
      </c>
      <c r="D27" s="4">
        <v>2</v>
      </c>
    </row>
    <row r="28" spans="1:4" x14ac:dyDescent="0.25">
      <c r="A28" t="s">
        <v>239</v>
      </c>
      <c r="B28" s="4">
        <v>1</v>
      </c>
      <c r="C28" s="4">
        <v>1</v>
      </c>
      <c r="D28" s="4">
        <v>2</v>
      </c>
    </row>
    <row r="29" spans="1:4" x14ac:dyDescent="0.25">
      <c r="A29" t="s">
        <v>238</v>
      </c>
      <c r="B29" s="4">
        <v>1</v>
      </c>
      <c r="C29" s="4">
        <v>1</v>
      </c>
      <c r="D29" s="4">
        <v>2</v>
      </c>
    </row>
    <row r="30" spans="1:4" x14ac:dyDescent="0.25">
      <c r="A30" t="s">
        <v>236</v>
      </c>
      <c r="B30" s="4">
        <v>1</v>
      </c>
      <c r="C30" s="4">
        <v>1</v>
      </c>
      <c r="D30" s="4">
        <v>2</v>
      </c>
    </row>
    <row r="31" spans="1:4" x14ac:dyDescent="0.25">
      <c r="A31" t="s">
        <v>234</v>
      </c>
      <c r="B31" s="4">
        <v>1</v>
      </c>
      <c r="C31" s="4">
        <v>1</v>
      </c>
      <c r="D31" s="4">
        <v>2</v>
      </c>
    </row>
    <row r="32" spans="1:4" x14ac:dyDescent="0.25">
      <c r="A32" t="s">
        <v>232</v>
      </c>
      <c r="B32" s="4">
        <v>1</v>
      </c>
      <c r="C32" s="4">
        <v>1</v>
      </c>
      <c r="D32" s="4">
        <v>2</v>
      </c>
    </row>
    <row r="33" spans="1:4" x14ac:dyDescent="0.25">
      <c r="A33" t="s">
        <v>231</v>
      </c>
      <c r="B33" s="4">
        <v>1</v>
      </c>
      <c r="C33" s="4">
        <v>1</v>
      </c>
      <c r="D33" s="4">
        <v>2</v>
      </c>
    </row>
    <row r="34" spans="1:4" x14ac:dyDescent="0.25">
      <c r="A34" t="s">
        <v>230</v>
      </c>
      <c r="B34" s="4">
        <v>1</v>
      </c>
      <c r="C34" s="4">
        <v>1</v>
      </c>
      <c r="D34" s="4">
        <v>2</v>
      </c>
    </row>
    <row r="35" spans="1:4" x14ac:dyDescent="0.25">
      <c r="A35" s="5" t="s">
        <v>229</v>
      </c>
      <c r="B35" s="6">
        <v>1</v>
      </c>
      <c r="C35" s="6"/>
      <c r="D35" s="6">
        <v>1</v>
      </c>
    </row>
    <row r="36" spans="1:4" x14ac:dyDescent="0.25">
      <c r="A36" t="s">
        <v>228</v>
      </c>
      <c r="B36" s="4">
        <v>1</v>
      </c>
      <c r="C36" s="4">
        <v>1</v>
      </c>
      <c r="D36" s="4">
        <v>2</v>
      </c>
    </row>
    <row r="37" spans="1:4" x14ac:dyDescent="0.25">
      <c r="A37" t="s">
        <v>227</v>
      </c>
      <c r="B37" s="4">
        <v>1</v>
      </c>
      <c r="C37" s="4">
        <v>1</v>
      </c>
      <c r="D37" s="4">
        <v>2</v>
      </c>
    </row>
    <row r="38" spans="1:4" x14ac:dyDescent="0.25">
      <c r="A38" t="s">
        <v>226</v>
      </c>
      <c r="B38" s="4">
        <v>1</v>
      </c>
      <c r="C38" s="4">
        <v>1</v>
      </c>
      <c r="D38" s="4">
        <v>2</v>
      </c>
    </row>
    <row r="39" spans="1:4" x14ac:dyDescent="0.25">
      <c r="A39" t="s">
        <v>225</v>
      </c>
      <c r="B39" s="4">
        <v>1</v>
      </c>
      <c r="C39" s="4">
        <v>1</v>
      </c>
      <c r="D39" s="4">
        <v>2</v>
      </c>
    </row>
    <row r="40" spans="1:4" x14ac:dyDescent="0.25">
      <c r="A40" t="s">
        <v>224</v>
      </c>
      <c r="B40" s="4">
        <v>1</v>
      </c>
      <c r="C40" s="4">
        <v>1</v>
      </c>
      <c r="D40" s="4">
        <v>2</v>
      </c>
    </row>
    <row r="41" spans="1:4" x14ac:dyDescent="0.25">
      <c r="A41" t="s">
        <v>223</v>
      </c>
      <c r="B41" s="4">
        <v>1</v>
      </c>
      <c r="C41" s="4">
        <v>1</v>
      </c>
      <c r="D41" s="4">
        <v>2</v>
      </c>
    </row>
    <row r="42" spans="1:4" x14ac:dyDescent="0.25">
      <c r="A42" t="s">
        <v>221</v>
      </c>
      <c r="B42" s="4">
        <v>1</v>
      </c>
      <c r="C42" s="4">
        <v>1</v>
      </c>
      <c r="D42" s="4">
        <v>2</v>
      </c>
    </row>
    <row r="43" spans="1:4" x14ac:dyDescent="0.25">
      <c r="A43" t="s">
        <v>219</v>
      </c>
      <c r="B43" s="4">
        <v>1</v>
      </c>
      <c r="C43" s="4">
        <v>1</v>
      </c>
      <c r="D43" s="4">
        <v>2</v>
      </c>
    </row>
    <row r="44" spans="1:4" x14ac:dyDescent="0.25">
      <c r="A44" t="s">
        <v>218</v>
      </c>
      <c r="B44" s="4">
        <v>1</v>
      </c>
      <c r="C44" s="4">
        <v>1</v>
      </c>
      <c r="D44" s="4">
        <v>2</v>
      </c>
    </row>
    <row r="45" spans="1:4" x14ac:dyDescent="0.25">
      <c r="A45" t="s">
        <v>217</v>
      </c>
      <c r="B45" s="4">
        <v>1</v>
      </c>
      <c r="C45" s="4">
        <v>1</v>
      </c>
      <c r="D45" s="4">
        <v>2</v>
      </c>
    </row>
    <row r="46" spans="1:4" x14ac:dyDescent="0.25">
      <c r="A46" t="s">
        <v>216</v>
      </c>
      <c r="B46" s="4">
        <v>1</v>
      </c>
      <c r="C46" s="4">
        <v>1</v>
      </c>
      <c r="D46" s="4">
        <v>2</v>
      </c>
    </row>
    <row r="47" spans="1:4" x14ac:dyDescent="0.25">
      <c r="A47" t="s">
        <v>215</v>
      </c>
      <c r="B47" s="4">
        <v>1</v>
      </c>
      <c r="C47" s="4">
        <v>1</v>
      </c>
      <c r="D47" s="4">
        <v>2</v>
      </c>
    </row>
    <row r="48" spans="1:4" x14ac:dyDescent="0.25">
      <c r="A48" t="s">
        <v>214</v>
      </c>
      <c r="B48" s="4">
        <v>1</v>
      </c>
      <c r="C48" s="4">
        <v>1</v>
      </c>
      <c r="D48" s="4">
        <v>2</v>
      </c>
    </row>
    <row r="49" spans="1:4" x14ac:dyDescent="0.25">
      <c r="A49" t="s">
        <v>213</v>
      </c>
      <c r="B49" s="4">
        <v>1</v>
      </c>
      <c r="C49" s="4">
        <v>1</v>
      </c>
      <c r="D49" s="4">
        <v>2</v>
      </c>
    </row>
    <row r="50" spans="1:4" x14ac:dyDescent="0.25">
      <c r="A50" t="s">
        <v>212</v>
      </c>
      <c r="B50" s="4">
        <v>1</v>
      </c>
      <c r="C50" s="4">
        <v>1</v>
      </c>
      <c r="D50" s="4">
        <v>2</v>
      </c>
    </row>
    <row r="51" spans="1:4" x14ac:dyDescent="0.25">
      <c r="A51" t="s">
        <v>211</v>
      </c>
      <c r="B51" s="4">
        <v>1</v>
      </c>
      <c r="C51" s="4">
        <v>1</v>
      </c>
      <c r="D51" s="4">
        <v>2</v>
      </c>
    </row>
    <row r="52" spans="1:4" x14ac:dyDescent="0.25">
      <c r="A52" t="s">
        <v>210</v>
      </c>
      <c r="B52" s="4">
        <v>1</v>
      </c>
      <c r="C52" s="4">
        <v>1</v>
      </c>
      <c r="D52" s="4">
        <v>2</v>
      </c>
    </row>
    <row r="53" spans="1:4" x14ac:dyDescent="0.25">
      <c r="A53" t="s">
        <v>209</v>
      </c>
      <c r="B53" s="4">
        <v>1</v>
      </c>
      <c r="C53" s="4">
        <v>1</v>
      </c>
      <c r="D53" s="4">
        <v>2</v>
      </c>
    </row>
    <row r="54" spans="1:4" x14ac:dyDescent="0.25">
      <c r="A54" t="s">
        <v>208</v>
      </c>
      <c r="B54" s="4">
        <v>1</v>
      </c>
      <c r="C54" s="4">
        <v>1</v>
      </c>
      <c r="D54" s="4">
        <v>2</v>
      </c>
    </row>
    <row r="55" spans="1:4" x14ac:dyDescent="0.25">
      <c r="A55" t="s">
        <v>206</v>
      </c>
      <c r="B55" s="4">
        <v>1</v>
      </c>
      <c r="C55" s="4">
        <v>1</v>
      </c>
      <c r="D55" s="4">
        <v>2</v>
      </c>
    </row>
    <row r="56" spans="1:4" x14ac:dyDescent="0.25">
      <c r="A56" t="s">
        <v>205</v>
      </c>
      <c r="B56" s="4">
        <v>1</v>
      </c>
      <c r="C56" s="4">
        <v>1</v>
      </c>
      <c r="D56" s="4">
        <v>2</v>
      </c>
    </row>
    <row r="57" spans="1:4" x14ac:dyDescent="0.25">
      <c r="A57" t="s">
        <v>204</v>
      </c>
      <c r="B57" s="4">
        <v>1</v>
      </c>
      <c r="C57" s="4">
        <v>1</v>
      </c>
      <c r="D57" s="4">
        <v>2</v>
      </c>
    </row>
    <row r="58" spans="1:4" x14ac:dyDescent="0.25">
      <c r="A58" t="s">
        <v>281</v>
      </c>
      <c r="B58" s="4">
        <v>1</v>
      </c>
      <c r="C58" s="4">
        <v>1</v>
      </c>
      <c r="D58" s="4">
        <v>2</v>
      </c>
    </row>
    <row r="59" spans="1:4" x14ac:dyDescent="0.25">
      <c r="A59" t="s">
        <v>198</v>
      </c>
      <c r="B59" s="4">
        <v>1</v>
      </c>
      <c r="C59" s="4">
        <v>1</v>
      </c>
      <c r="D59" s="4">
        <v>2</v>
      </c>
    </row>
    <row r="60" spans="1:4" x14ac:dyDescent="0.25">
      <c r="A60" t="s">
        <v>200</v>
      </c>
      <c r="B60" s="4">
        <v>1</v>
      </c>
      <c r="C60" s="4">
        <v>1</v>
      </c>
      <c r="D60" s="4">
        <v>2</v>
      </c>
    </row>
    <row r="61" spans="1:4" x14ac:dyDescent="0.25">
      <c r="A61" t="s">
        <v>196</v>
      </c>
      <c r="B61" s="4">
        <v>1</v>
      </c>
      <c r="C61" s="4">
        <v>1</v>
      </c>
      <c r="D61" s="4">
        <v>2</v>
      </c>
    </row>
    <row r="62" spans="1:4" x14ac:dyDescent="0.25">
      <c r="A62" t="s">
        <v>195</v>
      </c>
      <c r="B62" s="4">
        <v>1</v>
      </c>
      <c r="C62" s="4">
        <v>1</v>
      </c>
      <c r="D62" s="4">
        <v>2</v>
      </c>
    </row>
    <row r="63" spans="1:4" x14ac:dyDescent="0.25">
      <c r="A63" t="s">
        <v>194</v>
      </c>
      <c r="B63" s="4">
        <v>1</v>
      </c>
      <c r="C63" s="4">
        <v>1</v>
      </c>
      <c r="D63" s="4">
        <v>2</v>
      </c>
    </row>
    <row r="64" spans="1:4" x14ac:dyDescent="0.25">
      <c r="A64" t="s">
        <v>192</v>
      </c>
      <c r="B64" s="4">
        <v>1</v>
      </c>
      <c r="C64" s="4">
        <v>1</v>
      </c>
      <c r="D64" s="4">
        <v>2</v>
      </c>
    </row>
    <row r="65" spans="1:4" x14ac:dyDescent="0.25">
      <c r="A65" t="s">
        <v>190</v>
      </c>
      <c r="B65" s="4">
        <v>1</v>
      </c>
      <c r="C65" s="4">
        <v>1</v>
      </c>
      <c r="D65" s="4">
        <v>2</v>
      </c>
    </row>
    <row r="66" spans="1:4" x14ac:dyDescent="0.25">
      <c r="A66" t="s">
        <v>189</v>
      </c>
      <c r="B66" s="4">
        <v>1</v>
      </c>
      <c r="C66" s="4">
        <v>1</v>
      </c>
      <c r="D66" s="4">
        <v>2</v>
      </c>
    </row>
    <row r="67" spans="1:4" x14ac:dyDescent="0.25">
      <c r="A67" t="s">
        <v>188</v>
      </c>
      <c r="B67" s="4">
        <v>1</v>
      </c>
      <c r="C67" s="4">
        <v>1</v>
      </c>
      <c r="D67" s="4">
        <v>2</v>
      </c>
    </row>
    <row r="68" spans="1:4" x14ac:dyDescent="0.25">
      <c r="A68" t="s">
        <v>187</v>
      </c>
      <c r="B68" s="4">
        <v>1</v>
      </c>
      <c r="C68" s="4">
        <v>1</v>
      </c>
      <c r="D68" s="4">
        <v>2</v>
      </c>
    </row>
    <row r="69" spans="1:4" x14ac:dyDescent="0.25">
      <c r="A69" t="s">
        <v>186</v>
      </c>
      <c r="B69" s="4">
        <v>1</v>
      </c>
      <c r="C69" s="4">
        <v>1</v>
      </c>
      <c r="D69" s="4">
        <v>2</v>
      </c>
    </row>
    <row r="70" spans="1:4" x14ac:dyDescent="0.25">
      <c r="A70" t="s">
        <v>184</v>
      </c>
      <c r="B70" s="4">
        <v>1</v>
      </c>
      <c r="C70" s="4">
        <v>1</v>
      </c>
      <c r="D70" s="4">
        <v>2</v>
      </c>
    </row>
    <row r="71" spans="1:4" x14ac:dyDescent="0.25">
      <c r="A71" t="s">
        <v>183</v>
      </c>
      <c r="B71" s="4">
        <v>1</v>
      </c>
      <c r="C71" s="4">
        <v>1</v>
      </c>
      <c r="D71" s="4">
        <v>2</v>
      </c>
    </row>
    <row r="72" spans="1:4" x14ac:dyDescent="0.25">
      <c r="A72" t="s">
        <v>182</v>
      </c>
      <c r="B72" s="4">
        <v>1</v>
      </c>
      <c r="C72" s="4">
        <v>1</v>
      </c>
      <c r="D72" s="4">
        <v>2</v>
      </c>
    </row>
    <row r="73" spans="1:4" x14ac:dyDescent="0.25">
      <c r="A73" t="s">
        <v>181</v>
      </c>
      <c r="B73" s="4">
        <v>1</v>
      </c>
      <c r="C73" s="4">
        <v>1</v>
      </c>
      <c r="D73" s="4">
        <v>2</v>
      </c>
    </row>
    <row r="74" spans="1:4" x14ac:dyDescent="0.25">
      <c r="A74" t="s">
        <v>179</v>
      </c>
      <c r="B74" s="4">
        <v>1</v>
      </c>
      <c r="C74" s="4">
        <v>1</v>
      </c>
      <c r="D74" s="4">
        <v>2</v>
      </c>
    </row>
    <row r="75" spans="1:4" x14ac:dyDescent="0.25">
      <c r="A75" t="s">
        <v>178</v>
      </c>
      <c r="B75" s="4">
        <v>1</v>
      </c>
      <c r="C75" s="4">
        <v>1</v>
      </c>
      <c r="D75" s="4">
        <v>2</v>
      </c>
    </row>
    <row r="76" spans="1:4" x14ac:dyDescent="0.25">
      <c r="A76" t="s">
        <v>177</v>
      </c>
      <c r="B76" s="4">
        <v>1</v>
      </c>
      <c r="C76" s="4">
        <v>1</v>
      </c>
      <c r="D76" s="4">
        <v>2</v>
      </c>
    </row>
    <row r="77" spans="1:4" x14ac:dyDescent="0.25">
      <c r="A77" t="s">
        <v>176</v>
      </c>
      <c r="B77" s="4">
        <v>1</v>
      </c>
      <c r="C77" s="4">
        <v>1</v>
      </c>
      <c r="D77" s="4">
        <v>2</v>
      </c>
    </row>
    <row r="78" spans="1:4" x14ac:dyDescent="0.25">
      <c r="A78" t="s">
        <v>175</v>
      </c>
      <c r="B78" s="4">
        <v>1</v>
      </c>
      <c r="C78" s="4">
        <v>1</v>
      </c>
      <c r="D78" s="4">
        <v>2</v>
      </c>
    </row>
    <row r="79" spans="1:4" x14ac:dyDescent="0.25">
      <c r="A79" t="s">
        <v>173</v>
      </c>
      <c r="B79" s="4">
        <v>1</v>
      </c>
      <c r="C79" s="4">
        <v>1</v>
      </c>
      <c r="D79" s="4">
        <v>2</v>
      </c>
    </row>
    <row r="80" spans="1:4" x14ac:dyDescent="0.25">
      <c r="A80" t="s">
        <v>172</v>
      </c>
      <c r="B80" s="4">
        <v>1</v>
      </c>
      <c r="C80" s="4">
        <v>1</v>
      </c>
      <c r="D80" s="4">
        <v>2</v>
      </c>
    </row>
    <row r="81" spans="1:4" x14ac:dyDescent="0.25">
      <c r="A81" t="s">
        <v>171</v>
      </c>
      <c r="B81" s="4">
        <v>1</v>
      </c>
      <c r="C81" s="4">
        <v>1</v>
      </c>
      <c r="D81" s="4">
        <v>2</v>
      </c>
    </row>
    <row r="82" spans="1:4" x14ac:dyDescent="0.25">
      <c r="A82" t="s">
        <v>170</v>
      </c>
      <c r="B82" s="4">
        <v>1</v>
      </c>
      <c r="C82" s="4">
        <v>1</v>
      </c>
      <c r="D82" s="4">
        <v>2</v>
      </c>
    </row>
    <row r="83" spans="1:4" x14ac:dyDescent="0.25">
      <c r="A83" t="s">
        <v>169</v>
      </c>
      <c r="B83" s="4">
        <v>1</v>
      </c>
      <c r="C83" s="4">
        <v>1</v>
      </c>
      <c r="D83" s="4">
        <v>2</v>
      </c>
    </row>
    <row r="84" spans="1:4" x14ac:dyDescent="0.25">
      <c r="A84" t="s">
        <v>168</v>
      </c>
      <c r="B84" s="4">
        <v>1</v>
      </c>
      <c r="C84" s="4">
        <v>1</v>
      </c>
      <c r="D84" s="4">
        <v>2</v>
      </c>
    </row>
    <row r="85" spans="1:4" x14ac:dyDescent="0.25">
      <c r="A85" t="s">
        <v>166</v>
      </c>
      <c r="B85" s="4">
        <v>1</v>
      </c>
      <c r="C85" s="4">
        <v>1</v>
      </c>
      <c r="D85" s="4">
        <v>2</v>
      </c>
    </row>
    <row r="86" spans="1:4" x14ac:dyDescent="0.25">
      <c r="A86" t="s">
        <v>165</v>
      </c>
      <c r="B86" s="4">
        <v>1</v>
      </c>
      <c r="C86" s="4">
        <v>1</v>
      </c>
      <c r="D86" s="4">
        <v>2</v>
      </c>
    </row>
    <row r="87" spans="1:4" x14ac:dyDescent="0.25">
      <c r="A87" t="s">
        <v>163</v>
      </c>
      <c r="B87" s="4">
        <v>1</v>
      </c>
      <c r="C87" s="4">
        <v>1</v>
      </c>
      <c r="D87" s="4">
        <v>2</v>
      </c>
    </row>
    <row r="88" spans="1:4" x14ac:dyDescent="0.25">
      <c r="A88" t="s">
        <v>162</v>
      </c>
      <c r="B88" s="4">
        <v>1</v>
      </c>
      <c r="C88" s="4">
        <v>1</v>
      </c>
      <c r="D88" s="4">
        <v>2</v>
      </c>
    </row>
    <row r="89" spans="1:4" x14ac:dyDescent="0.25">
      <c r="A89" t="s">
        <v>161</v>
      </c>
      <c r="B89" s="4">
        <v>1</v>
      </c>
      <c r="C89" s="4">
        <v>1</v>
      </c>
      <c r="D89" s="4">
        <v>2</v>
      </c>
    </row>
    <row r="90" spans="1:4" x14ac:dyDescent="0.25">
      <c r="A90" t="s">
        <v>159</v>
      </c>
      <c r="B90" s="4">
        <v>1</v>
      </c>
      <c r="C90" s="4">
        <v>1</v>
      </c>
      <c r="D90" s="4">
        <v>2</v>
      </c>
    </row>
    <row r="91" spans="1:4" x14ac:dyDescent="0.25">
      <c r="A91" t="s">
        <v>157</v>
      </c>
      <c r="B91" s="4">
        <v>1</v>
      </c>
      <c r="C91" s="4">
        <v>1</v>
      </c>
      <c r="D91" s="4">
        <v>2</v>
      </c>
    </row>
    <row r="92" spans="1:4" x14ac:dyDescent="0.25">
      <c r="A92" t="s">
        <v>155</v>
      </c>
      <c r="B92" s="4">
        <v>1</v>
      </c>
      <c r="C92" s="4">
        <v>1</v>
      </c>
      <c r="D92" s="4">
        <v>2</v>
      </c>
    </row>
    <row r="93" spans="1:4" x14ac:dyDescent="0.25">
      <c r="A93" t="s">
        <v>154</v>
      </c>
      <c r="B93" s="4">
        <v>1</v>
      </c>
      <c r="C93" s="4">
        <v>1</v>
      </c>
      <c r="D93" s="4">
        <v>2</v>
      </c>
    </row>
    <row r="94" spans="1:4" x14ac:dyDescent="0.25">
      <c r="A94" t="s">
        <v>152</v>
      </c>
      <c r="B94" s="4">
        <v>1</v>
      </c>
      <c r="C94" s="4">
        <v>1</v>
      </c>
      <c r="D94" s="4">
        <v>2</v>
      </c>
    </row>
    <row r="95" spans="1:4" x14ac:dyDescent="0.25">
      <c r="A95" t="s">
        <v>151</v>
      </c>
      <c r="B95" s="4">
        <v>1</v>
      </c>
      <c r="C95" s="4">
        <v>1</v>
      </c>
      <c r="D95" s="4">
        <v>2</v>
      </c>
    </row>
    <row r="96" spans="1:4" x14ac:dyDescent="0.25">
      <c r="A96" t="s">
        <v>148</v>
      </c>
      <c r="B96" s="4">
        <v>1</v>
      </c>
      <c r="C96" s="4">
        <v>1</v>
      </c>
      <c r="D96" s="4">
        <v>2</v>
      </c>
    </row>
    <row r="97" spans="1:4" x14ac:dyDescent="0.25">
      <c r="A97" t="s">
        <v>145</v>
      </c>
      <c r="B97" s="4">
        <v>1</v>
      </c>
      <c r="C97" s="4">
        <v>1</v>
      </c>
      <c r="D97" s="4">
        <v>2</v>
      </c>
    </row>
    <row r="98" spans="1:4" x14ac:dyDescent="0.25">
      <c r="A98" t="s">
        <v>144</v>
      </c>
      <c r="B98" s="4">
        <v>1</v>
      </c>
      <c r="C98" s="4">
        <v>1</v>
      </c>
      <c r="D98" s="4">
        <v>2</v>
      </c>
    </row>
    <row r="99" spans="1:4" x14ac:dyDescent="0.25">
      <c r="A99" t="s">
        <v>143</v>
      </c>
      <c r="B99" s="4">
        <v>1</v>
      </c>
      <c r="C99" s="4">
        <v>1</v>
      </c>
      <c r="D99" s="4">
        <v>2</v>
      </c>
    </row>
    <row r="100" spans="1:4" x14ac:dyDescent="0.25">
      <c r="A100" t="s">
        <v>141</v>
      </c>
      <c r="B100" s="4">
        <v>1</v>
      </c>
      <c r="C100" s="4">
        <v>1</v>
      </c>
      <c r="D100" s="4">
        <v>2</v>
      </c>
    </row>
    <row r="101" spans="1:4" x14ac:dyDescent="0.25">
      <c r="A101" t="s">
        <v>139</v>
      </c>
      <c r="B101" s="4">
        <v>1</v>
      </c>
      <c r="C101" s="4">
        <v>1</v>
      </c>
      <c r="D101" s="4">
        <v>2</v>
      </c>
    </row>
    <row r="102" spans="1:4" x14ac:dyDescent="0.25">
      <c r="A102" t="s">
        <v>137</v>
      </c>
      <c r="B102" s="4">
        <v>1</v>
      </c>
      <c r="C102" s="4">
        <v>1</v>
      </c>
      <c r="D102" s="4">
        <v>2</v>
      </c>
    </row>
    <row r="103" spans="1:4" x14ac:dyDescent="0.25">
      <c r="A103" t="s">
        <v>136</v>
      </c>
      <c r="B103" s="4">
        <v>1</v>
      </c>
      <c r="C103" s="4">
        <v>1</v>
      </c>
      <c r="D103" s="4">
        <v>2</v>
      </c>
    </row>
    <row r="104" spans="1:4" x14ac:dyDescent="0.25">
      <c r="A104" t="s">
        <v>135</v>
      </c>
      <c r="B104" s="4">
        <v>1</v>
      </c>
      <c r="C104" s="4">
        <v>1</v>
      </c>
      <c r="D104" s="4">
        <v>2</v>
      </c>
    </row>
    <row r="105" spans="1:4" x14ac:dyDescent="0.25">
      <c r="A105" t="s">
        <v>134</v>
      </c>
      <c r="B105" s="4">
        <v>1</v>
      </c>
      <c r="C105" s="4">
        <v>1</v>
      </c>
      <c r="D105" s="4">
        <v>2</v>
      </c>
    </row>
    <row r="106" spans="1:4" x14ac:dyDescent="0.25">
      <c r="A106" t="s">
        <v>133</v>
      </c>
      <c r="B106" s="4">
        <v>1</v>
      </c>
      <c r="C106" s="4">
        <v>1</v>
      </c>
      <c r="D106" s="4">
        <v>2</v>
      </c>
    </row>
    <row r="107" spans="1:4" x14ac:dyDescent="0.25">
      <c r="A107" t="s">
        <v>132</v>
      </c>
      <c r="B107" s="4">
        <v>1</v>
      </c>
      <c r="C107" s="4">
        <v>1</v>
      </c>
      <c r="D107" s="4">
        <v>2</v>
      </c>
    </row>
    <row r="108" spans="1:4" x14ac:dyDescent="0.25">
      <c r="A108" t="s">
        <v>130</v>
      </c>
      <c r="B108" s="4">
        <v>1</v>
      </c>
      <c r="C108" s="4">
        <v>1</v>
      </c>
      <c r="D108" s="4">
        <v>2</v>
      </c>
    </row>
    <row r="109" spans="1:4" x14ac:dyDescent="0.25">
      <c r="A109" t="s">
        <v>129</v>
      </c>
      <c r="B109" s="4">
        <v>1</v>
      </c>
      <c r="C109" s="4">
        <v>1</v>
      </c>
      <c r="D109" s="4">
        <v>2</v>
      </c>
    </row>
    <row r="110" spans="1:4" x14ac:dyDescent="0.25">
      <c r="A110" t="s">
        <v>127</v>
      </c>
      <c r="B110" s="4">
        <v>1</v>
      </c>
      <c r="C110" s="4">
        <v>1</v>
      </c>
      <c r="D110" s="4">
        <v>2</v>
      </c>
    </row>
    <row r="111" spans="1:4" x14ac:dyDescent="0.25">
      <c r="A111" t="s">
        <v>126</v>
      </c>
      <c r="B111" s="4">
        <v>1</v>
      </c>
      <c r="C111" s="4">
        <v>1</v>
      </c>
      <c r="D111" s="4">
        <v>2</v>
      </c>
    </row>
    <row r="112" spans="1:4" x14ac:dyDescent="0.25">
      <c r="A112" t="s">
        <v>124</v>
      </c>
      <c r="B112" s="4">
        <v>1</v>
      </c>
      <c r="C112" s="4">
        <v>1</v>
      </c>
      <c r="D112" s="4">
        <v>2</v>
      </c>
    </row>
    <row r="113" spans="1:4" x14ac:dyDescent="0.25">
      <c r="A113" t="s">
        <v>122</v>
      </c>
      <c r="B113" s="4">
        <v>1</v>
      </c>
      <c r="C113" s="4">
        <v>1</v>
      </c>
      <c r="D113" s="4">
        <v>2</v>
      </c>
    </row>
    <row r="114" spans="1:4" x14ac:dyDescent="0.25">
      <c r="A114" t="s">
        <v>120</v>
      </c>
      <c r="B114" s="4">
        <v>1</v>
      </c>
      <c r="C114" s="4">
        <v>1</v>
      </c>
      <c r="D114" s="4">
        <v>2</v>
      </c>
    </row>
    <row r="115" spans="1:4" x14ac:dyDescent="0.25">
      <c r="A115" t="s">
        <v>118</v>
      </c>
      <c r="B115" s="4">
        <v>1</v>
      </c>
      <c r="C115" s="4">
        <v>1</v>
      </c>
      <c r="D115" s="4">
        <v>2</v>
      </c>
    </row>
    <row r="116" spans="1:4" x14ac:dyDescent="0.25">
      <c r="A116" t="s">
        <v>116</v>
      </c>
      <c r="B116" s="4">
        <v>1</v>
      </c>
      <c r="C116" s="4">
        <v>1</v>
      </c>
      <c r="D116" s="4">
        <v>2</v>
      </c>
    </row>
    <row r="117" spans="1:4" x14ac:dyDescent="0.25">
      <c r="A117" t="s">
        <v>114</v>
      </c>
      <c r="B117" s="4">
        <v>1</v>
      </c>
      <c r="C117" s="4">
        <v>1</v>
      </c>
      <c r="D117" s="4">
        <v>2</v>
      </c>
    </row>
    <row r="118" spans="1:4" x14ac:dyDescent="0.25">
      <c r="A118" t="s">
        <v>113</v>
      </c>
      <c r="B118" s="4">
        <v>1</v>
      </c>
      <c r="C118" s="4">
        <v>1</v>
      </c>
      <c r="D118" s="4">
        <v>2</v>
      </c>
    </row>
    <row r="119" spans="1:4" x14ac:dyDescent="0.25">
      <c r="A119" t="s">
        <v>111</v>
      </c>
      <c r="B119" s="4">
        <v>1</v>
      </c>
      <c r="C119" s="4">
        <v>1</v>
      </c>
      <c r="D119" s="4">
        <v>2</v>
      </c>
    </row>
    <row r="120" spans="1:4" x14ac:dyDescent="0.25">
      <c r="A120" t="s">
        <v>110</v>
      </c>
      <c r="B120" s="4">
        <v>1</v>
      </c>
      <c r="C120" s="4">
        <v>1</v>
      </c>
      <c r="D120" s="4">
        <v>2</v>
      </c>
    </row>
    <row r="121" spans="1:4" x14ac:dyDescent="0.25">
      <c r="A121" t="s">
        <v>109</v>
      </c>
      <c r="B121" s="4">
        <v>1</v>
      </c>
      <c r="C121" s="4">
        <v>1</v>
      </c>
      <c r="D121" s="4">
        <v>2</v>
      </c>
    </row>
    <row r="122" spans="1:4" x14ac:dyDescent="0.25">
      <c r="A122" t="s">
        <v>107</v>
      </c>
      <c r="B122" s="4">
        <v>1</v>
      </c>
      <c r="C122" s="4">
        <v>1</v>
      </c>
      <c r="D122" s="4">
        <v>2</v>
      </c>
    </row>
    <row r="123" spans="1:4" x14ac:dyDescent="0.25">
      <c r="A123" t="s">
        <v>106</v>
      </c>
      <c r="B123" s="4">
        <v>1</v>
      </c>
      <c r="C123" s="4">
        <v>1</v>
      </c>
      <c r="D123" s="4">
        <v>2</v>
      </c>
    </row>
    <row r="124" spans="1:4" x14ac:dyDescent="0.25">
      <c r="A124" t="s">
        <v>105</v>
      </c>
      <c r="B124" s="4">
        <v>1</v>
      </c>
      <c r="C124" s="4">
        <v>1</v>
      </c>
      <c r="D124" s="4">
        <v>2</v>
      </c>
    </row>
    <row r="125" spans="1:4" x14ac:dyDescent="0.25">
      <c r="A125" t="s">
        <v>104</v>
      </c>
      <c r="B125" s="4">
        <v>1</v>
      </c>
      <c r="C125" s="4">
        <v>1</v>
      </c>
      <c r="D125" s="4">
        <v>2</v>
      </c>
    </row>
    <row r="126" spans="1:4" x14ac:dyDescent="0.25">
      <c r="A126" t="s">
        <v>103</v>
      </c>
      <c r="B126" s="4">
        <v>1</v>
      </c>
      <c r="C126" s="4">
        <v>1</v>
      </c>
      <c r="D126" s="4">
        <v>2</v>
      </c>
    </row>
    <row r="127" spans="1:4" x14ac:dyDescent="0.25">
      <c r="A127" t="s">
        <v>102</v>
      </c>
      <c r="B127" s="4">
        <v>1</v>
      </c>
      <c r="C127" s="4">
        <v>1</v>
      </c>
      <c r="D127" s="4">
        <v>2</v>
      </c>
    </row>
    <row r="128" spans="1:4" x14ac:dyDescent="0.25">
      <c r="A128" t="s">
        <v>101</v>
      </c>
      <c r="B128" s="4">
        <v>1</v>
      </c>
      <c r="C128" s="4">
        <v>1</v>
      </c>
      <c r="D128" s="4">
        <v>2</v>
      </c>
    </row>
    <row r="129" spans="1:4" x14ac:dyDescent="0.25">
      <c r="A129" t="s">
        <v>100</v>
      </c>
      <c r="B129" s="4">
        <v>1</v>
      </c>
      <c r="C129" s="4">
        <v>1</v>
      </c>
      <c r="D129" s="4">
        <v>2</v>
      </c>
    </row>
    <row r="130" spans="1:4" x14ac:dyDescent="0.25">
      <c r="A130" t="s">
        <v>99</v>
      </c>
      <c r="B130" s="4">
        <v>1</v>
      </c>
      <c r="C130" s="4">
        <v>1</v>
      </c>
      <c r="D130" s="4">
        <v>2</v>
      </c>
    </row>
    <row r="131" spans="1:4" x14ac:dyDescent="0.25">
      <c r="A131" t="s">
        <v>97</v>
      </c>
      <c r="B131" s="4">
        <v>1</v>
      </c>
      <c r="C131" s="4">
        <v>1</v>
      </c>
      <c r="D131" s="4">
        <v>2</v>
      </c>
    </row>
    <row r="132" spans="1:4" x14ac:dyDescent="0.25">
      <c r="A132" t="s">
        <v>96</v>
      </c>
      <c r="B132" s="4">
        <v>1</v>
      </c>
      <c r="C132" s="4">
        <v>1</v>
      </c>
      <c r="D132" s="4">
        <v>2</v>
      </c>
    </row>
    <row r="133" spans="1:4" x14ac:dyDescent="0.25">
      <c r="A133" t="s">
        <v>94</v>
      </c>
      <c r="B133" s="4">
        <v>1</v>
      </c>
      <c r="C133" s="4">
        <v>1</v>
      </c>
      <c r="D133" s="4">
        <v>2</v>
      </c>
    </row>
    <row r="134" spans="1:4" x14ac:dyDescent="0.25">
      <c r="A134" t="s">
        <v>93</v>
      </c>
      <c r="B134" s="4">
        <v>1</v>
      </c>
      <c r="C134" s="4">
        <v>1</v>
      </c>
      <c r="D134" s="4">
        <v>2</v>
      </c>
    </row>
    <row r="135" spans="1:4" x14ac:dyDescent="0.25">
      <c r="A135" t="s">
        <v>90</v>
      </c>
      <c r="B135" s="4">
        <v>1</v>
      </c>
      <c r="C135" s="4">
        <v>1</v>
      </c>
      <c r="D135" s="4">
        <v>2</v>
      </c>
    </row>
    <row r="136" spans="1:4" x14ac:dyDescent="0.25">
      <c r="A136" t="s">
        <v>87</v>
      </c>
      <c r="B136" s="4">
        <v>1</v>
      </c>
      <c r="C136" s="4">
        <v>1</v>
      </c>
      <c r="D136" s="4">
        <v>2</v>
      </c>
    </row>
    <row r="137" spans="1:4" x14ac:dyDescent="0.25">
      <c r="A137" t="s">
        <v>86</v>
      </c>
      <c r="B137" s="4">
        <v>1</v>
      </c>
      <c r="C137" s="4">
        <v>1</v>
      </c>
      <c r="D137" s="4">
        <v>2</v>
      </c>
    </row>
    <row r="138" spans="1:4" x14ac:dyDescent="0.25">
      <c r="A138" t="s">
        <v>85</v>
      </c>
      <c r="B138" s="4">
        <v>1</v>
      </c>
      <c r="C138" s="4">
        <v>1</v>
      </c>
      <c r="D138" s="4">
        <v>2</v>
      </c>
    </row>
    <row r="139" spans="1:4" x14ac:dyDescent="0.25">
      <c r="A139" t="s">
        <v>84</v>
      </c>
      <c r="B139" s="4">
        <v>1</v>
      </c>
      <c r="C139" s="4">
        <v>1</v>
      </c>
      <c r="D139" s="4">
        <v>2</v>
      </c>
    </row>
    <row r="140" spans="1:4" x14ac:dyDescent="0.25">
      <c r="A140" t="s">
        <v>81</v>
      </c>
      <c r="B140" s="4">
        <v>1</v>
      </c>
      <c r="C140" s="4">
        <v>1</v>
      </c>
      <c r="D140" s="4">
        <v>2</v>
      </c>
    </row>
    <row r="141" spans="1:4" x14ac:dyDescent="0.25">
      <c r="A141" t="s">
        <v>80</v>
      </c>
      <c r="B141" s="4">
        <v>1</v>
      </c>
      <c r="C141" s="4">
        <v>1</v>
      </c>
      <c r="D141" s="4">
        <v>2</v>
      </c>
    </row>
    <row r="142" spans="1:4" x14ac:dyDescent="0.25">
      <c r="A142" t="s">
        <v>77</v>
      </c>
      <c r="B142" s="4">
        <v>1</v>
      </c>
      <c r="C142" s="4">
        <v>1</v>
      </c>
      <c r="D142" s="4">
        <v>2</v>
      </c>
    </row>
    <row r="143" spans="1:4" x14ac:dyDescent="0.25">
      <c r="A143" t="s">
        <v>74</v>
      </c>
      <c r="B143" s="4">
        <v>1</v>
      </c>
      <c r="C143" s="4">
        <v>1</v>
      </c>
      <c r="D143" s="4">
        <v>2</v>
      </c>
    </row>
    <row r="144" spans="1:4" x14ac:dyDescent="0.25">
      <c r="A144" t="s">
        <v>72</v>
      </c>
      <c r="B144" s="4">
        <v>1</v>
      </c>
      <c r="C144" s="4">
        <v>1</v>
      </c>
      <c r="D144" s="4">
        <v>2</v>
      </c>
    </row>
    <row r="145" spans="1:4" x14ac:dyDescent="0.25">
      <c r="A145" t="s">
        <v>70</v>
      </c>
      <c r="B145" s="4">
        <v>1</v>
      </c>
      <c r="C145" s="4">
        <v>1</v>
      </c>
      <c r="D145" s="4">
        <v>2</v>
      </c>
    </row>
    <row r="146" spans="1:4" x14ac:dyDescent="0.25">
      <c r="A146" t="s">
        <v>69</v>
      </c>
      <c r="B146" s="4">
        <v>1</v>
      </c>
      <c r="C146" s="4">
        <v>1</v>
      </c>
      <c r="D146" s="4">
        <v>2</v>
      </c>
    </row>
    <row r="147" spans="1:4" x14ac:dyDescent="0.25">
      <c r="A147" t="s">
        <v>67</v>
      </c>
      <c r="B147" s="4">
        <v>1</v>
      </c>
      <c r="C147" s="4">
        <v>1</v>
      </c>
      <c r="D147" s="4">
        <v>2</v>
      </c>
    </row>
    <row r="148" spans="1:4" x14ac:dyDescent="0.25">
      <c r="A148" t="s">
        <v>65</v>
      </c>
      <c r="B148" s="4">
        <v>1</v>
      </c>
      <c r="C148" s="4">
        <v>1</v>
      </c>
      <c r="D148" s="4">
        <v>2</v>
      </c>
    </row>
    <row r="149" spans="1:4" x14ac:dyDescent="0.25">
      <c r="A149" t="s">
        <v>63</v>
      </c>
      <c r="B149" s="4">
        <v>1</v>
      </c>
      <c r="C149" s="4">
        <v>1</v>
      </c>
      <c r="D149" s="4">
        <v>2</v>
      </c>
    </row>
    <row r="150" spans="1:4" x14ac:dyDescent="0.25">
      <c r="A150" t="s">
        <v>62</v>
      </c>
      <c r="B150" s="4">
        <v>1</v>
      </c>
      <c r="C150" s="4">
        <v>1</v>
      </c>
      <c r="D150" s="4">
        <v>2</v>
      </c>
    </row>
    <row r="151" spans="1:4" x14ac:dyDescent="0.25">
      <c r="A151" t="s">
        <v>61</v>
      </c>
      <c r="B151" s="4">
        <v>1</v>
      </c>
      <c r="C151" s="4">
        <v>1</v>
      </c>
      <c r="D151" s="4">
        <v>2</v>
      </c>
    </row>
    <row r="152" spans="1:4" x14ac:dyDescent="0.25">
      <c r="A152" t="s">
        <v>60</v>
      </c>
      <c r="B152" s="4">
        <v>1</v>
      </c>
      <c r="C152" s="4">
        <v>1</v>
      </c>
      <c r="D152" s="4">
        <v>2</v>
      </c>
    </row>
    <row r="153" spans="1:4" x14ac:dyDescent="0.25">
      <c r="A153" t="s">
        <v>56</v>
      </c>
      <c r="B153" s="4">
        <v>1</v>
      </c>
      <c r="C153" s="4">
        <v>1</v>
      </c>
      <c r="D153" s="4">
        <v>2</v>
      </c>
    </row>
    <row r="154" spans="1:4" x14ac:dyDescent="0.25">
      <c r="A154" t="s">
        <v>53</v>
      </c>
      <c r="B154" s="4">
        <v>1</v>
      </c>
      <c r="C154" s="4">
        <v>1</v>
      </c>
      <c r="D154" s="4">
        <v>2</v>
      </c>
    </row>
    <row r="155" spans="1:4" x14ac:dyDescent="0.25">
      <c r="A155" t="s">
        <v>52</v>
      </c>
      <c r="B155" s="4">
        <v>1</v>
      </c>
      <c r="C155" s="4">
        <v>1</v>
      </c>
      <c r="D155" s="4">
        <v>2</v>
      </c>
    </row>
    <row r="156" spans="1:4" x14ac:dyDescent="0.25">
      <c r="A156" t="s">
        <v>51</v>
      </c>
      <c r="B156" s="4">
        <v>1</v>
      </c>
      <c r="C156" s="4">
        <v>1</v>
      </c>
      <c r="D156" s="4">
        <v>2</v>
      </c>
    </row>
    <row r="157" spans="1:4" x14ac:dyDescent="0.25">
      <c r="A157" t="s">
        <v>50</v>
      </c>
      <c r="B157" s="4">
        <v>1</v>
      </c>
      <c r="C157" s="4">
        <v>1</v>
      </c>
      <c r="D157" s="4">
        <v>2</v>
      </c>
    </row>
    <row r="158" spans="1:4" x14ac:dyDescent="0.25">
      <c r="A158" t="s">
        <v>48</v>
      </c>
      <c r="B158" s="4">
        <v>1</v>
      </c>
      <c r="C158" s="4">
        <v>1</v>
      </c>
      <c r="D158" s="4">
        <v>2</v>
      </c>
    </row>
    <row r="159" spans="1:4" x14ac:dyDescent="0.25">
      <c r="A159" t="s">
        <v>46</v>
      </c>
      <c r="B159" s="4">
        <v>1</v>
      </c>
      <c r="C159" s="4">
        <v>1</v>
      </c>
      <c r="D159" s="4">
        <v>2</v>
      </c>
    </row>
    <row r="160" spans="1:4" x14ac:dyDescent="0.25">
      <c r="A160" t="s">
        <v>44</v>
      </c>
      <c r="B160" s="4">
        <v>1</v>
      </c>
      <c r="C160" s="4">
        <v>1</v>
      </c>
      <c r="D160" s="4">
        <v>2</v>
      </c>
    </row>
    <row r="161" spans="1:4" x14ac:dyDescent="0.25">
      <c r="A161" t="s">
        <v>282</v>
      </c>
      <c r="B161" s="4">
        <v>1</v>
      </c>
      <c r="C161" s="4">
        <v>1</v>
      </c>
      <c r="D161" s="4">
        <v>2</v>
      </c>
    </row>
    <row r="162" spans="1:4" x14ac:dyDescent="0.25">
      <c r="A162" t="s">
        <v>40</v>
      </c>
      <c r="B162" s="4">
        <v>1</v>
      </c>
      <c r="C162" s="4">
        <v>1</v>
      </c>
      <c r="D162" s="4">
        <v>2</v>
      </c>
    </row>
    <row r="163" spans="1:4" x14ac:dyDescent="0.25">
      <c r="A163" t="s">
        <v>32</v>
      </c>
      <c r="B163" s="4">
        <v>1</v>
      </c>
      <c r="C163" s="4">
        <v>1</v>
      </c>
      <c r="D163" s="4">
        <v>2</v>
      </c>
    </row>
    <row r="164" spans="1:4" x14ac:dyDescent="0.25">
      <c r="A164" t="s">
        <v>28</v>
      </c>
      <c r="B164" s="4">
        <v>1</v>
      </c>
      <c r="C164" s="4">
        <v>1</v>
      </c>
      <c r="D164" s="4">
        <v>2</v>
      </c>
    </row>
    <row r="165" spans="1:4" x14ac:dyDescent="0.25">
      <c r="A165" t="s">
        <v>25</v>
      </c>
      <c r="B165" s="4">
        <v>1</v>
      </c>
      <c r="C165" s="4">
        <v>1</v>
      </c>
      <c r="D165" s="4">
        <v>2</v>
      </c>
    </row>
    <row r="166" spans="1:4" x14ac:dyDescent="0.25">
      <c r="A166" t="s">
        <v>20</v>
      </c>
      <c r="B166" s="4">
        <v>1</v>
      </c>
      <c r="C166" s="4">
        <v>1</v>
      </c>
      <c r="D166" s="4">
        <v>2</v>
      </c>
    </row>
    <row r="167" spans="1:4" x14ac:dyDescent="0.25">
      <c r="A167" t="s">
        <v>16</v>
      </c>
      <c r="B167" s="4">
        <v>1</v>
      </c>
      <c r="C167" s="4">
        <v>1</v>
      </c>
      <c r="D167" s="4">
        <v>2</v>
      </c>
    </row>
    <row r="168" spans="1:4" x14ac:dyDescent="0.25">
      <c r="A168" t="s">
        <v>4</v>
      </c>
      <c r="B168" s="4">
        <v>1</v>
      </c>
      <c r="C168" s="4">
        <v>1</v>
      </c>
      <c r="D168" s="4">
        <v>2</v>
      </c>
    </row>
    <row r="169" spans="1:4" x14ac:dyDescent="0.25">
      <c r="A169" t="s">
        <v>275</v>
      </c>
      <c r="B169" s="4">
        <v>1</v>
      </c>
      <c r="C169" s="4">
        <v>1</v>
      </c>
      <c r="D169" s="4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showGridLines="0" workbookViewId="0">
      <selection activeCell="B18" sqref="B18:C20"/>
    </sheetView>
  </sheetViews>
  <sheetFormatPr defaultRowHeight="15" x14ac:dyDescent="0.25"/>
  <cols>
    <col min="1" max="1" width="21.7109375" bestFit="1" customWidth="1"/>
    <col min="2" max="2" width="46.42578125" customWidth="1"/>
    <col min="3" max="3" width="15.7109375" bestFit="1" customWidth="1"/>
    <col min="4" max="4" width="12.7109375" bestFit="1" customWidth="1"/>
  </cols>
  <sheetData>
    <row r="1" spans="1:3" x14ac:dyDescent="0.25">
      <c r="A1" s="2" t="s">
        <v>270</v>
      </c>
      <c r="B1" s="2" t="s">
        <v>277</v>
      </c>
      <c r="C1" t="s">
        <v>280</v>
      </c>
    </row>
    <row r="2" spans="1:3" x14ac:dyDescent="0.25">
      <c r="A2" t="s">
        <v>2</v>
      </c>
      <c r="C2" s="4">
        <v>614</v>
      </c>
    </row>
    <row r="3" spans="1:3" x14ac:dyDescent="0.25">
      <c r="B3" s="5" t="s">
        <v>12</v>
      </c>
      <c r="C3" s="6">
        <v>126</v>
      </c>
    </row>
    <row r="4" spans="1:3" x14ac:dyDescent="0.25">
      <c r="B4" s="5" t="s">
        <v>38</v>
      </c>
      <c r="C4" s="6">
        <v>101</v>
      </c>
    </row>
    <row r="5" spans="1:3" x14ac:dyDescent="0.25">
      <c r="B5" s="5" t="s">
        <v>13</v>
      </c>
      <c r="C5" s="6">
        <v>92</v>
      </c>
    </row>
    <row r="6" spans="1:3" x14ac:dyDescent="0.25">
      <c r="B6" t="s">
        <v>0</v>
      </c>
      <c r="C6" s="4">
        <v>62</v>
      </c>
    </row>
    <row r="7" spans="1:3" x14ac:dyDescent="0.25">
      <c r="B7" t="s">
        <v>18</v>
      </c>
      <c r="C7" s="4">
        <v>60</v>
      </c>
    </row>
    <row r="8" spans="1:3" x14ac:dyDescent="0.25">
      <c r="B8" t="s">
        <v>26</v>
      </c>
      <c r="C8" s="4">
        <v>50</v>
      </c>
    </row>
    <row r="9" spans="1:3" x14ac:dyDescent="0.25">
      <c r="B9" t="s">
        <v>37</v>
      </c>
      <c r="C9" s="4">
        <v>39</v>
      </c>
    </row>
    <row r="10" spans="1:3" x14ac:dyDescent="0.25">
      <c r="B10" t="s">
        <v>35</v>
      </c>
      <c r="C10" s="4">
        <v>27</v>
      </c>
    </row>
    <row r="11" spans="1:3" x14ac:dyDescent="0.25">
      <c r="B11" t="s">
        <v>78</v>
      </c>
      <c r="C11" s="4">
        <v>21</v>
      </c>
    </row>
    <row r="12" spans="1:3" x14ac:dyDescent="0.25">
      <c r="B12" t="s">
        <v>36</v>
      </c>
      <c r="C12" s="4">
        <v>11</v>
      </c>
    </row>
    <row r="13" spans="1:3" x14ac:dyDescent="0.25">
      <c r="B13" t="s">
        <v>76</v>
      </c>
      <c r="C13" s="4">
        <v>8</v>
      </c>
    </row>
    <row r="14" spans="1:3" x14ac:dyDescent="0.25">
      <c r="B14" t="s">
        <v>149</v>
      </c>
      <c r="C14" s="4">
        <v>7</v>
      </c>
    </row>
    <row r="15" spans="1:3" x14ac:dyDescent="0.25">
      <c r="B15" t="s">
        <v>92</v>
      </c>
      <c r="C15" s="4">
        <v>5</v>
      </c>
    </row>
    <row r="16" spans="1:3" x14ac:dyDescent="0.25">
      <c r="B16" t="s">
        <v>58</v>
      </c>
      <c r="C16" s="4">
        <v>5</v>
      </c>
    </row>
    <row r="17" spans="1:3" x14ac:dyDescent="0.25">
      <c r="A17" t="s">
        <v>8</v>
      </c>
      <c r="C17" s="4">
        <v>655</v>
      </c>
    </row>
    <row r="18" spans="1:3" x14ac:dyDescent="0.25">
      <c r="B18" s="5" t="s">
        <v>11</v>
      </c>
      <c r="C18" s="6">
        <v>140</v>
      </c>
    </row>
    <row r="19" spans="1:3" x14ac:dyDescent="0.25">
      <c r="B19" s="5" t="s">
        <v>10</v>
      </c>
      <c r="C19" s="6">
        <v>139</v>
      </c>
    </row>
    <row r="20" spans="1:3" x14ac:dyDescent="0.25">
      <c r="B20" s="5" t="s">
        <v>14</v>
      </c>
      <c r="C20" s="6">
        <v>99</v>
      </c>
    </row>
    <row r="21" spans="1:3" x14ac:dyDescent="0.25">
      <c r="B21" t="s">
        <v>9</v>
      </c>
      <c r="C21" s="4">
        <v>56</v>
      </c>
    </row>
    <row r="22" spans="1:3" x14ac:dyDescent="0.25">
      <c r="B22" t="s">
        <v>22</v>
      </c>
      <c r="C22" s="4">
        <v>49</v>
      </c>
    </row>
    <row r="23" spans="1:3" x14ac:dyDescent="0.25">
      <c r="B23" t="s">
        <v>6</v>
      </c>
      <c r="C23" s="4">
        <v>36</v>
      </c>
    </row>
    <row r="24" spans="1:3" x14ac:dyDescent="0.25">
      <c r="B24" t="s">
        <v>30</v>
      </c>
      <c r="C24" s="4">
        <v>33</v>
      </c>
    </row>
    <row r="25" spans="1:3" x14ac:dyDescent="0.25">
      <c r="B25" t="s">
        <v>34</v>
      </c>
      <c r="C25" s="4">
        <v>30</v>
      </c>
    </row>
    <row r="26" spans="1:3" x14ac:dyDescent="0.25">
      <c r="B26" t="s">
        <v>43</v>
      </c>
      <c r="C26" s="4">
        <v>28</v>
      </c>
    </row>
    <row r="27" spans="1:3" x14ac:dyDescent="0.25">
      <c r="B27" t="s">
        <v>49</v>
      </c>
      <c r="C27" s="4">
        <v>15</v>
      </c>
    </row>
    <row r="28" spans="1:3" x14ac:dyDescent="0.25">
      <c r="B28" t="s">
        <v>125</v>
      </c>
      <c r="C28" s="4">
        <v>10</v>
      </c>
    </row>
    <row r="29" spans="1:3" x14ac:dyDescent="0.25">
      <c r="B29" t="s">
        <v>75</v>
      </c>
      <c r="C29" s="4">
        <v>7</v>
      </c>
    </row>
    <row r="30" spans="1:3" x14ac:dyDescent="0.25">
      <c r="B30" t="s">
        <v>146</v>
      </c>
      <c r="C30" s="4">
        <v>5</v>
      </c>
    </row>
    <row r="31" spans="1:3" x14ac:dyDescent="0.25">
      <c r="B31" t="s">
        <v>88</v>
      </c>
      <c r="C31" s="4">
        <v>5</v>
      </c>
    </row>
    <row r="32" spans="1:3" x14ac:dyDescent="0.25">
      <c r="B32" t="s">
        <v>54</v>
      </c>
      <c r="C32" s="4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70"/>
  <sheetViews>
    <sheetView topLeftCell="F1" zoomScaleNormal="100" workbookViewId="0">
      <selection activeCell="G163" sqref="G163"/>
    </sheetView>
  </sheetViews>
  <sheetFormatPr defaultRowHeight="15" x14ac:dyDescent="0.25"/>
  <cols>
    <col min="1" max="1" width="34.7109375" bestFit="1" customWidth="1"/>
    <col min="2" max="2" width="13.5703125" customWidth="1"/>
    <col min="3" max="3" width="14.7109375" customWidth="1"/>
    <col min="4" max="4" width="15.5703125" bestFit="1" customWidth="1"/>
    <col min="5" max="5" width="11.28515625" bestFit="1" customWidth="1"/>
    <col min="7" max="7" width="34.7109375" bestFit="1" customWidth="1"/>
    <col min="8" max="8" width="15.5703125" customWidth="1"/>
    <col min="9" max="9" width="16.7109375" customWidth="1"/>
    <col min="10" max="10" width="17.5703125" customWidth="1"/>
    <col min="14" max="14" width="12.140625" bestFit="1" customWidth="1"/>
    <col min="15" max="15" width="21.7109375" bestFit="1" customWidth="1"/>
  </cols>
  <sheetData>
    <row r="3" spans="1:19" x14ac:dyDescent="0.25">
      <c r="A3" s="2" t="s">
        <v>276</v>
      </c>
      <c r="B3" s="2" t="s">
        <v>269</v>
      </c>
    </row>
    <row r="4" spans="1:19" x14ac:dyDescent="0.25">
      <c r="A4" s="2" t="s">
        <v>272</v>
      </c>
      <c r="B4" t="s">
        <v>23</v>
      </c>
      <c r="C4" t="s">
        <v>7</v>
      </c>
      <c r="D4" t="s">
        <v>1</v>
      </c>
      <c r="G4" t="s">
        <v>272</v>
      </c>
      <c r="H4" t="s">
        <v>23</v>
      </c>
      <c r="I4" t="s">
        <v>7</v>
      </c>
      <c r="J4" t="s">
        <v>1</v>
      </c>
      <c r="K4" t="s">
        <v>291</v>
      </c>
      <c r="L4" t="s">
        <v>292</v>
      </c>
      <c r="M4" t="s">
        <v>293</v>
      </c>
      <c r="N4" t="s">
        <v>294</v>
      </c>
      <c r="O4" t="s">
        <v>295</v>
      </c>
      <c r="S4" s="1" t="s">
        <v>42</v>
      </c>
    </row>
    <row r="5" spans="1:19" x14ac:dyDescent="0.25">
      <c r="A5" t="s">
        <v>268</v>
      </c>
      <c r="B5" s="4">
        <v>3</v>
      </c>
      <c r="C5" s="4">
        <v>6</v>
      </c>
      <c r="D5" s="4">
        <v>1</v>
      </c>
      <c r="G5" t="s">
        <v>268</v>
      </c>
      <c r="H5">
        <v>3</v>
      </c>
      <c r="I5">
        <v>6</v>
      </c>
      <c r="J5">
        <v>1</v>
      </c>
      <c r="K5" t="str">
        <f>IF(resident_to_x_domains[[#This Row],[Cyber Domain]]&gt;0,"C","")</f>
        <v>C</v>
      </c>
      <c r="L5" t="str">
        <f>IF(resident_to_x_domains[[#This Row],[Human Domain]]&gt;0,"H","")</f>
        <v>H</v>
      </c>
      <c r="M5" t="str">
        <f>IF(resident_to_x_domains[[#This Row],[Physical Domain]]&gt;0,"P","")</f>
        <v>P</v>
      </c>
      <c r="N5" s="4" t="str">
        <f>CONCATENATE(resident_to_x_domains[[#This Row],[C]],resident_to_x_domains[[#This Row],[H]],resident_to_x_domains[[#This Row],[P]])</f>
        <v>CHP</v>
      </c>
      <c r="O5" s="4">
        <f>LEN(resident_to_x_domains[[#This Row],[CHP_code]])</f>
        <v>3</v>
      </c>
    </row>
    <row r="6" spans="1:19" x14ac:dyDescent="0.25">
      <c r="A6" t="s">
        <v>267</v>
      </c>
      <c r="B6" s="4">
        <v>2</v>
      </c>
      <c r="C6" s="4">
        <v>2</v>
      </c>
      <c r="D6" s="4">
        <v>1</v>
      </c>
      <c r="G6" t="s">
        <v>267</v>
      </c>
      <c r="H6">
        <v>2</v>
      </c>
      <c r="I6">
        <v>2</v>
      </c>
      <c r="J6">
        <v>1</v>
      </c>
      <c r="K6" t="str">
        <f>IF(resident_to_x_domains[[#This Row],[Cyber Domain]]&gt;0,"C","")</f>
        <v>C</v>
      </c>
      <c r="L6" t="str">
        <f>IF(resident_to_x_domains[[#This Row],[Human Domain]]&gt;0,"H","")</f>
        <v>H</v>
      </c>
      <c r="M6" t="str">
        <f>IF(resident_to_x_domains[[#This Row],[Physical Domain]]&gt;0,"P","")</f>
        <v>P</v>
      </c>
      <c r="N6" s="4" t="str">
        <f>CONCATENATE(resident_to_x_domains[[#This Row],[C]],resident_to_x_domains[[#This Row],[H]],resident_to_x_domains[[#This Row],[P]])</f>
        <v>CHP</v>
      </c>
      <c r="O6" s="4">
        <f>LEN(resident_to_x_domains[[#This Row],[CHP_code]])</f>
        <v>3</v>
      </c>
      <c r="S6" t="e">
        <f>MATCH(LEFT(S4,10),LEFT(resident_to_x_domains[Case Profile Name],10),0)</f>
        <v>#VALUE!</v>
      </c>
    </row>
    <row r="7" spans="1:19" x14ac:dyDescent="0.25">
      <c r="A7" t="s">
        <v>266</v>
      </c>
      <c r="B7" s="4"/>
      <c r="C7" s="4">
        <v>1</v>
      </c>
      <c r="D7" s="4">
        <v>2</v>
      </c>
      <c r="G7" t="s">
        <v>266</v>
      </c>
      <c r="I7">
        <v>1</v>
      </c>
      <c r="J7">
        <v>2</v>
      </c>
      <c r="K7" t="str">
        <f>IF(resident_to_x_domains[[#This Row],[Cyber Domain]]&gt;0,"C","")</f>
        <v/>
      </c>
      <c r="L7" t="str">
        <f>IF(resident_to_x_domains[[#This Row],[Human Domain]]&gt;0,"H","")</f>
        <v>H</v>
      </c>
      <c r="M7" t="str">
        <f>IF(resident_to_x_domains[[#This Row],[Physical Domain]]&gt;0,"P","")</f>
        <v>P</v>
      </c>
      <c r="N7" s="4" t="str">
        <f>CONCATENATE(resident_to_x_domains[[#This Row],[C]],resident_to_x_domains[[#This Row],[H]],resident_to_x_domains[[#This Row],[P]])</f>
        <v>HP</v>
      </c>
      <c r="O7" s="4">
        <f>LEN(resident_to_x_domains[[#This Row],[CHP_code]])</f>
        <v>2</v>
      </c>
    </row>
    <row r="8" spans="1:19" x14ac:dyDescent="0.25">
      <c r="A8" t="s">
        <v>265</v>
      </c>
      <c r="B8" s="4"/>
      <c r="C8" s="4">
        <v>6</v>
      </c>
      <c r="D8" s="4">
        <v>1</v>
      </c>
      <c r="G8" t="s">
        <v>265</v>
      </c>
      <c r="I8">
        <v>6</v>
      </c>
      <c r="J8">
        <v>1</v>
      </c>
      <c r="K8" t="str">
        <f>IF(resident_to_x_domains[[#This Row],[Cyber Domain]]&gt;0,"C","")</f>
        <v/>
      </c>
      <c r="L8" t="str">
        <f>IF(resident_to_x_domains[[#This Row],[Human Domain]]&gt;0,"H","")</f>
        <v>H</v>
      </c>
      <c r="M8" t="str">
        <f>IF(resident_to_x_domains[[#This Row],[Physical Domain]]&gt;0,"P","")</f>
        <v>P</v>
      </c>
      <c r="N8" s="4" t="str">
        <f>CONCATENATE(resident_to_x_domains[[#This Row],[C]],resident_to_x_domains[[#This Row],[H]],resident_to_x_domains[[#This Row],[P]])</f>
        <v>HP</v>
      </c>
      <c r="O8" s="4">
        <f>LEN(resident_to_x_domains[[#This Row],[CHP_code]])</f>
        <v>2</v>
      </c>
      <c r="S8" t="str">
        <f>LEFT(S4,10)</f>
        <v>Wispelaere</v>
      </c>
    </row>
    <row r="9" spans="1:19" x14ac:dyDescent="0.25">
      <c r="A9" t="s">
        <v>264</v>
      </c>
      <c r="B9" s="4"/>
      <c r="C9" s="4">
        <v>4</v>
      </c>
      <c r="D9" s="4"/>
      <c r="G9" t="s">
        <v>264</v>
      </c>
      <c r="I9">
        <v>4</v>
      </c>
      <c r="K9" t="str">
        <f>IF(resident_to_x_domains[[#This Row],[Cyber Domain]]&gt;0,"C","")</f>
        <v/>
      </c>
      <c r="L9" t="str">
        <f>IF(resident_to_x_domains[[#This Row],[Human Domain]]&gt;0,"H","")</f>
        <v>H</v>
      </c>
      <c r="M9" t="str">
        <f>IF(resident_to_x_domains[[#This Row],[Physical Domain]]&gt;0,"P","")</f>
        <v/>
      </c>
      <c r="N9" s="4" t="str">
        <f>CONCATENATE(resident_to_x_domains[[#This Row],[C]],resident_to_x_domains[[#This Row],[H]],resident_to_x_domains[[#This Row],[P]])</f>
        <v>H</v>
      </c>
      <c r="O9" s="4">
        <f>LEN(resident_to_x_domains[[#This Row],[CHP_code]])</f>
        <v>1</v>
      </c>
    </row>
    <row r="10" spans="1:19" x14ac:dyDescent="0.25">
      <c r="A10" t="s">
        <v>263</v>
      </c>
      <c r="B10" s="4">
        <v>3</v>
      </c>
      <c r="C10" s="4">
        <v>5</v>
      </c>
      <c r="D10" s="4">
        <v>6</v>
      </c>
      <c r="G10" t="s">
        <v>263</v>
      </c>
      <c r="H10">
        <v>3</v>
      </c>
      <c r="I10">
        <v>5</v>
      </c>
      <c r="J10">
        <v>6</v>
      </c>
      <c r="K10" t="str">
        <f>IF(resident_to_x_domains[[#This Row],[Cyber Domain]]&gt;0,"C","")</f>
        <v>C</v>
      </c>
      <c r="L10" t="str">
        <f>IF(resident_to_x_domains[[#This Row],[Human Domain]]&gt;0,"H","")</f>
        <v>H</v>
      </c>
      <c r="M10" t="str">
        <f>IF(resident_to_x_domains[[#This Row],[Physical Domain]]&gt;0,"P","")</f>
        <v>P</v>
      </c>
      <c r="N10" s="4" t="str">
        <f>CONCATENATE(resident_to_x_domains[[#This Row],[C]],resident_to_x_domains[[#This Row],[H]],resident_to_x_domains[[#This Row],[P]])</f>
        <v>CHP</v>
      </c>
      <c r="O10" s="4">
        <f>LEN(resident_to_x_domains[[#This Row],[CHP_code]])</f>
        <v>3</v>
      </c>
    </row>
    <row r="11" spans="1:19" x14ac:dyDescent="0.25">
      <c r="A11" t="s">
        <v>262</v>
      </c>
      <c r="B11" s="4">
        <v>1</v>
      </c>
      <c r="C11" s="4">
        <v>6</v>
      </c>
      <c r="D11" s="4">
        <v>3</v>
      </c>
      <c r="G11" t="s">
        <v>262</v>
      </c>
      <c r="H11">
        <v>1</v>
      </c>
      <c r="I11">
        <v>6</v>
      </c>
      <c r="J11">
        <v>3</v>
      </c>
      <c r="K11" t="str">
        <f>IF(resident_to_x_domains[[#This Row],[Cyber Domain]]&gt;0,"C","")</f>
        <v>C</v>
      </c>
      <c r="L11" t="str">
        <f>IF(resident_to_x_domains[[#This Row],[Human Domain]]&gt;0,"H","")</f>
        <v>H</v>
      </c>
      <c r="M11" t="str">
        <f>IF(resident_to_x_domains[[#This Row],[Physical Domain]]&gt;0,"P","")</f>
        <v>P</v>
      </c>
      <c r="N11" s="4" t="str">
        <f>CONCATENATE(resident_to_x_domains[[#This Row],[C]],resident_to_x_domains[[#This Row],[H]],resident_to_x_domains[[#This Row],[P]])</f>
        <v>CHP</v>
      </c>
      <c r="O11" s="4">
        <f>LEN(resident_to_x_domains[[#This Row],[CHP_code]])</f>
        <v>3</v>
      </c>
    </row>
    <row r="12" spans="1:19" x14ac:dyDescent="0.25">
      <c r="A12" t="s">
        <v>261</v>
      </c>
      <c r="B12" s="4">
        <v>2</v>
      </c>
      <c r="C12" s="4">
        <v>2</v>
      </c>
      <c r="D12" s="4"/>
      <c r="G12" t="s">
        <v>261</v>
      </c>
      <c r="H12">
        <v>2</v>
      </c>
      <c r="I12">
        <v>2</v>
      </c>
      <c r="K12" t="str">
        <f>IF(resident_to_x_domains[[#This Row],[Cyber Domain]]&gt;0,"C","")</f>
        <v>C</v>
      </c>
      <c r="L12" t="str">
        <f>IF(resident_to_x_domains[[#This Row],[Human Domain]]&gt;0,"H","")</f>
        <v>H</v>
      </c>
      <c r="M12" t="str">
        <f>IF(resident_to_x_domains[[#This Row],[Physical Domain]]&gt;0,"P","")</f>
        <v/>
      </c>
      <c r="N12" s="4" t="str">
        <f>CONCATENATE(resident_to_x_domains[[#This Row],[C]],resident_to_x_domains[[#This Row],[H]],resident_to_x_domains[[#This Row],[P]])</f>
        <v>CH</v>
      </c>
      <c r="O12" s="4">
        <f>LEN(resident_to_x_domains[[#This Row],[CHP_code]])</f>
        <v>2</v>
      </c>
    </row>
    <row r="13" spans="1:19" x14ac:dyDescent="0.25">
      <c r="A13" t="s">
        <v>260</v>
      </c>
      <c r="B13" s="4">
        <v>2</v>
      </c>
      <c r="C13" s="4">
        <v>5</v>
      </c>
      <c r="D13" s="4">
        <v>1</v>
      </c>
      <c r="G13" t="s">
        <v>260</v>
      </c>
      <c r="H13">
        <v>2</v>
      </c>
      <c r="I13">
        <v>5</v>
      </c>
      <c r="J13">
        <v>1</v>
      </c>
      <c r="K13" t="str">
        <f>IF(resident_to_x_domains[[#This Row],[Cyber Domain]]&gt;0,"C","")</f>
        <v>C</v>
      </c>
      <c r="L13" t="str">
        <f>IF(resident_to_x_domains[[#This Row],[Human Domain]]&gt;0,"H","")</f>
        <v>H</v>
      </c>
      <c r="M13" t="str">
        <f>IF(resident_to_x_domains[[#This Row],[Physical Domain]]&gt;0,"P","")</f>
        <v>P</v>
      </c>
      <c r="N13" s="4" t="str">
        <f>CONCATENATE(resident_to_x_domains[[#This Row],[C]],resident_to_x_domains[[#This Row],[H]],resident_to_x_domains[[#This Row],[P]])</f>
        <v>CHP</v>
      </c>
      <c r="O13" s="4">
        <f>LEN(resident_to_x_domains[[#This Row],[CHP_code]])</f>
        <v>3</v>
      </c>
    </row>
    <row r="14" spans="1:19" x14ac:dyDescent="0.25">
      <c r="A14" t="s">
        <v>259</v>
      </c>
      <c r="B14" s="4"/>
      <c r="C14" s="4">
        <v>4</v>
      </c>
      <c r="D14" s="4">
        <v>1</v>
      </c>
      <c r="G14" t="s">
        <v>259</v>
      </c>
      <c r="I14">
        <v>4</v>
      </c>
      <c r="J14">
        <v>1</v>
      </c>
      <c r="K14" t="str">
        <f>IF(resident_to_x_domains[[#This Row],[Cyber Domain]]&gt;0,"C","")</f>
        <v/>
      </c>
      <c r="L14" t="str">
        <f>IF(resident_to_x_domains[[#This Row],[Human Domain]]&gt;0,"H","")</f>
        <v>H</v>
      </c>
      <c r="M14" t="str">
        <f>IF(resident_to_x_domains[[#This Row],[Physical Domain]]&gt;0,"P","")</f>
        <v>P</v>
      </c>
      <c r="N14" s="4" t="str">
        <f>CONCATENATE(resident_to_x_domains[[#This Row],[C]],resident_to_x_domains[[#This Row],[H]],resident_to_x_domains[[#This Row],[P]])</f>
        <v>HP</v>
      </c>
      <c r="O14" s="4">
        <f>LEN(resident_to_x_domains[[#This Row],[CHP_code]])</f>
        <v>2</v>
      </c>
    </row>
    <row r="15" spans="1:19" x14ac:dyDescent="0.25">
      <c r="A15" t="s">
        <v>257</v>
      </c>
      <c r="B15" s="4"/>
      <c r="C15" s="4">
        <v>6</v>
      </c>
      <c r="D15" s="4">
        <v>1</v>
      </c>
      <c r="G15" t="s">
        <v>257</v>
      </c>
      <c r="I15">
        <v>6</v>
      </c>
      <c r="J15">
        <v>1</v>
      </c>
      <c r="K15" t="str">
        <f>IF(resident_to_x_domains[[#This Row],[Cyber Domain]]&gt;0,"C","")</f>
        <v/>
      </c>
      <c r="L15" t="str">
        <f>IF(resident_to_x_domains[[#This Row],[Human Domain]]&gt;0,"H","")</f>
        <v>H</v>
      </c>
      <c r="M15" t="str">
        <f>IF(resident_to_x_domains[[#This Row],[Physical Domain]]&gt;0,"P","")</f>
        <v>P</v>
      </c>
      <c r="N15" s="4" t="str">
        <f>CONCATENATE(resident_to_x_domains[[#This Row],[C]],resident_to_x_domains[[#This Row],[H]],resident_to_x_domains[[#This Row],[P]])</f>
        <v>HP</v>
      </c>
      <c r="O15" s="4">
        <f>LEN(resident_to_x_domains[[#This Row],[CHP_code]])</f>
        <v>2</v>
      </c>
    </row>
    <row r="16" spans="1:19" x14ac:dyDescent="0.25">
      <c r="A16" t="s">
        <v>256</v>
      </c>
      <c r="B16" s="4"/>
      <c r="C16" s="4">
        <v>6</v>
      </c>
      <c r="D16" s="4">
        <v>2</v>
      </c>
      <c r="G16" t="s">
        <v>256</v>
      </c>
      <c r="I16">
        <v>6</v>
      </c>
      <c r="J16">
        <v>2</v>
      </c>
      <c r="K16" t="str">
        <f>IF(resident_to_x_domains[[#This Row],[Cyber Domain]]&gt;0,"C","")</f>
        <v/>
      </c>
      <c r="L16" t="str">
        <f>IF(resident_to_x_domains[[#This Row],[Human Domain]]&gt;0,"H","")</f>
        <v>H</v>
      </c>
      <c r="M16" t="str">
        <f>IF(resident_to_x_domains[[#This Row],[Physical Domain]]&gt;0,"P","")</f>
        <v>P</v>
      </c>
      <c r="N16" s="4" t="str">
        <f>CONCATENATE(resident_to_x_domains[[#This Row],[C]],resident_to_x_domains[[#This Row],[H]],resident_to_x_domains[[#This Row],[P]])</f>
        <v>HP</v>
      </c>
      <c r="O16" s="4">
        <f>LEN(resident_to_x_domains[[#This Row],[CHP_code]])</f>
        <v>2</v>
      </c>
    </row>
    <row r="17" spans="1:15" x14ac:dyDescent="0.25">
      <c r="A17" t="s">
        <v>255</v>
      </c>
      <c r="B17" s="4"/>
      <c r="C17" s="4">
        <v>3</v>
      </c>
      <c r="D17" s="4"/>
      <c r="G17" t="s">
        <v>255</v>
      </c>
      <c r="I17">
        <v>3</v>
      </c>
      <c r="K17" t="str">
        <f>IF(resident_to_x_domains[[#This Row],[Cyber Domain]]&gt;0,"C","")</f>
        <v/>
      </c>
      <c r="L17" t="str">
        <f>IF(resident_to_x_domains[[#This Row],[Human Domain]]&gt;0,"H","")</f>
        <v>H</v>
      </c>
      <c r="M17" t="str">
        <f>IF(resident_to_x_domains[[#This Row],[Physical Domain]]&gt;0,"P","")</f>
        <v/>
      </c>
      <c r="N17" s="4" t="str">
        <f>CONCATENATE(resident_to_x_domains[[#This Row],[C]],resident_to_x_domains[[#This Row],[H]],resident_to_x_domains[[#This Row],[P]])</f>
        <v>H</v>
      </c>
      <c r="O17" s="4">
        <f>LEN(resident_to_x_domains[[#This Row],[CHP_code]])</f>
        <v>1</v>
      </c>
    </row>
    <row r="18" spans="1:15" x14ac:dyDescent="0.25">
      <c r="A18" t="s">
        <v>254</v>
      </c>
      <c r="B18" s="4">
        <v>2</v>
      </c>
      <c r="C18" s="4">
        <v>7</v>
      </c>
      <c r="D18" s="4"/>
      <c r="G18" t="s">
        <v>254</v>
      </c>
      <c r="H18">
        <v>2</v>
      </c>
      <c r="I18">
        <v>7</v>
      </c>
      <c r="K18" t="str">
        <f>IF(resident_to_x_domains[[#This Row],[Cyber Domain]]&gt;0,"C","")</f>
        <v>C</v>
      </c>
      <c r="L18" t="str">
        <f>IF(resident_to_x_domains[[#This Row],[Human Domain]]&gt;0,"H","")</f>
        <v>H</v>
      </c>
      <c r="M18" t="str">
        <f>IF(resident_to_x_domains[[#This Row],[Physical Domain]]&gt;0,"P","")</f>
        <v/>
      </c>
      <c r="N18" s="4" t="str">
        <f>CONCATENATE(resident_to_x_domains[[#This Row],[C]],resident_to_x_domains[[#This Row],[H]],resident_to_x_domains[[#This Row],[P]])</f>
        <v>CH</v>
      </c>
      <c r="O18" s="4">
        <f>LEN(resident_to_x_domains[[#This Row],[CHP_code]])</f>
        <v>2</v>
      </c>
    </row>
    <row r="19" spans="1:15" x14ac:dyDescent="0.25">
      <c r="A19" t="s">
        <v>252</v>
      </c>
      <c r="B19" s="4"/>
      <c r="C19" s="4">
        <v>3</v>
      </c>
      <c r="D19" s="4">
        <v>1</v>
      </c>
      <c r="G19" t="s">
        <v>252</v>
      </c>
      <c r="I19">
        <v>3</v>
      </c>
      <c r="J19">
        <v>1</v>
      </c>
      <c r="K19" t="str">
        <f>IF(resident_to_x_domains[[#This Row],[Cyber Domain]]&gt;0,"C","")</f>
        <v/>
      </c>
      <c r="L19" t="str">
        <f>IF(resident_to_x_domains[[#This Row],[Human Domain]]&gt;0,"H","")</f>
        <v>H</v>
      </c>
      <c r="M19" t="str">
        <f>IF(resident_to_x_domains[[#This Row],[Physical Domain]]&gt;0,"P","")</f>
        <v>P</v>
      </c>
      <c r="N19" s="4" t="str">
        <f>CONCATENATE(resident_to_x_domains[[#This Row],[C]],resident_to_x_domains[[#This Row],[H]],resident_to_x_domains[[#This Row],[P]])</f>
        <v>HP</v>
      </c>
      <c r="O19" s="4">
        <f>LEN(resident_to_x_domains[[#This Row],[CHP_code]])</f>
        <v>2</v>
      </c>
    </row>
    <row r="20" spans="1:15" x14ac:dyDescent="0.25">
      <c r="A20" t="s">
        <v>251</v>
      </c>
      <c r="B20" s="4"/>
      <c r="C20" s="4">
        <v>3</v>
      </c>
      <c r="D20" s="4">
        <v>2</v>
      </c>
      <c r="G20" t="s">
        <v>251</v>
      </c>
      <c r="I20">
        <v>3</v>
      </c>
      <c r="J20">
        <v>2</v>
      </c>
      <c r="K20" t="str">
        <f>IF(resident_to_x_domains[[#This Row],[Cyber Domain]]&gt;0,"C","")</f>
        <v/>
      </c>
      <c r="L20" t="str">
        <f>IF(resident_to_x_domains[[#This Row],[Human Domain]]&gt;0,"H","")</f>
        <v>H</v>
      </c>
      <c r="M20" t="str">
        <f>IF(resident_to_x_domains[[#This Row],[Physical Domain]]&gt;0,"P","")</f>
        <v>P</v>
      </c>
      <c r="N20" s="4" t="str">
        <f>CONCATENATE(resident_to_x_domains[[#This Row],[C]],resident_to_x_domains[[#This Row],[H]],resident_to_x_domains[[#This Row],[P]])</f>
        <v>HP</v>
      </c>
      <c r="O20" s="4">
        <f>LEN(resident_to_x_domains[[#This Row],[CHP_code]])</f>
        <v>2</v>
      </c>
    </row>
    <row r="21" spans="1:15" x14ac:dyDescent="0.25">
      <c r="A21" t="s">
        <v>250</v>
      </c>
      <c r="B21" s="4">
        <v>2</v>
      </c>
      <c r="C21" s="4">
        <v>5</v>
      </c>
      <c r="D21" s="4">
        <v>1</v>
      </c>
      <c r="G21" t="s">
        <v>250</v>
      </c>
      <c r="H21">
        <v>2</v>
      </c>
      <c r="I21">
        <v>5</v>
      </c>
      <c r="J21">
        <v>1</v>
      </c>
      <c r="K21" t="str">
        <f>IF(resident_to_x_domains[[#This Row],[Cyber Domain]]&gt;0,"C","")</f>
        <v>C</v>
      </c>
      <c r="L21" t="str">
        <f>IF(resident_to_x_domains[[#This Row],[Human Domain]]&gt;0,"H","")</f>
        <v>H</v>
      </c>
      <c r="M21" t="str">
        <f>IF(resident_to_x_domains[[#This Row],[Physical Domain]]&gt;0,"P","")</f>
        <v>P</v>
      </c>
      <c r="N21" s="4" t="str">
        <f>CONCATENATE(resident_to_x_domains[[#This Row],[C]],resident_to_x_domains[[#This Row],[H]],resident_to_x_domains[[#This Row],[P]])</f>
        <v>CHP</v>
      </c>
      <c r="O21" s="4">
        <f>LEN(resident_to_x_domains[[#This Row],[CHP_code]])</f>
        <v>3</v>
      </c>
    </row>
    <row r="22" spans="1:15" x14ac:dyDescent="0.25">
      <c r="A22" t="s">
        <v>248</v>
      </c>
      <c r="B22" s="4">
        <v>2</v>
      </c>
      <c r="C22" s="4">
        <v>4</v>
      </c>
      <c r="D22" s="4"/>
      <c r="G22" t="s">
        <v>248</v>
      </c>
      <c r="H22">
        <v>2</v>
      </c>
      <c r="I22">
        <v>4</v>
      </c>
      <c r="K22" t="str">
        <f>IF(resident_to_x_domains[[#This Row],[Cyber Domain]]&gt;0,"C","")</f>
        <v>C</v>
      </c>
      <c r="L22" t="str">
        <f>IF(resident_to_x_domains[[#This Row],[Human Domain]]&gt;0,"H","")</f>
        <v>H</v>
      </c>
      <c r="M22" t="str">
        <f>IF(resident_to_x_domains[[#This Row],[Physical Domain]]&gt;0,"P","")</f>
        <v/>
      </c>
      <c r="N22" s="4" t="str">
        <f>CONCATENATE(resident_to_x_domains[[#This Row],[C]],resident_to_x_domains[[#This Row],[H]],resident_to_x_domains[[#This Row],[P]])</f>
        <v>CH</v>
      </c>
      <c r="O22" s="4">
        <f>LEN(resident_to_x_domains[[#This Row],[CHP_code]])</f>
        <v>2</v>
      </c>
    </row>
    <row r="23" spans="1:15" x14ac:dyDescent="0.25">
      <c r="A23" t="s">
        <v>247</v>
      </c>
      <c r="B23" s="4">
        <v>1</v>
      </c>
      <c r="C23" s="4">
        <v>8</v>
      </c>
      <c r="D23" s="4">
        <v>1</v>
      </c>
      <c r="G23" t="s">
        <v>247</v>
      </c>
      <c r="H23">
        <v>1</v>
      </c>
      <c r="I23">
        <v>8</v>
      </c>
      <c r="J23">
        <v>1</v>
      </c>
      <c r="K23" t="str">
        <f>IF(resident_to_x_domains[[#This Row],[Cyber Domain]]&gt;0,"C","")</f>
        <v>C</v>
      </c>
      <c r="L23" t="str">
        <f>IF(resident_to_x_domains[[#This Row],[Human Domain]]&gt;0,"H","")</f>
        <v>H</v>
      </c>
      <c r="M23" t="str">
        <f>IF(resident_to_x_domains[[#This Row],[Physical Domain]]&gt;0,"P","")</f>
        <v>P</v>
      </c>
      <c r="N23" s="4" t="str">
        <f>CONCATENATE(resident_to_x_domains[[#This Row],[C]],resident_to_x_domains[[#This Row],[H]],resident_to_x_domains[[#This Row],[P]])</f>
        <v>CHP</v>
      </c>
      <c r="O23" s="4">
        <f>LEN(resident_to_x_domains[[#This Row],[CHP_code]])</f>
        <v>3</v>
      </c>
    </row>
    <row r="24" spans="1:15" x14ac:dyDescent="0.25">
      <c r="A24" t="s">
        <v>245</v>
      </c>
      <c r="B24" s="4"/>
      <c r="C24" s="4">
        <v>3</v>
      </c>
      <c r="D24" s="4">
        <v>1</v>
      </c>
      <c r="G24" t="s">
        <v>245</v>
      </c>
      <c r="I24">
        <v>3</v>
      </c>
      <c r="J24">
        <v>1</v>
      </c>
      <c r="K24" t="str">
        <f>IF(resident_to_x_domains[[#This Row],[Cyber Domain]]&gt;0,"C","")</f>
        <v/>
      </c>
      <c r="L24" t="str">
        <f>IF(resident_to_x_domains[[#This Row],[Human Domain]]&gt;0,"H","")</f>
        <v>H</v>
      </c>
      <c r="M24" t="str">
        <f>IF(resident_to_x_domains[[#This Row],[Physical Domain]]&gt;0,"P","")</f>
        <v>P</v>
      </c>
      <c r="N24" s="4" t="str">
        <f>CONCATENATE(resident_to_x_domains[[#This Row],[C]],resident_to_x_domains[[#This Row],[H]],resident_to_x_domains[[#This Row],[P]])</f>
        <v>HP</v>
      </c>
      <c r="O24" s="4">
        <f>LEN(resident_to_x_domains[[#This Row],[CHP_code]])</f>
        <v>2</v>
      </c>
    </row>
    <row r="25" spans="1:15" x14ac:dyDescent="0.25">
      <c r="A25" t="s">
        <v>244</v>
      </c>
      <c r="B25" s="4"/>
      <c r="C25" s="4">
        <v>6</v>
      </c>
      <c r="D25" s="4">
        <v>1</v>
      </c>
      <c r="G25" t="s">
        <v>244</v>
      </c>
      <c r="I25">
        <v>6</v>
      </c>
      <c r="J25">
        <v>1</v>
      </c>
      <c r="K25" t="str">
        <f>IF(resident_to_x_domains[[#This Row],[Cyber Domain]]&gt;0,"C","")</f>
        <v/>
      </c>
      <c r="L25" t="str">
        <f>IF(resident_to_x_domains[[#This Row],[Human Domain]]&gt;0,"H","")</f>
        <v>H</v>
      </c>
      <c r="M25" t="str">
        <f>IF(resident_to_x_domains[[#This Row],[Physical Domain]]&gt;0,"P","")</f>
        <v>P</v>
      </c>
      <c r="N25" s="4" t="str">
        <f>CONCATENATE(resident_to_x_domains[[#This Row],[C]],resident_to_x_domains[[#This Row],[H]],resident_to_x_domains[[#This Row],[P]])</f>
        <v>HP</v>
      </c>
      <c r="O25" s="4">
        <f>LEN(resident_to_x_domains[[#This Row],[CHP_code]])</f>
        <v>2</v>
      </c>
    </row>
    <row r="26" spans="1:15" x14ac:dyDescent="0.25">
      <c r="A26" t="s">
        <v>243</v>
      </c>
      <c r="B26" s="4"/>
      <c r="C26" s="4">
        <v>3</v>
      </c>
      <c r="D26" s="4">
        <v>2</v>
      </c>
      <c r="G26" t="s">
        <v>243</v>
      </c>
      <c r="I26">
        <v>3</v>
      </c>
      <c r="J26">
        <v>2</v>
      </c>
      <c r="K26" t="str">
        <f>IF(resident_to_x_domains[[#This Row],[Cyber Domain]]&gt;0,"C","")</f>
        <v/>
      </c>
      <c r="L26" t="str">
        <f>IF(resident_to_x_domains[[#This Row],[Human Domain]]&gt;0,"H","")</f>
        <v>H</v>
      </c>
      <c r="M26" t="str">
        <f>IF(resident_to_x_domains[[#This Row],[Physical Domain]]&gt;0,"P","")</f>
        <v>P</v>
      </c>
      <c r="N26" s="4" t="str">
        <f>CONCATENATE(resident_to_x_domains[[#This Row],[C]],resident_to_x_domains[[#This Row],[H]],resident_to_x_domains[[#This Row],[P]])</f>
        <v>HP</v>
      </c>
      <c r="O26" s="4">
        <f>LEN(resident_to_x_domains[[#This Row],[CHP_code]])</f>
        <v>2</v>
      </c>
    </row>
    <row r="27" spans="1:15" x14ac:dyDescent="0.25">
      <c r="A27" t="s">
        <v>242</v>
      </c>
      <c r="B27" s="4"/>
      <c r="C27" s="4">
        <v>6</v>
      </c>
      <c r="D27" s="4">
        <v>3</v>
      </c>
      <c r="G27" t="s">
        <v>242</v>
      </c>
      <c r="I27">
        <v>6</v>
      </c>
      <c r="J27">
        <v>3</v>
      </c>
      <c r="K27" t="str">
        <f>IF(resident_to_x_domains[[#This Row],[Cyber Domain]]&gt;0,"C","")</f>
        <v/>
      </c>
      <c r="L27" t="str">
        <f>IF(resident_to_x_domains[[#This Row],[Human Domain]]&gt;0,"H","")</f>
        <v>H</v>
      </c>
      <c r="M27" t="str">
        <f>IF(resident_to_x_domains[[#This Row],[Physical Domain]]&gt;0,"P","")</f>
        <v>P</v>
      </c>
      <c r="N27" s="4" t="str">
        <f>CONCATENATE(resident_to_x_domains[[#This Row],[C]],resident_to_x_domains[[#This Row],[H]],resident_to_x_domains[[#This Row],[P]])</f>
        <v>HP</v>
      </c>
      <c r="O27" s="4">
        <f>LEN(resident_to_x_domains[[#This Row],[CHP_code]])</f>
        <v>2</v>
      </c>
    </row>
    <row r="28" spans="1:15" x14ac:dyDescent="0.25">
      <c r="A28" t="s">
        <v>241</v>
      </c>
      <c r="B28" s="4"/>
      <c r="C28" s="4">
        <v>5</v>
      </c>
      <c r="D28" s="4">
        <v>1</v>
      </c>
      <c r="G28" t="s">
        <v>241</v>
      </c>
      <c r="I28">
        <v>5</v>
      </c>
      <c r="J28">
        <v>1</v>
      </c>
      <c r="K28" t="str">
        <f>IF(resident_to_x_domains[[#This Row],[Cyber Domain]]&gt;0,"C","")</f>
        <v/>
      </c>
      <c r="L28" t="str">
        <f>IF(resident_to_x_domains[[#This Row],[Human Domain]]&gt;0,"H","")</f>
        <v>H</v>
      </c>
      <c r="M28" t="str">
        <f>IF(resident_to_x_domains[[#This Row],[Physical Domain]]&gt;0,"P","")</f>
        <v>P</v>
      </c>
      <c r="N28" s="4" t="str">
        <f>CONCATENATE(resident_to_x_domains[[#This Row],[C]],resident_to_x_domains[[#This Row],[H]],resident_to_x_domains[[#This Row],[P]])</f>
        <v>HP</v>
      </c>
      <c r="O28" s="4">
        <f>LEN(resident_to_x_domains[[#This Row],[CHP_code]])</f>
        <v>2</v>
      </c>
    </row>
    <row r="29" spans="1:15" x14ac:dyDescent="0.25">
      <c r="A29" t="s">
        <v>240</v>
      </c>
      <c r="B29" s="4"/>
      <c r="C29" s="4">
        <v>5</v>
      </c>
      <c r="D29" s="4">
        <v>2</v>
      </c>
      <c r="G29" t="s">
        <v>240</v>
      </c>
      <c r="I29">
        <v>5</v>
      </c>
      <c r="J29">
        <v>2</v>
      </c>
      <c r="K29" t="str">
        <f>IF(resident_to_x_domains[[#This Row],[Cyber Domain]]&gt;0,"C","")</f>
        <v/>
      </c>
      <c r="L29" t="str">
        <f>IF(resident_to_x_domains[[#This Row],[Human Domain]]&gt;0,"H","")</f>
        <v>H</v>
      </c>
      <c r="M29" t="str">
        <f>IF(resident_to_x_domains[[#This Row],[Physical Domain]]&gt;0,"P","")</f>
        <v>P</v>
      </c>
      <c r="N29" s="4" t="str">
        <f>CONCATENATE(resident_to_x_domains[[#This Row],[C]],resident_to_x_domains[[#This Row],[H]],resident_to_x_domains[[#This Row],[P]])</f>
        <v>HP</v>
      </c>
      <c r="O29" s="4">
        <f>LEN(resident_to_x_domains[[#This Row],[CHP_code]])</f>
        <v>2</v>
      </c>
    </row>
    <row r="30" spans="1:15" x14ac:dyDescent="0.25">
      <c r="A30" t="s">
        <v>239</v>
      </c>
      <c r="B30" s="4"/>
      <c r="C30" s="4">
        <v>6</v>
      </c>
      <c r="D30" s="4">
        <v>1</v>
      </c>
      <c r="G30" t="s">
        <v>239</v>
      </c>
      <c r="I30">
        <v>6</v>
      </c>
      <c r="J30">
        <v>1</v>
      </c>
      <c r="K30" t="str">
        <f>IF(resident_to_x_domains[[#This Row],[Cyber Domain]]&gt;0,"C","")</f>
        <v/>
      </c>
      <c r="L30" t="str">
        <f>IF(resident_to_x_domains[[#This Row],[Human Domain]]&gt;0,"H","")</f>
        <v>H</v>
      </c>
      <c r="M30" t="str">
        <f>IF(resident_to_x_domains[[#This Row],[Physical Domain]]&gt;0,"P","")</f>
        <v>P</v>
      </c>
      <c r="N30" s="4" t="str">
        <f>CONCATENATE(resident_to_x_domains[[#This Row],[C]],resident_to_x_domains[[#This Row],[H]],resident_to_x_domains[[#This Row],[P]])</f>
        <v>HP</v>
      </c>
      <c r="O30" s="4">
        <f>LEN(resident_to_x_domains[[#This Row],[CHP_code]])</f>
        <v>2</v>
      </c>
    </row>
    <row r="31" spans="1:15" x14ac:dyDescent="0.25">
      <c r="A31" t="s">
        <v>238</v>
      </c>
      <c r="B31" s="4"/>
      <c r="C31" s="4">
        <v>5</v>
      </c>
      <c r="D31" s="4">
        <v>1</v>
      </c>
      <c r="G31" t="s">
        <v>238</v>
      </c>
      <c r="I31">
        <v>5</v>
      </c>
      <c r="J31">
        <v>1</v>
      </c>
      <c r="K31" t="str">
        <f>IF(resident_to_x_domains[[#This Row],[Cyber Domain]]&gt;0,"C","")</f>
        <v/>
      </c>
      <c r="L31" t="str">
        <f>IF(resident_to_x_domains[[#This Row],[Human Domain]]&gt;0,"H","")</f>
        <v>H</v>
      </c>
      <c r="M31" t="str">
        <f>IF(resident_to_x_domains[[#This Row],[Physical Domain]]&gt;0,"P","")</f>
        <v>P</v>
      </c>
      <c r="N31" s="4" t="str">
        <f>CONCATENATE(resident_to_x_domains[[#This Row],[C]],resident_to_x_domains[[#This Row],[H]],resident_to_x_domains[[#This Row],[P]])</f>
        <v>HP</v>
      </c>
      <c r="O31" s="4">
        <f>LEN(resident_to_x_domains[[#This Row],[CHP_code]])</f>
        <v>2</v>
      </c>
    </row>
    <row r="32" spans="1:15" x14ac:dyDescent="0.25">
      <c r="A32" t="s">
        <v>236</v>
      </c>
      <c r="B32" s="4">
        <v>1</v>
      </c>
      <c r="C32" s="4">
        <v>5</v>
      </c>
      <c r="D32" s="4">
        <v>1</v>
      </c>
      <c r="G32" t="s">
        <v>236</v>
      </c>
      <c r="H32">
        <v>1</v>
      </c>
      <c r="I32">
        <v>5</v>
      </c>
      <c r="J32">
        <v>1</v>
      </c>
      <c r="K32" t="str">
        <f>IF(resident_to_x_domains[[#This Row],[Cyber Domain]]&gt;0,"C","")</f>
        <v>C</v>
      </c>
      <c r="L32" t="str">
        <f>IF(resident_to_x_domains[[#This Row],[Human Domain]]&gt;0,"H","")</f>
        <v>H</v>
      </c>
      <c r="M32" t="str">
        <f>IF(resident_to_x_domains[[#This Row],[Physical Domain]]&gt;0,"P","")</f>
        <v>P</v>
      </c>
      <c r="N32" s="4" t="str">
        <f>CONCATENATE(resident_to_x_domains[[#This Row],[C]],resident_to_x_domains[[#This Row],[H]],resident_to_x_domains[[#This Row],[P]])</f>
        <v>CHP</v>
      </c>
      <c r="O32" s="4">
        <f>LEN(resident_to_x_domains[[#This Row],[CHP_code]])</f>
        <v>3</v>
      </c>
    </row>
    <row r="33" spans="1:15" x14ac:dyDescent="0.25">
      <c r="A33" t="s">
        <v>234</v>
      </c>
      <c r="B33" s="4"/>
      <c r="C33" s="4">
        <v>6</v>
      </c>
      <c r="D33" s="4">
        <v>1</v>
      </c>
      <c r="G33" t="s">
        <v>234</v>
      </c>
      <c r="I33">
        <v>6</v>
      </c>
      <c r="J33">
        <v>1</v>
      </c>
      <c r="K33" t="str">
        <f>IF(resident_to_x_domains[[#This Row],[Cyber Domain]]&gt;0,"C","")</f>
        <v/>
      </c>
      <c r="L33" t="str">
        <f>IF(resident_to_x_domains[[#This Row],[Human Domain]]&gt;0,"H","")</f>
        <v>H</v>
      </c>
      <c r="M33" t="str">
        <f>IF(resident_to_x_domains[[#This Row],[Physical Domain]]&gt;0,"P","")</f>
        <v>P</v>
      </c>
      <c r="N33" s="4" t="str">
        <f>CONCATENATE(resident_to_x_domains[[#This Row],[C]],resident_to_x_domains[[#This Row],[H]],resident_to_x_domains[[#This Row],[P]])</f>
        <v>HP</v>
      </c>
      <c r="O33" s="4">
        <f>LEN(resident_to_x_domains[[#This Row],[CHP_code]])</f>
        <v>2</v>
      </c>
    </row>
    <row r="34" spans="1:15" x14ac:dyDescent="0.25">
      <c r="A34" t="s">
        <v>232</v>
      </c>
      <c r="B34" s="4"/>
      <c r="C34" s="4">
        <v>6</v>
      </c>
      <c r="D34" s="4">
        <v>1</v>
      </c>
      <c r="G34" t="s">
        <v>232</v>
      </c>
      <c r="I34">
        <v>6</v>
      </c>
      <c r="J34">
        <v>1</v>
      </c>
      <c r="K34" t="str">
        <f>IF(resident_to_x_domains[[#This Row],[Cyber Domain]]&gt;0,"C","")</f>
        <v/>
      </c>
      <c r="L34" t="str">
        <f>IF(resident_to_x_domains[[#This Row],[Human Domain]]&gt;0,"H","")</f>
        <v>H</v>
      </c>
      <c r="M34" t="str">
        <f>IF(resident_to_x_domains[[#This Row],[Physical Domain]]&gt;0,"P","")</f>
        <v>P</v>
      </c>
      <c r="N34" s="4" t="str">
        <f>CONCATENATE(resident_to_x_domains[[#This Row],[C]],resident_to_x_domains[[#This Row],[H]],resident_to_x_domains[[#This Row],[P]])</f>
        <v>HP</v>
      </c>
      <c r="O34" s="4">
        <f>LEN(resident_to_x_domains[[#This Row],[CHP_code]])</f>
        <v>2</v>
      </c>
    </row>
    <row r="35" spans="1:15" x14ac:dyDescent="0.25">
      <c r="A35" t="s">
        <v>231</v>
      </c>
      <c r="B35" s="4"/>
      <c r="C35" s="4">
        <v>5</v>
      </c>
      <c r="D35" s="4">
        <v>1</v>
      </c>
      <c r="G35" t="s">
        <v>231</v>
      </c>
      <c r="I35">
        <v>5</v>
      </c>
      <c r="J35">
        <v>1</v>
      </c>
      <c r="K35" t="str">
        <f>IF(resident_to_x_domains[[#This Row],[Cyber Domain]]&gt;0,"C","")</f>
        <v/>
      </c>
      <c r="L35" t="str">
        <f>IF(resident_to_x_domains[[#This Row],[Human Domain]]&gt;0,"H","")</f>
        <v>H</v>
      </c>
      <c r="M35" t="str">
        <f>IF(resident_to_x_domains[[#This Row],[Physical Domain]]&gt;0,"P","")</f>
        <v>P</v>
      </c>
      <c r="N35" s="4" t="str">
        <f>CONCATENATE(resident_to_x_domains[[#This Row],[C]],resident_to_x_domains[[#This Row],[H]],resident_to_x_domains[[#This Row],[P]])</f>
        <v>HP</v>
      </c>
      <c r="O35" s="4">
        <f>LEN(resident_to_x_domains[[#This Row],[CHP_code]])</f>
        <v>2</v>
      </c>
    </row>
    <row r="36" spans="1:15" x14ac:dyDescent="0.25">
      <c r="A36" t="s">
        <v>230</v>
      </c>
      <c r="B36" s="4"/>
      <c r="C36" s="4">
        <v>3</v>
      </c>
      <c r="D36" s="4">
        <v>1</v>
      </c>
      <c r="G36" t="s">
        <v>230</v>
      </c>
      <c r="I36">
        <v>3</v>
      </c>
      <c r="J36">
        <v>1</v>
      </c>
      <c r="K36" t="str">
        <f>IF(resident_to_x_domains[[#This Row],[Cyber Domain]]&gt;0,"C","")</f>
        <v/>
      </c>
      <c r="L36" t="str">
        <f>IF(resident_to_x_domains[[#This Row],[Human Domain]]&gt;0,"H","")</f>
        <v>H</v>
      </c>
      <c r="M36" t="str">
        <f>IF(resident_to_x_domains[[#This Row],[Physical Domain]]&gt;0,"P","")</f>
        <v>P</v>
      </c>
      <c r="N36" s="4" t="str">
        <f>CONCATENATE(resident_to_x_domains[[#This Row],[C]],resident_to_x_domains[[#This Row],[H]],resident_to_x_domains[[#This Row],[P]])</f>
        <v>HP</v>
      </c>
      <c r="O36" s="4">
        <f>LEN(resident_to_x_domains[[#This Row],[CHP_code]])</f>
        <v>2</v>
      </c>
    </row>
    <row r="37" spans="1:15" x14ac:dyDescent="0.25">
      <c r="A37" t="s">
        <v>229</v>
      </c>
      <c r="B37" s="4"/>
      <c r="C37" s="4">
        <v>1</v>
      </c>
      <c r="D37" s="4">
        <v>1</v>
      </c>
      <c r="G37" t="s">
        <v>229</v>
      </c>
      <c r="I37">
        <v>1</v>
      </c>
      <c r="J37">
        <v>1</v>
      </c>
      <c r="K37" t="str">
        <f>IF(resident_to_x_domains[[#This Row],[Cyber Domain]]&gt;0,"C","")</f>
        <v/>
      </c>
      <c r="L37" t="str">
        <f>IF(resident_to_x_domains[[#This Row],[Human Domain]]&gt;0,"H","")</f>
        <v>H</v>
      </c>
      <c r="M37" t="str">
        <f>IF(resident_to_x_domains[[#This Row],[Physical Domain]]&gt;0,"P","")</f>
        <v>P</v>
      </c>
      <c r="N37" s="4" t="str">
        <f>CONCATENATE(resident_to_x_domains[[#This Row],[C]],resident_to_x_domains[[#This Row],[H]],resident_to_x_domains[[#This Row],[P]])</f>
        <v>HP</v>
      </c>
      <c r="O37" s="4">
        <f>LEN(resident_to_x_domains[[#This Row],[CHP_code]])</f>
        <v>2</v>
      </c>
    </row>
    <row r="38" spans="1:15" x14ac:dyDescent="0.25">
      <c r="A38" t="s">
        <v>228</v>
      </c>
      <c r="B38" s="4"/>
      <c r="C38" s="4">
        <v>3</v>
      </c>
      <c r="D38" s="4">
        <v>3</v>
      </c>
      <c r="G38" t="s">
        <v>228</v>
      </c>
      <c r="I38">
        <v>3</v>
      </c>
      <c r="J38">
        <v>3</v>
      </c>
      <c r="K38" t="str">
        <f>IF(resident_to_x_domains[[#This Row],[Cyber Domain]]&gt;0,"C","")</f>
        <v/>
      </c>
      <c r="L38" t="str">
        <f>IF(resident_to_x_domains[[#This Row],[Human Domain]]&gt;0,"H","")</f>
        <v>H</v>
      </c>
      <c r="M38" t="str">
        <f>IF(resident_to_x_domains[[#This Row],[Physical Domain]]&gt;0,"P","")</f>
        <v>P</v>
      </c>
      <c r="N38" s="4" t="str">
        <f>CONCATENATE(resident_to_x_domains[[#This Row],[C]],resident_to_x_domains[[#This Row],[H]],resident_to_x_domains[[#This Row],[P]])</f>
        <v>HP</v>
      </c>
      <c r="O38" s="4">
        <f>LEN(resident_to_x_domains[[#This Row],[CHP_code]])</f>
        <v>2</v>
      </c>
    </row>
    <row r="39" spans="1:15" x14ac:dyDescent="0.25">
      <c r="A39" t="s">
        <v>227</v>
      </c>
      <c r="B39" s="4"/>
      <c r="C39" s="4">
        <v>2</v>
      </c>
      <c r="D39" s="4"/>
      <c r="G39" t="s">
        <v>227</v>
      </c>
      <c r="I39">
        <v>2</v>
      </c>
      <c r="K39" t="str">
        <f>IF(resident_to_x_domains[[#This Row],[Cyber Domain]]&gt;0,"C","")</f>
        <v/>
      </c>
      <c r="L39" t="str">
        <f>IF(resident_to_x_domains[[#This Row],[Human Domain]]&gt;0,"H","")</f>
        <v>H</v>
      </c>
      <c r="M39" t="str">
        <f>IF(resident_to_x_domains[[#This Row],[Physical Domain]]&gt;0,"P","")</f>
        <v/>
      </c>
      <c r="N39" s="4" t="str">
        <f>CONCATENATE(resident_to_x_domains[[#This Row],[C]],resident_to_x_domains[[#This Row],[H]],resident_to_x_domains[[#This Row],[P]])</f>
        <v>H</v>
      </c>
      <c r="O39" s="4">
        <f>LEN(resident_to_x_domains[[#This Row],[CHP_code]])</f>
        <v>1</v>
      </c>
    </row>
    <row r="40" spans="1:15" x14ac:dyDescent="0.25">
      <c r="A40" t="s">
        <v>226</v>
      </c>
      <c r="B40" s="4"/>
      <c r="C40" s="4">
        <v>4</v>
      </c>
      <c r="D40" s="4">
        <v>2</v>
      </c>
      <c r="G40" t="s">
        <v>226</v>
      </c>
      <c r="I40">
        <v>4</v>
      </c>
      <c r="J40">
        <v>2</v>
      </c>
      <c r="K40" t="str">
        <f>IF(resident_to_x_domains[[#This Row],[Cyber Domain]]&gt;0,"C","")</f>
        <v/>
      </c>
      <c r="L40" t="str">
        <f>IF(resident_to_x_domains[[#This Row],[Human Domain]]&gt;0,"H","")</f>
        <v>H</v>
      </c>
      <c r="M40" t="str">
        <f>IF(resident_to_x_domains[[#This Row],[Physical Domain]]&gt;0,"P","")</f>
        <v>P</v>
      </c>
      <c r="N40" s="4" t="str">
        <f>CONCATENATE(resident_to_x_domains[[#This Row],[C]],resident_to_x_domains[[#This Row],[H]],resident_to_x_domains[[#This Row],[P]])</f>
        <v>HP</v>
      </c>
      <c r="O40" s="4">
        <f>LEN(resident_to_x_domains[[#This Row],[CHP_code]])</f>
        <v>2</v>
      </c>
    </row>
    <row r="41" spans="1:15" x14ac:dyDescent="0.25">
      <c r="A41" t="s">
        <v>225</v>
      </c>
      <c r="B41" s="4"/>
      <c r="C41" s="4">
        <v>4</v>
      </c>
      <c r="D41" s="4">
        <v>1</v>
      </c>
      <c r="G41" t="s">
        <v>225</v>
      </c>
      <c r="I41">
        <v>4</v>
      </c>
      <c r="J41">
        <v>1</v>
      </c>
      <c r="K41" t="str">
        <f>IF(resident_to_x_domains[[#This Row],[Cyber Domain]]&gt;0,"C","")</f>
        <v/>
      </c>
      <c r="L41" t="str">
        <f>IF(resident_to_x_domains[[#This Row],[Human Domain]]&gt;0,"H","")</f>
        <v>H</v>
      </c>
      <c r="M41" t="str">
        <f>IF(resident_to_x_domains[[#This Row],[Physical Domain]]&gt;0,"P","")</f>
        <v>P</v>
      </c>
      <c r="N41" s="4" t="str">
        <f>CONCATENATE(resident_to_x_domains[[#This Row],[C]],resident_to_x_domains[[#This Row],[H]],resident_to_x_domains[[#This Row],[P]])</f>
        <v>HP</v>
      </c>
      <c r="O41" s="4">
        <f>LEN(resident_to_x_domains[[#This Row],[CHP_code]])</f>
        <v>2</v>
      </c>
    </row>
    <row r="42" spans="1:15" x14ac:dyDescent="0.25">
      <c r="A42" t="s">
        <v>224</v>
      </c>
      <c r="B42" s="4"/>
      <c r="C42" s="4">
        <v>4</v>
      </c>
      <c r="D42" s="4">
        <v>1</v>
      </c>
      <c r="G42" t="s">
        <v>224</v>
      </c>
      <c r="I42">
        <v>4</v>
      </c>
      <c r="J42">
        <v>1</v>
      </c>
      <c r="K42" t="str">
        <f>IF(resident_to_x_domains[[#This Row],[Cyber Domain]]&gt;0,"C","")</f>
        <v/>
      </c>
      <c r="L42" t="str">
        <f>IF(resident_to_x_domains[[#This Row],[Human Domain]]&gt;0,"H","")</f>
        <v>H</v>
      </c>
      <c r="M42" t="str">
        <f>IF(resident_to_x_domains[[#This Row],[Physical Domain]]&gt;0,"P","")</f>
        <v>P</v>
      </c>
      <c r="N42" s="4" t="str">
        <f>CONCATENATE(resident_to_x_domains[[#This Row],[C]],resident_to_x_domains[[#This Row],[H]],resident_to_x_domains[[#This Row],[P]])</f>
        <v>HP</v>
      </c>
      <c r="O42" s="4">
        <f>LEN(resident_to_x_domains[[#This Row],[CHP_code]])</f>
        <v>2</v>
      </c>
    </row>
    <row r="43" spans="1:15" x14ac:dyDescent="0.25">
      <c r="A43" t="s">
        <v>223</v>
      </c>
      <c r="B43" s="4">
        <v>1</v>
      </c>
      <c r="C43" s="4">
        <v>5</v>
      </c>
      <c r="D43" s="4">
        <v>2</v>
      </c>
      <c r="G43" t="s">
        <v>223</v>
      </c>
      <c r="H43">
        <v>1</v>
      </c>
      <c r="I43">
        <v>5</v>
      </c>
      <c r="J43">
        <v>2</v>
      </c>
      <c r="K43" t="str">
        <f>IF(resident_to_x_domains[[#This Row],[Cyber Domain]]&gt;0,"C","")</f>
        <v>C</v>
      </c>
      <c r="L43" t="str">
        <f>IF(resident_to_x_domains[[#This Row],[Human Domain]]&gt;0,"H","")</f>
        <v>H</v>
      </c>
      <c r="M43" t="str">
        <f>IF(resident_to_x_domains[[#This Row],[Physical Domain]]&gt;0,"P","")</f>
        <v>P</v>
      </c>
      <c r="N43" s="4" t="str">
        <f>CONCATENATE(resident_to_x_domains[[#This Row],[C]],resident_to_x_domains[[#This Row],[H]],resident_to_x_domains[[#This Row],[P]])</f>
        <v>CHP</v>
      </c>
      <c r="O43" s="4">
        <f>LEN(resident_to_x_domains[[#This Row],[CHP_code]])</f>
        <v>3</v>
      </c>
    </row>
    <row r="44" spans="1:15" x14ac:dyDescent="0.25">
      <c r="A44" t="s">
        <v>221</v>
      </c>
      <c r="B44" s="4"/>
      <c r="C44" s="4">
        <v>4</v>
      </c>
      <c r="D44" s="4">
        <v>1</v>
      </c>
      <c r="G44" t="s">
        <v>221</v>
      </c>
      <c r="I44">
        <v>4</v>
      </c>
      <c r="J44">
        <v>1</v>
      </c>
      <c r="K44" t="str">
        <f>IF(resident_to_x_domains[[#This Row],[Cyber Domain]]&gt;0,"C","")</f>
        <v/>
      </c>
      <c r="L44" t="str">
        <f>IF(resident_to_x_domains[[#This Row],[Human Domain]]&gt;0,"H","")</f>
        <v>H</v>
      </c>
      <c r="M44" t="str">
        <f>IF(resident_to_x_domains[[#This Row],[Physical Domain]]&gt;0,"P","")</f>
        <v>P</v>
      </c>
      <c r="N44" s="4" t="str">
        <f>CONCATENATE(resident_to_x_domains[[#This Row],[C]],resident_to_x_domains[[#This Row],[H]],resident_to_x_domains[[#This Row],[P]])</f>
        <v>HP</v>
      </c>
      <c r="O44" s="4">
        <f>LEN(resident_to_x_domains[[#This Row],[CHP_code]])</f>
        <v>2</v>
      </c>
    </row>
    <row r="45" spans="1:15" x14ac:dyDescent="0.25">
      <c r="A45" t="s">
        <v>219</v>
      </c>
      <c r="B45" s="4"/>
      <c r="C45" s="4">
        <v>5</v>
      </c>
      <c r="D45" s="4">
        <v>1</v>
      </c>
      <c r="G45" t="s">
        <v>219</v>
      </c>
      <c r="I45">
        <v>5</v>
      </c>
      <c r="J45">
        <v>1</v>
      </c>
      <c r="K45" t="str">
        <f>IF(resident_to_x_domains[[#This Row],[Cyber Domain]]&gt;0,"C","")</f>
        <v/>
      </c>
      <c r="L45" t="str">
        <f>IF(resident_to_x_domains[[#This Row],[Human Domain]]&gt;0,"H","")</f>
        <v>H</v>
      </c>
      <c r="M45" t="str">
        <f>IF(resident_to_x_domains[[#This Row],[Physical Domain]]&gt;0,"P","")</f>
        <v>P</v>
      </c>
      <c r="N45" s="4" t="str">
        <f>CONCATENATE(resident_to_x_domains[[#This Row],[C]],resident_to_x_domains[[#This Row],[H]],resident_to_x_domains[[#This Row],[P]])</f>
        <v>HP</v>
      </c>
      <c r="O45" s="4">
        <f>LEN(resident_to_x_domains[[#This Row],[CHP_code]])</f>
        <v>2</v>
      </c>
    </row>
    <row r="46" spans="1:15" x14ac:dyDescent="0.25">
      <c r="A46" t="s">
        <v>218</v>
      </c>
      <c r="B46" s="4"/>
      <c r="C46" s="4">
        <v>3</v>
      </c>
      <c r="D46" s="4"/>
      <c r="G46" t="s">
        <v>218</v>
      </c>
      <c r="I46">
        <v>3</v>
      </c>
      <c r="K46" t="str">
        <f>IF(resident_to_x_domains[[#This Row],[Cyber Domain]]&gt;0,"C","")</f>
        <v/>
      </c>
      <c r="L46" t="str">
        <f>IF(resident_to_x_domains[[#This Row],[Human Domain]]&gt;0,"H","")</f>
        <v>H</v>
      </c>
      <c r="M46" t="str">
        <f>IF(resident_to_x_domains[[#This Row],[Physical Domain]]&gt;0,"P","")</f>
        <v/>
      </c>
      <c r="N46" s="4" t="str">
        <f>CONCATENATE(resident_to_x_domains[[#This Row],[C]],resident_to_x_domains[[#This Row],[H]],resident_to_x_domains[[#This Row],[P]])</f>
        <v>H</v>
      </c>
      <c r="O46" s="4">
        <f>LEN(resident_to_x_domains[[#This Row],[CHP_code]])</f>
        <v>1</v>
      </c>
    </row>
    <row r="47" spans="1:15" x14ac:dyDescent="0.25">
      <c r="A47" t="s">
        <v>217</v>
      </c>
      <c r="B47" s="4"/>
      <c r="C47" s="4">
        <v>3</v>
      </c>
      <c r="D47" s="4"/>
      <c r="G47" t="s">
        <v>217</v>
      </c>
      <c r="I47">
        <v>3</v>
      </c>
      <c r="K47" t="str">
        <f>IF(resident_to_x_domains[[#This Row],[Cyber Domain]]&gt;0,"C","")</f>
        <v/>
      </c>
      <c r="L47" t="str">
        <f>IF(resident_to_x_domains[[#This Row],[Human Domain]]&gt;0,"H","")</f>
        <v>H</v>
      </c>
      <c r="M47" t="str">
        <f>IF(resident_to_x_domains[[#This Row],[Physical Domain]]&gt;0,"P","")</f>
        <v/>
      </c>
      <c r="N47" s="4" t="str">
        <f>CONCATENATE(resident_to_x_domains[[#This Row],[C]],resident_to_x_domains[[#This Row],[H]],resident_to_x_domains[[#This Row],[P]])</f>
        <v>H</v>
      </c>
      <c r="O47" s="4">
        <f>LEN(resident_to_x_domains[[#This Row],[CHP_code]])</f>
        <v>1</v>
      </c>
    </row>
    <row r="48" spans="1:15" x14ac:dyDescent="0.25">
      <c r="A48" t="s">
        <v>216</v>
      </c>
      <c r="B48" s="4"/>
      <c r="C48" s="4">
        <v>3</v>
      </c>
      <c r="D48" s="4">
        <v>1</v>
      </c>
      <c r="G48" t="s">
        <v>216</v>
      </c>
      <c r="I48">
        <v>3</v>
      </c>
      <c r="J48">
        <v>1</v>
      </c>
      <c r="K48" t="str">
        <f>IF(resident_to_x_domains[[#This Row],[Cyber Domain]]&gt;0,"C","")</f>
        <v/>
      </c>
      <c r="L48" t="str">
        <f>IF(resident_to_x_domains[[#This Row],[Human Domain]]&gt;0,"H","")</f>
        <v>H</v>
      </c>
      <c r="M48" t="str">
        <f>IF(resident_to_x_domains[[#This Row],[Physical Domain]]&gt;0,"P","")</f>
        <v>P</v>
      </c>
      <c r="N48" s="4" t="str">
        <f>CONCATENATE(resident_to_x_domains[[#This Row],[C]],resident_to_x_domains[[#This Row],[H]],resident_to_x_domains[[#This Row],[P]])</f>
        <v>HP</v>
      </c>
      <c r="O48" s="4">
        <f>LEN(resident_to_x_domains[[#This Row],[CHP_code]])</f>
        <v>2</v>
      </c>
    </row>
    <row r="49" spans="1:15" x14ac:dyDescent="0.25">
      <c r="A49" t="s">
        <v>215</v>
      </c>
      <c r="B49" s="4"/>
      <c r="C49" s="4">
        <v>6</v>
      </c>
      <c r="D49" s="4">
        <v>1</v>
      </c>
      <c r="G49" t="s">
        <v>215</v>
      </c>
      <c r="I49">
        <v>6</v>
      </c>
      <c r="J49">
        <v>1</v>
      </c>
      <c r="K49" t="str">
        <f>IF(resident_to_x_domains[[#This Row],[Cyber Domain]]&gt;0,"C","")</f>
        <v/>
      </c>
      <c r="L49" t="str">
        <f>IF(resident_to_x_domains[[#This Row],[Human Domain]]&gt;0,"H","")</f>
        <v>H</v>
      </c>
      <c r="M49" t="str">
        <f>IF(resident_to_x_domains[[#This Row],[Physical Domain]]&gt;0,"P","")</f>
        <v>P</v>
      </c>
      <c r="N49" s="4" t="str">
        <f>CONCATENATE(resident_to_x_domains[[#This Row],[C]],resident_to_x_domains[[#This Row],[H]],resident_to_x_domains[[#This Row],[P]])</f>
        <v>HP</v>
      </c>
      <c r="O49" s="4">
        <f>LEN(resident_to_x_domains[[#This Row],[CHP_code]])</f>
        <v>2</v>
      </c>
    </row>
    <row r="50" spans="1:15" x14ac:dyDescent="0.25">
      <c r="A50" t="s">
        <v>214</v>
      </c>
      <c r="B50" s="4"/>
      <c r="C50" s="4">
        <v>7</v>
      </c>
      <c r="D50" s="4">
        <v>1</v>
      </c>
      <c r="G50" t="s">
        <v>214</v>
      </c>
      <c r="I50">
        <v>7</v>
      </c>
      <c r="J50">
        <v>1</v>
      </c>
      <c r="K50" t="str">
        <f>IF(resident_to_x_domains[[#This Row],[Cyber Domain]]&gt;0,"C","")</f>
        <v/>
      </c>
      <c r="L50" t="str">
        <f>IF(resident_to_x_domains[[#This Row],[Human Domain]]&gt;0,"H","")</f>
        <v>H</v>
      </c>
      <c r="M50" t="str">
        <f>IF(resident_to_x_domains[[#This Row],[Physical Domain]]&gt;0,"P","")</f>
        <v>P</v>
      </c>
      <c r="N50" s="4" t="str">
        <f>CONCATENATE(resident_to_x_domains[[#This Row],[C]],resident_to_x_domains[[#This Row],[H]],resident_to_x_domains[[#This Row],[P]])</f>
        <v>HP</v>
      </c>
      <c r="O50" s="4">
        <f>LEN(resident_to_x_domains[[#This Row],[CHP_code]])</f>
        <v>2</v>
      </c>
    </row>
    <row r="51" spans="1:15" x14ac:dyDescent="0.25">
      <c r="A51" t="s">
        <v>213</v>
      </c>
      <c r="B51" s="4"/>
      <c r="C51" s="4">
        <v>4</v>
      </c>
      <c r="D51" s="4"/>
      <c r="G51" t="s">
        <v>213</v>
      </c>
      <c r="I51">
        <v>4</v>
      </c>
      <c r="K51" t="str">
        <f>IF(resident_to_x_domains[[#This Row],[Cyber Domain]]&gt;0,"C","")</f>
        <v/>
      </c>
      <c r="L51" t="str">
        <f>IF(resident_to_x_domains[[#This Row],[Human Domain]]&gt;0,"H","")</f>
        <v>H</v>
      </c>
      <c r="M51" t="str">
        <f>IF(resident_to_x_domains[[#This Row],[Physical Domain]]&gt;0,"P","")</f>
        <v/>
      </c>
      <c r="N51" s="4" t="str">
        <f>CONCATENATE(resident_to_x_domains[[#This Row],[C]],resident_to_x_domains[[#This Row],[H]],resident_to_x_domains[[#This Row],[P]])</f>
        <v>H</v>
      </c>
      <c r="O51" s="4">
        <f>LEN(resident_to_x_domains[[#This Row],[CHP_code]])</f>
        <v>1</v>
      </c>
    </row>
    <row r="52" spans="1:15" x14ac:dyDescent="0.25">
      <c r="A52" t="s">
        <v>212</v>
      </c>
      <c r="B52" s="4">
        <v>2</v>
      </c>
      <c r="C52" s="4">
        <v>6</v>
      </c>
      <c r="D52" s="4"/>
      <c r="G52" t="s">
        <v>212</v>
      </c>
      <c r="H52">
        <v>2</v>
      </c>
      <c r="I52">
        <v>6</v>
      </c>
      <c r="K52" t="str">
        <f>IF(resident_to_x_domains[[#This Row],[Cyber Domain]]&gt;0,"C","")</f>
        <v>C</v>
      </c>
      <c r="L52" t="str">
        <f>IF(resident_to_x_domains[[#This Row],[Human Domain]]&gt;0,"H","")</f>
        <v>H</v>
      </c>
      <c r="M52" t="str">
        <f>IF(resident_to_x_domains[[#This Row],[Physical Domain]]&gt;0,"P","")</f>
        <v/>
      </c>
      <c r="N52" s="4" t="str">
        <f>CONCATENATE(resident_to_x_domains[[#This Row],[C]],resident_to_x_domains[[#This Row],[H]],resident_to_x_domains[[#This Row],[P]])</f>
        <v>CH</v>
      </c>
      <c r="O52" s="4">
        <f>LEN(resident_to_x_domains[[#This Row],[CHP_code]])</f>
        <v>2</v>
      </c>
    </row>
    <row r="53" spans="1:15" x14ac:dyDescent="0.25">
      <c r="A53" t="s">
        <v>211</v>
      </c>
      <c r="B53" s="4"/>
      <c r="C53" s="4">
        <v>3</v>
      </c>
      <c r="D53" s="4">
        <v>4</v>
      </c>
      <c r="G53" t="s">
        <v>211</v>
      </c>
      <c r="I53">
        <v>3</v>
      </c>
      <c r="J53">
        <v>4</v>
      </c>
      <c r="K53" t="str">
        <f>IF(resident_to_x_domains[[#This Row],[Cyber Domain]]&gt;0,"C","")</f>
        <v/>
      </c>
      <c r="L53" t="str">
        <f>IF(resident_to_x_domains[[#This Row],[Human Domain]]&gt;0,"H","")</f>
        <v>H</v>
      </c>
      <c r="M53" t="str">
        <f>IF(resident_to_x_domains[[#This Row],[Physical Domain]]&gt;0,"P","")</f>
        <v>P</v>
      </c>
      <c r="N53" s="4" t="str">
        <f>CONCATENATE(resident_to_x_domains[[#This Row],[C]],resident_to_x_domains[[#This Row],[H]],resident_to_x_domains[[#This Row],[P]])</f>
        <v>HP</v>
      </c>
      <c r="O53" s="4">
        <f>LEN(resident_to_x_domains[[#This Row],[CHP_code]])</f>
        <v>2</v>
      </c>
    </row>
    <row r="54" spans="1:15" x14ac:dyDescent="0.25">
      <c r="A54" t="s">
        <v>210</v>
      </c>
      <c r="B54" s="4"/>
      <c r="C54" s="4">
        <v>4</v>
      </c>
      <c r="D54" s="4">
        <v>1</v>
      </c>
      <c r="G54" t="s">
        <v>210</v>
      </c>
      <c r="I54">
        <v>4</v>
      </c>
      <c r="J54">
        <v>1</v>
      </c>
      <c r="K54" t="str">
        <f>IF(resident_to_x_domains[[#This Row],[Cyber Domain]]&gt;0,"C","")</f>
        <v/>
      </c>
      <c r="L54" t="str">
        <f>IF(resident_to_x_domains[[#This Row],[Human Domain]]&gt;0,"H","")</f>
        <v>H</v>
      </c>
      <c r="M54" t="str">
        <f>IF(resident_to_x_domains[[#This Row],[Physical Domain]]&gt;0,"P","")</f>
        <v>P</v>
      </c>
      <c r="N54" s="4" t="str">
        <f>CONCATENATE(resident_to_x_domains[[#This Row],[C]],resident_to_x_domains[[#This Row],[H]],resident_to_x_domains[[#This Row],[P]])</f>
        <v>HP</v>
      </c>
      <c r="O54" s="4">
        <f>LEN(resident_to_x_domains[[#This Row],[CHP_code]])</f>
        <v>2</v>
      </c>
    </row>
    <row r="55" spans="1:15" x14ac:dyDescent="0.25">
      <c r="A55" t="s">
        <v>209</v>
      </c>
      <c r="B55" s="4"/>
      <c r="C55" s="4">
        <v>6</v>
      </c>
      <c r="D55" s="4"/>
      <c r="G55" t="s">
        <v>209</v>
      </c>
      <c r="I55">
        <v>6</v>
      </c>
      <c r="K55" t="str">
        <f>IF(resident_to_x_domains[[#This Row],[Cyber Domain]]&gt;0,"C","")</f>
        <v/>
      </c>
      <c r="L55" t="str">
        <f>IF(resident_to_x_domains[[#This Row],[Human Domain]]&gt;0,"H","")</f>
        <v>H</v>
      </c>
      <c r="M55" t="str">
        <f>IF(resident_to_x_domains[[#This Row],[Physical Domain]]&gt;0,"P","")</f>
        <v/>
      </c>
      <c r="N55" s="4" t="str">
        <f>CONCATENATE(resident_to_x_domains[[#This Row],[C]],resident_to_x_domains[[#This Row],[H]],resident_to_x_domains[[#This Row],[P]])</f>
        <v>H</v>
      </c>
      <c r="O55" s="4">
        <f>LEN(resident_to_x_domains[[#This Row],[CHP_code]])</f>
        <v>1</v>
      </c>
    </row>
    <row r="56" spans="1:15" x14ac:dyDescent="0.25">
      <c r="A56" t="s">
        <v>208</v>
      </c>
      <c r="B56" s="4"/>
      <c r="C56" s="4">
        <v>5</v>
      </c>
      <c r="D56" s="4">
        <v>2</v>
      </c>
      <c r="G56" t="s">
        <v>208</v>
      </c>
      <c r="I56">
        <v>5</v>
      </c>
      <c r="J56">
        <v>2</v>
      </c>
      <c r="K56" t="str">
        <f>IF(resident_to_x_domains[[#This Row],[Cyber Domain]]&gt;0,"C","")</f>
        <v/>
      </c>
      <c r="L56" t="str">
        <f>IF(resident_to_x_domains[[#This Row],[Human Domain]]&gt;0,"H","")</f>
        <v>H</v>
      </c>
      <c r="M56" t="str">
        <f>IF(resident_to_x_domains[[#This Row],[Physical Domain]]&gt;0,"P","")</f>
        <v>P</v>
      </c>
      <c r="N56" s="4" t="str">
        <f>CONCATENATE(resident_to_x_domains[[#This Row],[C]],resident_to_x_domains[[#This Row],[H]],resident_to_x_domains[[#This Row],[P]])</f>
        <v>HP</v>
      </c>
      <c r="O56" s="4">
        <f>LEN(resident_to_x_domains[[#This Row],[CHP_code]])</f>
        <v>2</v>
      </c>
    </row>
    <row r="57" spans="1:15" x14ac:dyDescent="0.25">
      <c r="A57" t="s">
        <v>206</v>
      </c>
      <c r="B57" s="4">
        <v>2</v>
      </c>
      <c r="C57" s="4">
        <v>6</v>
      </c>
      <c r="D57" s="4">
        <v>1</v>
      </c>
      <c r="G57" t="s">
        <v>206</v>
      </c>
      <c r="H57">
        <v>2</v>
      </c>
      <c r="I57">
        <v>6</v>
      </c>
      <c r="J57">
        <v>1</v>
      </c>
      <c r="K57" t="str">
        <f>IF(resident_to_x_domains[[#This Row],[Cyber Domain]]&gt;0,"C","")</f>
        <v>C</v>
      </c>
      <c r="L57" t="str">
        <f>IF(resident_to_x_domains[[#This Row],[Human Domain]]&gt;0,"H","")</f>
        <v>H</v>
      </c>
      <c r="M57" t="str">
        <f>IF(resident_to_x_domains[[#This Row],[Physical Domain]]&gt;0,"P","")</f>
        <v>P</v>
      </c>
      <c r="N57" s="4" t="str">
        <f>CONCATENATE(resident_to_x_domains[[#This Row],[C]],resident_to_x_domains[[#This Row],[H]],resident_to_x_domains[[#This Row],[P]])</f>
        <v>CHP</v>
      </c>
      <c r="O57" s="4">
        <f>LEN(resident_to_x_domains[[#This Row],[CHP_code]])</f>
        <v>3</v>
      </c>
    </row>
    <row r="58" spans="1:15" x14ac:dyDescent="0.25">
      <c r="A58" t="s">
        <v>205</v>
      </c>
      <c r="B58" s="4"/>
      <c r="C58" s="4">
        <v>3</v>
      </c>
      <c r="D58" s="4">
        <v>1</v>
      </c>
      <c r="G58" t="s">
        <v>205</v>
      </c>
      <c r="I58">
        <v>3</v>
      </c>
      <c r="J58">
        <v>1</v>
      </c>
      <c r="K58" t="str">
        <f>IF(resident_to_x_domains[[#This Row],[Cyber Domain]]&gt;0,"C","")</f>
        <v/>
      </c>
      <c r="L58" t="str">
        <f>IF(resident_to_x_domains[[#This Row],[Human Domain]]&gt;0,"H","")</f>
        <v>H</v>
      </c>
      <c r="M58" t="str">
        <f>IF(resident_to_x_domains[[#This Row],[Physical Domain]]&gt;0,"P","")</f>
        <v>P</v>
      </c>
      <c r="N58" s="4" t="str">
        <f>CONCATENATE(resident_to_x_domains[[#This Row],[C]],resident_to_x_domains[[#This Row],[H]],resident_to_x_domains[[#This Row],[P]])</f>
        <v>HP</v>
      </c>
      <c r="O58" s="4">
        <f>LEN(resident_to_x_domains[[#This Row],[CHP_code]])</f>
        <v>2</v>
      </c>
    </row>
    <row r="59" spans="1:15" x14ac:dyDescent="0.25">
      <c r="A59" t="s">
        <v>204</v>
      </c>
      <c r="B59" s="4"/>
      <c r="C59" s="4">
        <v>6</v>
      </c>
      <c r="D59" s="4">
        <v>1</v>
      </c>
      <c r="G59" t="s">
        <v>204</v>
      </c>
      <c r="I59">
        <v>6</v>
      </c>
      <c r="J59">
        <v>1</v>
      </c>
      <c r="K59" t="str">
        <f>IF(resident_to_x_domains[[#This Row],[Cyber Domain]]&gt;0,"C","")</f>
        <v/>
      </c>
      <c r="L59" t="str">
        <f>IF(resident_to_x_domains[[#This Row],[Human Domain]]&gt;0,"H","")</f>
        <v>H</v>
      </c>
      <c r="M59" t="str">
        <f>IF(resident_to_x_domains[[#This Row],[Physical Domain]]&gt;0,"P","")</f>
        <v>P</v>
      </c>
      <c r="N59" s="4" t="str">
        <f>CONCATENATE(resident_to_x_domains[[#This Row],[C]],resident_to_x_domains[[#This Row],[H]],resident_to_x_domains[[#This Row],[P]])</f>
        <v>HP</v>
      </c>
      <c r="O59" s="4">
        <f>LEN(resident_to_x_domains[[#This Row],[CHP_code]])</f>
        <v>2</v>
      </c>
    </row>
    <row r="60" spans="1:15" x14ac:dyDescent="0.25">
      <c r="A60" t="s">
        <v>281</v>
      </c>
      <c r="B60" s="4">
        <v>1</v>
      </c>
      <c r="C60" s="4">
        <v>6</v>
      </c>
      <c r="D60" s="4">
        <v>6</v>
      </c>
      <c r="G60" t="s">
        <v>281</v>
      </c>
      <c r="H60">
        <v>1</v>
      </c>
      <c r="I60">
        <v>6</v>
      </c>
      <c r="J60">
        <v>6</v>
      </c>
      <c r="K60" t="str">
        <f>IF(resident_to_x_domains[[#This Row],[Cyber Domain]]&gt;0,"C","")</f>
        <v>C</v>
      </c>
      <c r="L60" t="str">
        <f>IF(resident_to_x_domains[[#This Row],[Human Domain]]&gt;0,"H","")</f>
        <v>H</v>
      </c>
      <c r="M60" t="str">
        <f>IF(resident_to_x_domains[[#This Row],[Physical Domain]]&gt;0,"P","")</f>
        <v>P</v>
      </c>
      <c r="N60" s="4" t="str">
        <f>CONCATENATE(resident_to_x_domains[[#This Row],[C]],resident_to_x_domains[[#This Row],[H]],resident_to_x_domains[[#This Row],[P]])</f>
        <v>CHP</v>
      </c>
      <c r="O60" s="4">
        <f>LEN(resident_to_x_domains[[#This Row],[CHP_code]])</f>
        <v>3</v>
      </c>
    </row>
    <row r="61" spans="1:15" x14ac:dyDescent="0.25">
      <c r="A61" t="s">
        <v>198</v>
      </c>
      <c r="B61" s="4">
        <v>4</v>
      </c>
      <c r="C61" s="4">
        <v>6</v>
      </c>
      <c r="D61" s="4">
        <v>8</v>
      </c>
      <c r="G61" t="s">
        <v>198</v>
      </c>
      <c r="H61">
        <v>4</v>
      </c>
      <c r="I61">
        <v>6</v>
      </c>
      <c r="J61">
        <v>8</v>
      </c>
      <c r="K61" t="str">
        <f>IF(resident_to_x_domains[[#This Row],[Cyber Domain]]&gt;0,"C","")</f>
        <v>C</v>
      </c>
      <c r="L61" t="str">
        <f>IF(resident_to_x_domains[[#This Row],[Human Domain]]&gt;0,"H","")</f>
        <v>H</v>
      </c>
      <c r="M61" t="str">
        <f>IF(resident_to_x_domains[[#This Row],[Physical Domain]]&gt;0,"P","")</f>
        <v>P</v>
      </c>
      <c r="N61" s="4" t="str">
        <f>CONCATENATE(resident_to_x_domains[[#This Row],[C]],resident_to_x_domains[[#This Row],[H]],resident_to_x_domains[[#This Row],[P]])</f>
        <v>CHP</v>
      </c>
      <c r="O61" s="4">
        <f>LEN(resident_to_x_domains[[#This Row],[CHP_code]])</f>
        <v>3</v>
      </c>
    </row>
    <row r="62" spans="1:15" x14ac:dyDescent="0.25">
      <c r="A62" t="s">
        <v>200</v>
      </c>
      <c r="B62" s="4">
        <v>4</v>
      </c>
      <c r="C62" s="4">
        <v>5</v>
      </c>
      <c r="D62" s="4">
        <v>6</v>
      </c>
      <c r="G62" t="s">
        <v>200</v>
      </c>
      <c r="H62">
        <v>4</v>
      </c>
      <c r="I62">
        <v>5</v>
      </c>
      <c r="J62">
        <v>6</v>
      </c>
      <c r="K62" t="str">
        <f>IF(resident_to_x_domains[[#This Row],[Cyber Domain]]&gt;0,"C","")</f>
        <v>C</v>
      </c>
      <c r="L62" t="str">
        <f>IF(resident_to_x_domains[[#This Row],[Human Domain]]&gt;0,"H","")</f>
        <v>H</v>
      </c>
      <c r="M62" t="str">
        <f>IF(resident_to_x_domains[[#This Row],[Physical Domain]]&gt;0,"P","")</f>
        <v>P</v>
      </c>
      <c r="N62" s="4" t="str">
        <f>CONCATENATE(resident_to_x_domains[[#This Row],[C]],resident_to_x_domains[[#This Row],[H]],resident_to_x_domains[[#This Row],[P]])</f>
        <v>CHP</v>
      </c>
      <c r="O62" s="4">
        <f>LEN(resident_to_x_domains[[#This Row],[CHP_code]])</f>
        <v>3</v>
      </c>
    </row>
    <row r="63" spans="1:15" x14ac:dyDescent="0.25">
      <c r="A63" t="s">
        <v>196</v>
      </c>
      <c r="B63" s="4">
        <v>1</v>
      </c>
      <c r="C63" s="4">
        <v>4</v>
      </c>
      <c r="D63" s="4"/>
      <c r="G63" t="s">
        <v>196</v>
      </c>
      <c r="H63">
        <v>1</v>
      </c>
      <c r="I63">
        <v>4</v>
      </c>
      <c r="K63" t="str">
        <f>IF(resident_to_x_domains[[#This Row],[Cyber Domain]]&gt;0,"C","")</f>
        <v>C</v>
      </c>
      <c r="L63" t="str">
        <f>IF(resident_to_x_domains[[#This Row],[Human Domain]]&gt;0,"H","")</f>
        <v>H</v>
      </c>
      <c r="M63" t="str">
        <f>IF(resident_to_x_domains[[#This Row],[Physical Domain]]&gt;0,"P","")</f>
        <v/>
      </c>
      <c r="N63" s="4" t="str">
        <f>CONCATENATE(resident_to_x_domains[[#This Row],[C]],resident_to_x_domains[[#This Row],[H]],resident_to_x_domains[[#This Row],[P]])</f>
        <v>CH</v>
      </c>
      <c r="O63" s="4">
        <f>LEN(resident_to_x_domains[[#This Row],[CHP_code]])</f>
        <v>2</v>
      </c>
    </row>
    <row r="64" spans="1:15" x14ac:dyDescent="0.25">
      <c r="A64" t="s">
        <v>195</v>
      </c>
      <c r="B64" s="4">
        <v>2</v>
      </c>
      <c r="C64" s="4">
        <v>8</v>
      </c>
      <c r="D64" s="4">
        <v>2</v>
      </c>
      <c r="G64" t="s">
        <v>195</v>
      </c>
      <c r="H64">
        <v>2</v>
      </c>
      <c r="I64">
        <v>8</v>
      </c>
      <c r="J64">
        <v>2</v>
      </c>
      <c r="K64" t="str">
        <f>IF(resident_to_x_domains[[#This Row],[Cyber Domain]]&gt;0,"C","")</f>
        <v>C</v>
      </c>
      <c r="L64" t="str">
        <f>IF(resident_to_x_domains[[#This Row],[Human Domain]]&gt;0,"H","")</f>
        <v>H</v>
      </c>
      <c r="M64" t="str">
        <f>IF(resident_to_x_domains[[#This Row],[Physical Domain]]&gt;0,"P","")</f>
        <v>P</v>
      </c>
      <c r="N64" s="4" t="str">
        <f>CONCATENATE(resident_to_x_domains[[#This Row],[C]],resident_to_x_domains[[#This Row],[H]],resident_to_x_domains[[#This Row],[P]])</f>
        <v>CHP</v>
      </c>
      <c r="O64" s="4">
        <f>LEN(resident_to_x_domains[[#This Row],[CHP_code]])</f>
        <v>3</v>
      </c>
    </row>
    <row r="65" spans="1:15" x14ac:dyDescent="0.25">
      <c r="A65" t="s">
        <v>194</v>
      </c>
      <c r="B65" s="4"/>
      <c r="C65" s="4">
        <v>5</v>
      </c>
      <c r="D65" s="4">
        <v>1</v>
      </c>
      <c r="G65" t="s">
        <v>194</v>
      </c>
      <c r="I65">
        <v>5</v>
      </c>
      <c r="J65">
        <v>1</v>
      </c>
      <c r="K65" t="str">
        <f>IF(resident_to_x_domains[[#This Row],[Cyber Domain]]&gt;0,"C","")</f>
        <v/>
      </c>
      <c r="L65" t="str">
        <f>IF(resident_to_x_domains[[#This Row],[Human Domain]]&gt;0,"H","")</f>
        <v>H</v>
      </c>
      <c r="M65" t="str">
        <f>IF(resident_to_x_domains[[#This Row],[Physical Domain]]&gt;0,"P","")</f>
        <v>P</v>
      </c>
      <c r="N65" s="4" t="str">
        <f>CONCATENATE(resident_to_x_domains[[#This Row],[C]],resident_to_x_domains[[#This Row],[H]],resident_to_x_domains[[#This Row],[P]])</f>
        <v>HP</v>
      </c>
      <c r="O65" s="4">
        <f>LEN(resident_to_x_domains[[#This Row],[CHP_code]])</f>
        <v>2</v>
      </c>
    </row>
    <row r="66" spans="1:15" x14ac:dyDescent="0.25">
      <c r="A66" t="s">
        <v>192</v>
      </c>
      <c r="B66" s="4">
        <v>2</v>
      </c>
      <c r="C66" s="4">
        <v>5</v>
      </c>
      <c r="D66" s="4">
        <v>5</v>
      </c>
      <c r="G66" t="s">
        <v>192</v>
      </c>
      <c r="H66">
        <v>2</v>
      </c>
      <c r="I66">
        <v>5</v>
      </c>
      <c r="J66">
        <v>5</v>
      </c>
      <c r="K66" t="str">
        <f>IF(resident_to_x_domains[[#This Row],[Cyber Domain]]&gt;0,"C","")</f>
        <v>C</v>
      </c>
      <c r="L66" t="str">
        <f>IF(resident_to_x_domains[[#This Row],[Human Domain]]&gt;0,"H","")</f>
        <v>H</v>
      </c>
      <c r="M66" t="str">
        <f>IF(resident_to_x_domains[[#This Row],[Physical Domain]]&gt;0,"P","")</f>
        <v>P</v>
      </c>
      <c r="N66" s="4" t="str">
        <f>CONCATENATE(resident_to_x_domains[[#This Row],[C]],resident_to_x_domains[[#This Row],[H]],resident_to_x_domains[[#This Row],[P]])</f>
        <v>CHP</v>
      </c>
      <c r="O66" s="4">
        <f>LEN(resident_to_x_domains[[#This Row],[CHP_code]])</f>
        <v>3</v>
      </c>
    </row>
    <row r="67" spans="1:15" x14ac:dyDescent="0.25">
      <c r="A67" t="s">
        <v>190</v>
      </c>
      <c r="B67" s="4">
        <v>2</v>
      </c>
      <c r="C67" s="4">
        <v>5</v>
      </c>
      <c r="D67" s="4">
        <v>3</v>
      </c>
      <c r="G67" t="s">
        <v>190</v>
      </c>
      <c r="H67">
        <v>2</v>
      </c>
      <c r="I67">
        <v>5</v>
      </c>
      <c r="J67">
        <v>3</v>
      </c>
      <c r="K67" t="str">
        <f>IF(resident_to_x_domains[[#This Row],[Cyber Domain]]&gt;0,"C","")</f>
        <v>C</v>
      </c>
      <c r="L67" t="str">
        <f>IF(resident_to_x_domains[[#This Row],[Human Domain]]&gt;0,"H","")</f>
        <v>H</v>
      </c>
      <c r="M67" t="str">
        <f>IF(resident_to_x_domains[[#This Row],[Physical Domain]]&gt;0,"P","")</f>
        <v>P</v>
      </c>
      <c r="N67" s="4" t="str">
        <f>CONCATENATE(resident_to_x_domains[[#This Row],[C]],resident_to_x_domains[[#This Row],[H]],resident_to_x_domains[[#This Row],[P]])</f>
        <v>CHP</v>
      </c>
      <c r="O67" s="4">
        <f>LEN(resident_to_x_domains[[#This Row],[CHP_code]])</f>
        <v>3</v>
      </c>
    </row>
    <row r="68" spans="1:15" x14ac:dyDescent="0.25">
      <c r="A68" t="s">
        <v>189</v>
      </c>
      <c r="B68" s="4"/>
      <c r="C68" s="4">
        <v>3</v>
      </c>
      <c r="D68" s="4">
        <v>2</v>
      </c>
      <c r="G68" t="s">
        <v>189</v>
      </c>
      <c r="I68">
        <v>3</v>
      </c>
      <c r="J68">
        <v>2</v>
      </c>
      <c r="K68" t="str">
        <f>IF(resident_to_x_domains[[#This Row],[Cyber Domain]]&gt;0,"C","")</f>
        <v/>
      </c>
      <c r="L68" t="str">
        <f>IF(resident_to_x_domains[[#This Row],[Human Domain]]&gt;0,"H","")</f>
        <v>H</v>
      </c>
      <c r="M68" t="str">
        <f>IF(resident_to_x_domains[[#This Row],[Physical Domain]]&gt;0,"P","")</f>
        <v>P</v>
      </c>
      <c r="N68" s="4" t="str">
        <f>CONCATENATE(resident_to_x_domains[[#This Row],[C]],resident_to_x_domains[[#This Row],[H]],resident_to_x_domains[[#This Row],[P]])</f>
        <v>HP</v>
      </c>
      <c r="O68" s="4">
        <f>LEN(resident_to_x_domains[[#This Row],[CHP_code]])</f>
        <v>2</v>
      </c>
    </row>
    <row r="69" spans="1:15" x14ac:dyDescent="0.25">
      <c r="A69" t="s">
        <v>188</v>
      </c>
      <c r="B69" s="4"/>
      <c r="C69" s="4">
        <v>8</v>
      </c>
      <c r="D69" s="4">
        <v>1</v>
      </c>
      <c r="G69" t="s">
        <v>188</v>
      </c>
      <c r="I69">
        <v>8</v>
      </c>
      <c r="J69">
        <v>1</v>
      </c>
      <c r="K69" t="str">
        <f>IF(resident_to_x_domains[[#This Row],[Cyber Domain]]&gt;0,"C","")</f>
        <v/>
      </c>
      <c r="L69" t="str">
        <f>IF(resident_to_x_domains[[#This Row],[Human Domain]]&gt;0,"H","")</f>
        <v>H</v>
      </c>
      <c r="M69" t="str">
        <f>IF(resident_to_x_domains[[#This Row],[Physical Domain]]&gt;0,"P","")</f>
        <v>P</v>
      </c>
      <c r="N69" s="4" t="str">
        <f>CONCATENATE(resident_to_x_domains[[#This Row],[C]],resident_to_x_domains[[#This Row],[H]],resident_to_x_domains[[#This Row],[P]])</f>
        <v>HP</v>
      </c>
      <c r="O69" s="4">
        <f>LEN(resident_to_x_domains[[#This Row],[CHP_code]])</f>
        <v>2</v>
      </c>
    </row>
    <row r="70" spans="1:15" x14ac:dyDescent="0.25">
      <c r="A70" t="s">
        <v>187</v>
      </c>
      <c r="B70" s="4">
        <v>1</v>
      </c>
      <c r="C70" s="4">
        <v>4</v>
      </c>
      <c r="D70" s="4">
        <v>1</v>
      </c>
      <c r="G70" t="s">
        <v>187</v>
      </c>
      <c r="H70">
        <v>1</v>
      </c>
      <c r="I70">
        <v>4</v>
      </c>
      <c r="J70">
        <v>1</v>
      </c>
      <c r="K70" t="str">
        <f>IF(resident_to_x_domains[[#This Row],[Cyber Domain]]&gt;0,"C","")</f>
        <v>C</v>
      </c>
      <c r="L70" t="str">
        <f>IF(resident_to_x_domains[[#This Row],[Human Domain]]&gt;0,"H","")</f>
        <v>H</v>
      </c>
      <c r="M70" t="str">
        <f>IF(resident_to_x_domains[[#This Row],[Physical Domain]]&gt;0,"P","")</f>
        <v>P</v>
      </c>
      <c r="N70" s="4" t="str">
        <f>CONCATENATE(resident_to_x_domains[[#This Row],[C]],resident_to_x_domains[[#This Row],[H]],resident_to_x_domains[[#This Row],[P]])</f>
        <v>CHP</v>
      </c>
      <c r="O70" s="4">
        <f>LEN(resident_to_x_domains[[#This Row],[CHP_code]])</f>
        <v>3</v>
      </c>
    </row>
    <row r="71" spans="1:15" x14ac:dyDescent="0.25">
      <c r="A71" t="s">
        <v>186</v>
      </c>
      <c r="B71" s="4"/>
      <c r="C71" s="4">
        <v>5</v>
      </c>
      <c r="D71" s="4">
        <v>1</v>
      </c>
      <c r="G71" t="s">
        <v>186</v>
      </c>
      <c r="I71">
        <v>5</v>
      </c>
      <c r="J71">
        <v>1</v>
      </c>
      <c r="K71" t="str">
        <f>IF(resident_to_x_domains[[#This Row],[Cyber Domain]]&gt;0,"C","")</f>
        <v/>
      </c>
      <c r="L71" t="str">
        <f>IF(resident_to_x_domains[[#This Row],[Human Domain]]&gt;0,"H","")</f>
        <v>H</v>
      </c>
      <c r="M71" t="str">
        <f>IF(resident_to_x_domains[[#This Row],[Physical Domain]]&gt;0,"P","")</f>
        <v>P</v>
      </c>
      <c r="N71" s="4" t="str">
        <f>CONCATENATE(resident_to_x_domains[[#This Row],[C]],resident_to_x_domains[[#This Row],[H]],resident_to_x_domains[[#This Row],[P]])</f>
        <v>HP</v>
      </c>
      <c r="O71" s="4">
        <f>LEN(resident_to_x_domains[[#This Row],[CHP_code]])</f>
        <v>2</v>
      </c>
    </row>
    <row r="72" spans="1:15" x14ac:dyDescent="0.25">
      <c r="A72" t="s">
        <v>184</v>
      </c>
      <c r="B72" s="4"/>
      <c r="C72" s="4">
        <v>7</v>
      </c>
      <c r="D72" s="4">
        <v>2</v>
      </c>
      <c r="G72" t="s">
        <v>184</v>
      </c>
      <c r="I72">
        <v>7</v>
      </c>
      <c r="J72">
        <v>2</v>
      </c>
      <c r="K72" t="str">
        <f>IF(resident_to_x_domains[[#This Row],[Cyber Domain]]&gt;0,"C","")</f>
        <v/>
      </c>
      <c r="L72" t="str">
        <f>IF(resident_to_x_domains[[#This Row],[Human Domain]]&gt;0,"H","")</f>
        <v>H</v>
      </c>
      <c r="M72" t="str">
        <f>IF(resident_to_x_domains[[#This Row],[Physical Domain]]&gt;0,"P","")</f>
        <v>P</v>
      </c>
      <c r="N72" s="4" t="str">
        <f>CONCATENATE(resident_to_x_domains[[#This Row],[C]],resident_to_x_domains[[#This Row],[H]],resident_to_x_domains[[#This Row],[P]])</f>
        <v>HP</v>
      </c>
      <c r="O72" s="4">
        <f>LEN(resident_to_x_domains[[#This Row],[CHP_code]])</f>
        <v>2</v>
      </c>
    </row>
    <row r="73" spans="1:15" x14ac:dyDescent="0.25">
      <c r="A73" t="s">
        <v>183</v>
      </c>
      <c r="B73" s="4">
        <v>2</v>
      </c>
      <c r="C73" s="4">
        <v>5</v>
      </c>
      <c r="D73" s="4">
        <v>1</v>
      </c>
      <c r="G73" t="s">
        <v>183</v>
      </c>
      <c r="H73">
        <v>2</v>
      </c>
      <c r="I73">
        <v>5</v>
      </c>
      <c r="J73">
        <v>1</v>
      </c>
      <c r="K73" t="str">
        <f>IF(resident_to_x_domains[[#This Row],[Cyber Domain]]&gt;0,"C","")</f>
        <v>C</v>
      </c>
      <c r="L73" t="str">
        <f>IF(resident_to_x_domains[[#This Row],[Human Domain]]&gt;0,"H","")</f>
        <v>H</v>
      </c>
      <c r="M73" t="str">
        <f>IF(resident_to_x_domains[[#This Row],[Physical Domain]]&gt;0,"P","")</f>
        <v>P</v>
      </c>
      <c r="N73" s="4" t="str">
        <f>CONCATENATE(resident_to_x_domains[[#This Row],[C]],resident_to_x_domains[[#This Row],[H]],resident_to_x_domains[[#This Row],[P]])</f>
        <v>CHP</v>
      </c>
      <c r="O73" s="4">
        <f>LEN(resident_to_x_domains[[#This Row],[CHP_code]])</f>
        <v>3</v>
      </c>
    </row>
    <row r="74" spans="1:15" x14ac:dyDescent="0.25">
      <c r="A74" t="s">
        <v>182</v>
      </c>
      <c r="B74" s="4">
        <v>1</v>
      </c>
      <c r="C74" s="4">
        <v>4</v>
      </c>
      <c r="D74" s="4">
        <v>1</v>
      </c>
      <c r="G74" t="s">
        <v>182</v>
      </c>
      <c r="H74">
        <v>1</v>
      </c>
      <c r="I74">
        <v>4</v>
      </c>
      <c r="J74">
        <v>1</v>
      </c>
      <c r="K74" t="str">
        <f>IF(resident_to_x_domains[[#This Row],[Cyber Domain]]&gt;0,"C","")</f>
        <v>C</v>
      </c>
      <c r="L74" t="str">
        <f>IF(resident_to_x_domains[[#This Row],[Human Domain]]&gt;0,"H","")</f>
        <v>H</v>
      </c>
      <c r="M74" t="str">
        <f>IF(resident_to_x_domains[[#This Row],[Physical Domain]]&gt;0,"P","")</f>
        <v>P</v>
      </c>
      <c r="N74" s="4" t="str">
        <f>CONCATENATE(resident_to_x_domains[[#This Row],[C]],resident_to_x_domains[[#This Row],[H]],resident_to_x_domains[[#This Row],[P]])</f>
        <v>CHP</v>
      </c>
      <c r="O74" s="4">
        <f>LEN(resident_to_x_domains[[#This Row],[CHP_code]])</f>
        <v>3</v>
      </c>
    </row>
    <row r="75" spans="1:15" x14ac:dyDescent="0.25">
      <c r="A75" t="s">
        <v>181</v>
      </c>
      <c r="B75" s="4">
        <v>2</v>
      </c>
      <c r="C75" s="4">
        <v>9</v>
      </c>
      <c r="D75" s="4">
        <v>5</v>
      </c>
      <c r="G75" t="s">
        <v>181</v>
      </c>
      <c r="H75">
        <v>2</v>
      </c>
      <c r="I75">
        <v>9</v>
      </c>
      <c r="J75">
        <v>5</v>
      </c>
      <c r="K75" t="str">
        <f>IF(resident_to_x_domains[[#This Row],[Cyber Domain]]&gt;0,"C","")</f>
        <v>C</v>
      </c>
      <c r="L75" t="str">
        <f>IF(resident_to_x_domains[[#This Row],[Human Domain]]&gt;0,"H","")</f>
        <v>H</v>
      </c>
      <c r="M75" t="str">
        <f>IF(resident_to_x_domains[[#This Row],[Physical Domain]]&gt;0,"P","")</f>
        <v>P</v>
      </c>
      <c r="N75" s="4" t="str">
        <f>CONCATENATE(resident_to_x_domains[[#This Row],[C]],resident_to_x_domains[[#This Row],[H]],resident_to_x_domains[[#This Row],[P]])</f>
        <v>CHP</v>
      </c>
      <c r="O75" s="4">
        <f>LEN(resident_to_x_domains[[#This Row],[CHP_code]])</f>
        <v>3</v>
      </c>
    </row>
    <row r="76" spans="1:15" x14ac:dyDescent="0.25">
      <c r="A76" t="s">
        <v>179</v>
      </c>
      <c r="B76" s="4"/>
      <c r="C76" s="4">
        <v>5</v>
      </c>
      <c r="D76" s="4">
        <v>2</v>
      </c>
      <c r="G76" t="s">
        <v>179</v>
      </c>
      <c r="I76">
        <v>5</v>
      </c>
      <c r="J76">
        <v>2</v>
      </c>
      <c r="K76" t="str">
        <f>IF(resident_to_x_domains[[#This Row],[Cyber Domain]]&gt;0,"C","")</f>
        <v/>
      </c>
      <c r="L76" t="str">
        <f>IF(resident_to_x_domains[[#This Row],[Human Domain]]&gt;0,"H","")</f>
        <v>H</v>
      </c>
      <c r="M76" t="str">
        <f>IF(resident_to_x_domains[[#This Row],[Physical Domain]]&gt;0,"P","")</f>
        <v>P</v>
      </c>
      <c r="N76" s="4" t="str">
        <f>CONCATENATE(resident_to_x_domains[[#This Row],[C]],resident_to_x_domains[[#This Row],[H]],resident_to_x_domains[[#This Row],[P]])</f>
        <v>HP</v>
      </c>
      <c r="O76" s="4">
        <f>LEN(resident_to_x_domains[[#This Row],[CHP_code]])</f>
        <v>2</v>
      </c>
    </row>
    <row r="77" spans="1:15" x14ac:dyDescent="0.25">
      <c r="A77" t="s">
        <v>178</v>
      </c>
      <c r="B77" s="4"/>
      <c r="C77" s="4">
        <v>8</v>
      </c>
      <c r="D77" s="4">
        <v>1</v>
      </c>
      <c r="G77" t="s">
        <v>178</v>
      </c>
      <c r="I77">
        <v>8</v>
      </c>
      <c r="J77">
        <v>1</v>
      </c>
      <c r="K77" t="str">
        <f>IF(resident_to_x_domains[[#This Row],[Cyber Domain]]&gt;0,"C","")</f>
        <v/>
      </c>
      <c r="L77" t="str">
        <f>IF(resident_to_x_domains[[#This Row],[Human Domain]]&gt;0,"H","")</f>
        <v>H</v>
      </c>
      <c r="M77" t="str">
        <f>IF(resident_to_x_domains[[#This Row],[Physical Domain]]&gt;0,"P","")</f>
        <v>P</v>
      </c>
      <c r="N77" s="4" t="str">
        <f>CONCATENATE(resident_to_x_domains[[#This Row],[C]],resident_to_x_domains[[#This Row],[H]],resident_to_x_domains[[#This Row],[P]])</f>
        <v>HP</v>
      </c>
      <c r="O77" s="4">
        <f>LEN(resident_to_x_domains[[#This Row],[CHP_code]])</f>
        <v>2</v>
      </c>
    </row>
    <row r="78" spans="1:15" x14ac:dyDescent="0.25">
      <c r="A78" t="s">
        <v>177</v>
      </c>
      <c r="B78" s="4">
        <v>2</v>
      </c>
      <c r="C78" s="4">
        <v>6</v>
      </c>
      <c r="D78" s="4">
        <v>1</v>
      </c>
      <c r="G78" t="s">
        <v>177</v>
      </c>
      <c r="H78">
        <v>2</v>
      </c>
      <c r="I78">
        <v>6</v>
      </c>
      <c r="J78">
        <v>1</v>
      </c>
      <c r="K78" t="str">
        <f>IF(resident_to_x_domains[[#This Row],[Cyber Domain]]&gt;0,"C","")</f>
        <v>C</v>
      </c>
      <c r="L78" t="str">
        <f>IF(resident_to_x_domains[[#This Row],[Human Domain]]&gt;0,"H","")</f>
        <v>H</v>
      </c>
      <c r="M78" t="str">
        <f>IF(resident_to_x_domains[[#This Row],[Physical Domain]]&gt;0,"P","")</f>
        <v>P</v>
      </c>
      <c r="N78" s="4" t="str">
        <f>CONCATENATE(resident_to_x_domains[[#This Row],[C]],resident_to_x_domains[[#This Row],[H]],resident_to_x_domains[[#This Row],[P]])</f>
        <v>CHP</v>
      </c>
      <c r="O78" s="4">
        <f>LEN(resident_to_x_domains[[#This Row],[CHP_code]])</f>
        <v>3</v>
      </c>
    </row>
    <row r="79" spans="1:15" x14ac:dyDescent="0.25">
      <c r="A79" t="s">
        <v>176</v>
      </c>
      <c r="B79" s="4"/>
      <c r="C79" s="4">
        <v>5</v>
      </c>
      <c r="D79" s="4">
        <v>2</v>
      </c>
      <c r="G79" t="s">
        <v>176</v>
      </c>
      <c r="I79">
        <v>5</v>
      </c>
      <c r="J79">
        <v>2</v>
      </c>
      <c r="K79" t="str">
        <f>IF(resident_to_x_domains[[#This Row],[Cyber Domain]]&gt;0,"C","")</f>
        <v/>
      </c>
      <c r="L79" t="str">
        <f>IF(resident_to_x_domains[[#This Row],[Human Domain]]&gt;0,"H","")</f>
        <v>H</v>
      </c>
      <c r="M79" t="str">
        <f>IF(resident_to_x_domains[[#This Row],[Physical Domain]]&gt;0,"P","")</f>
        <v>P</v>
      </c>
      <c r="N79" s="4" t="str">
        <f>CONCATENATE(resident_to_x_domains[[#This Row],[C]],resident_to_x_domains[[#This Row],[H]],resident_to_x_domains[[#This Row],[P]])</f>
        <v>HP</v>
      </c>
      <c r="O79" s="4">
        <f>LEN(resident_to_x_domains[[#This Row],[CHP_code]])</f>
        <v>2</v>
      </c>
    </row>
    <row r="80" spans="1:15" x14ac:dyDescent="0.25">
      <c r="A80" t="s">
        <v>175</v>
      </c>
      <c r="B80" s="4">
        <v>2</v>
      </c>
      <c r="C80" s="4">
        <v>7</v>
      </c>
      <c r="D80" s="4">
        <v>1</v>
      </c>
      <c r="G80" t="s">
        <v>175</v>
      </c>
      <c r="H80">
        <v>2</v>
      </c>
      <c r="I80">
        <v>7</v>
      </c>
      <c r="J80">
        <v>1</v>
      </c>
      <c r="K80" t="str">
        <f>IF(resident_to_x_domains[[#This Row],[Cyber Domain]]&gt;0,"C","")</f>
        <v>C</v>
      </c>
      <c r="L80" t="str">
        <f>IF(resident_to_x_domains[[#This Row],[Human Domain]]&gt;0,"H","")</f>
        <v>H</v>
      </c>
      <c r="M80" t="str">
        <f>IF(resident_to_x_domains[[#This Row],[Physical Domain]]&gt;0,"P","")</f>
        <v>P</v>
      </c>
      <c r="N80" s="4" t="str">
        <f>CONCATENATE(resident_to_x_domains[[#This Row],[C]],resident_to_x_domains[[#This Row],[H]],resident_to_x_domains[[#This Row],[P]])</f>
        <v>CHP</v>
      </c>
      <c r="O80" s="4">
        <f>LEN(resident_to_x_domains[[#This Row],[CHP_code]])</f>
        <v>3</v>
      </c>
    </row>
    <row r="81" spans="1:15" x14ac:dyDescent="0.25">
      <c r="A81" t="s">
        <v>173</v>
      </c>
      <c r="B81" s="4">
        <v>2</v>
      </c>
      <c r="C81" s="4">
        <v>6</v>
      </c>
      <c r="D81" s="4">
        <v>1</v>
      </c>
      <c r="G81" t="s">
        <v>173</v>
      </c>
      <c r="H81">
        <v>2</v>
      </c>
      <c r="I81">
        <v>6</v>
      </c>
      <c r="J81">
        <v>1</v>
      </c>
      <c r="K81" t="str">
        <f>IF(resident_to_x_domains[[#This Row],[Cyber Domain]]&gt;0,"C","")</f>
        <v>C</v>
      </c>
      <c r="L81" t="str">
        <f>IF(resident_to_x_domains[[#This Row],[Human Domain]]&gt;0,"H","")</f>
        <v>H</v>
      </c>
      <c r="M81" t="str">
        <f>IF(resident_to_x_domains[[#This Row],[Physical Domain]]&gt;0,"P","")</f>
        <v>P</v>
      </c>
      <c r="N81" s="4" t="str">
        <f>CONCATENATE(resident_to_x_domains[[#This Row],[C]],resident_to_x_domains[[#This Row],[H]],resident_to_x_domains[[#This Row],[P]])</f>
        <v>CHP</v>
      </c>
      <c r="O81" s="4">
        <f>LEN(resident_to_x_domains[[#This Row],[CHP_code]])</f>
        <v>3</v>
      </c>
    </row>
    <row r="82" spans="1:15" x14ac:dyDescent="0.25">
      <c r="A82" t="s">
        <v>172</v>
      </c>
      <c r="B82" s="4"/>
      <c r="C82" s="4">
        <v>7</v>
      </c>
      <c r="D82" s="4">
        <v>1</v>
      </c>
      <c r="G82" t="s">
        <v>172</v>
      </c>
      <c r="I82">
        <v>7</v>
      </c>
      <c r="J82">
        <v>1</v>
      </c>
      <c r="K82" t="str">
        <f>IF(resident_to_x_domains[[#This Row],[Cyber Domain]]&gt;0,"C","")</f>
        <v/>
      </c>
      <c r="L82" t="str">
        <f>IF(resident_to_x_domains[[#This Row],[Human Domain]]&gt;0,"H","")</f>
        <v>H</v>
      </c>
      <c r="M82" t="str">
        <f>IF(resident_to_x_domains[[#This Row],[Physical Domain]]&gt;0,"P","")</f>
        <v>P</v>
      </c>
      <c r="N82" s="4" t="str">
        <f>CONCATENATE(resident_to_x_domains[[#This Row],[C]],resident_to_x_domains[[#This Row],[H]],resident_to_x_domains[[#This Row],[P]])</f>
        <v>HP</v>
      </c>
      <c r="O82" s="4">
        <f>LEN(resident_to_x_domains[[#This Row],[CHP_code]])</f>
        <v>2</v>
      </c>
    </row>
    <row r="83" spans="1:15" x14ac:dyDescent="0.25">
      <c r="A83" t="s">
        <v>171</v>
      </c>
      <c r="B83" s="4"/>
      <c r="C83" s="4">
        <v>5</v>
      </c>
      <c r="D83" s="4">
        <v>1</v>
      </c>
      <c r="G83" t="s">
        <v>171</v>
      </c>
      <c r="I83">
        <v>5</v>
      </c>
      <c r="J83">
        <v>1</v>
      </c>
      <c r="K83" t="str">
        <f>IF(resident_to_x_domains[[#This Row],[Cyber Domain]]&gt;0,"C","")</f>
        <v/>
      </c>
      <c r="L83" t="str">
        <f>IF(resident_to_x_domains[[#This Row],[Human Domain]]&gt;0,"H","")</f>
        <v>H</v>
      </c>
      <c r="M83" t="str">
        <f>IF(resident_to_x_domains[[#This Row],[Physical Domain]]&gt;0,"P","")</f>
        <v>P</v>
      </c>
      <c r="N83" s="4" t="str">
        <f>CONCATENATE(resident_to_x_domains[[#This Row],[C]],resident_to_x_domains[[#This Row],[H]],resident_to_x_domains[[#This Row],[P]])</f>
        <v>HP</v>
      </c>
      <c r="O83" s="4">
        <f>LEN(resident_to_x_domains[[#This Row],[CHP_code]])</f>
        <v>2</v>
      </c>
    </row>
    <row r="84" spans="1:15" x14ac:dyDescent="0.25">
      <c r="A84" t="s">
        <v>170</v>
      </c>
      <c r="B84" s="4"/>
      <c r="C84" s="4">
        <v>8</v>
      </c>
      <c r="D84" s="4">
        <v>1</v>
      </c>
      <c r="G84" t="s">
        <v>170</v>
      </c>
      <c r="I84">
        <v>8</v>
      </c>
      <c r="J84">
        <v>1</v>
      </c>
      <c r="K84" t="str">
        <f>IF(resident_to_x_domains[[#This Row],[Cyber Domain]]&gt;0,"C","")</f>
        <v/>
      </c>
      <c r="L84" t="str">
        <f>IF(resident_to_x_domains[[#This Row],[Human Domain]]&gt;0,"H","")</f>
        <v>H</v>
      </c>
      <c r="M84" t="str">
        <f>IF(resident_to_x_domains[[#This Row],[Physical Domain]]&gt;0,"P","")</f>
        <v>P</v>
      </c>
      <c r="N84" s="4" t="str">
        <f>CONCATENATE(resident_to_x_domains[[#This Row],[C]],resident_to_x_domains[[#This Row],[H]],resident_to_x_domains[[#This Row],[P]])</f>
        <v>HP</v>
      </c>
      <c r="O84" s="4">
        <f>LEN(resident_to_x_domains[[#This Row],[CHP_code]])</f>
        <v>2</v>
      </c>
    </row>
    <row r="85" spans="1:15" x14ac:dyDescent="0.25">
      <c r="A85" t="s">
        <v>169</v>
      </c>
      <c r="B85" s="4"/>
      <c r="C85" s="4">
        <v>6</v>
      </c>
      <c r="D85" s="4">
        <v>1</v>
      </c>
      <c r="G85" t="s">
        <v>169</v>
      </c>
      <c r="I85">
        <v>6</v>
      </c>
      <c r="J85">
        <v>1</v>
      </c>
      <c r="K85" t="str">
        <f>IF(resident_to_x_domains[[#This Row],[Cyber Domain]]&gt;0,"C","")</f>
        <v/>
      </c>
      <c r="L85" t="str">
        <f>IF(resident_to_x_domains[[#This Row],[Human Domain]]&gt;0,"H","")</f>
        <v>H</v>
      </c>
      <c r="M85" t="str">
        <f>IF(resident_to_x_domains[[#This Row],[Physical Domain]]&gt;0,"P","")</f>
        <v>P</v>
      </c>
      <c r="N85" s="4" t="str">
        <f>CONCATENATE(resident_to_x_domains[[#This Row],[C]],resident_to_x_domains[[#This Row],[H]],resident_to_x_domains[[#This Row],[P]])</f>
        <v>HP</v>
      </c>
      <c r="O85" s="4">
        <f>LEN(resident_to_x_domains[[#This Row],[CHP_code]])</f>
        <v>2</v>
      </c>
    </row>
    <row r="86" spans="1:15" x14ac:dyDescent="0.25">
      <c r="A86" t="s">
        <v>168</v>
      </c>
      <c r="B86" s="4">
        <v>2</v>
      </c>
      <c r="C86" s="4">
        <v>7</v>
      </c>
      <c r="D86" s="4">
        <v>1</v>
      </c>
      <c r="G86" t="s">
        <v>168</v>
      </c>
      <c r="H86">
        <v>2</v>
      </c>
      <c r="I86">
        <v>7</v>
      </c>
      <c r="J86">
        <v>1</v>
      </c>
      <c r="K86" t="str">
        <f>IF(resident_to_x_domains[[#This Row],[Cyber Domain]]&gt;0,"C","")</f>
        <v>C</v>
      </c>
      <c r="L86" t="str">
        <f>IF(resident_to_x_domains[[#This Row],[Human Domain]]&gt;0,"H","")</f>
        <v>H</v>
      </c>
      <c r="M86" t="str">
        <f>IF(resident_to_x_domains[[#This Row],[Physical Domain]]&gt;0,"P","")</f>
        <v>P</v>
      </c>
      <c r="N86" s="4" t="str">
        <f>CONCATENATE(resident_to_x_domains[[#This Row],[C]],resident_to_x_domains[[#This Row],[H]],resident_to_x_domains[[#This Row],[P]])</f>
        <v>CHP</v>
      </c>
      <c r="O86" s="4">
        <f>LEN(resident_to_x_domains[[#This Row],[CHP_code]])</f>
        <v>3</v>
      </c>
    </row>
    <row r="87" spans="1:15" x14ac:dyDescent="0.25">
      <c r="A87" t="s">
        <v>166</v>
      </c>
      <c r="B87" s="4"/>
      <c r="C87" s="4">
        <v>4</v>
      </c>
      <c r="D87" s="4">
        <v>2</v>
      </c>
      <c r="G87" t="s">
        <v>166</v>
      </c>
      <c r="I87">
        <v>4</v>
      </c>
      <c r="J87">
        <v>2</v>
      </c>
      <c r="K87" t="str">
        <f>IF(resident_to_x_domains[[#This Row],[Cyber Domain]]&gt;0,"C","")</f>
        <v/>
      </c>
      <c r="L87" t="str">
        <f>IF(resident_to_x_domains[[#This Row],[Human Domain]]&gt;0,"H","")</f>
        <v>H</v>
      </c>
      <c r="M87" t="str">
        <f>IF(resident_to_x_domains[[#This Row],[Physical Domain]]&gt;0,"P","")</f>
        <v>P</v>
      </c>
      <c r="N87" s="4" t="str">
        <f>CONCATENATE(resident_to_x_domains[[#This Row],[C]],resident_to_x_domains[[#This Row],[H]],resident_to_x_domains[[#This Row],[P]])</f>
        <v>HP</v>
      </c>
      <c r="O87" s="4">
        <f>LEN(resident_to_x_domains[[#This Row],[CHP_code]])</f>
        <v>2</v>
      </c>
    </row>
    <row r="88" spans="1:15" x14ac:dyDescent="0.25">
      <c r="A88" t="s">
        <v>165</v>
      </c>
      <c r="B88" s="4">
        <v>2</v>
      </c>
      <c r="C88" s="4">
        <v>3</v>
      </c>
      <c r="D88" s="4"/>
      <c r="G88" t="s">
        <v>165</v>
      </c>
      <c r="H88">
        <v>2</v>
      </c>
      <c r="I88">
        <v>3</v>
      </c>
      <c r="K88" t="str">
        <f>IF(resident_to_x_domains[[#This Row],[Cyber Domain]]&gt;0,"C","")</f>
        <v>C</v>
      </c>
      <c r="L88" t="str">
        <f>IF(resident_to_x_domains[[#This Row],[Human Domain]]&gt;0,"H","")</f>
        <v>H</v>
      </c>
      <c r="M88" t="str">
        <f>IF(resident_to_x_domains[[#This Row],[Physical Domain]]&gt;0,"P","")</f>
        <v/>
      </c>
      <c r="N88" s="4" t="str">
        <f>CONCATENATE(resident_to_x_domains[[#This Row],[C]],resident_to_x_domains[[#This Row],[H]],resident_to_x_domains[[#This Row],[P]])</f>
        <v>CH</v>
      </c>
      <c r="O88" s="4">
        <f>LEN(resident_to_x_domains[[#This Row],[CHP_code]])</f>
        <v>2</v>
      </c>
    </row>
    <row r="89" spans="1:15" x14ac:dyDescent="0.25">
      <c r="A89" t="s">
        <v>163</v>
      </c>
      <c r="B89" s="4"/>
      <c r="C89" s="4">
        <v>7</v>
      </c>
      <c r="D89" s="4">
        <v>1</v>
      </c>
      <c r="G89" t="s">
        <v>163</v>
      </c>
      <c r="I89">
        <v>7</v>
      </c>
      <c r="J89">
        <v>1</v>
      </c>
      <c r="K89" t="str">
        <f>IF(resident_to_x_domains[[#This Row],[Cyber Domain]]&gt;0,"C","")</f>
        <v/>
      </c>
      <c r="L89" t="str">
        <f>IF(resident_to_x_domains[[#This Row],[Human Domain]]&gt;0,"H","")</f>
        <v>H</v>
      </c>
      <c r="M89" t="str">
        <f>IF(resident_to_x_domains[[#This Row],[Physical Domain]]&gt;0,"P","")</f>
        <v>P</v>
      </c>
      <c r="N89" s="4" t="str">
        <f>CONCATENATE(resident_to_x_domains[[#This Row],[C]],resident_to_x_domains[[#This Row],[H]],resident_to_x_domains[[#This Row],[P]])</f>
        <v>HP</v>
      </c>
      <c r="O89" s="4">
        <f>LEN(resident_to_x_domains[[#This Row],[CHP_code]])</f>
        <v>2</v>
      </c>
    </row>
    <row r="90" spans="1:15" x14ac:dyDescent="0.25">
      <c r="A90" t="s">
        <v>162</v>
      </c>
      <c r="B90" s="4"/>
      <c r="C90" s="4">
        <v>6</v>
      </c>
      <c r="D90" s="4">
        <v>2</v>
      </c>
      <c r="G90" t="s">
        <v>162</v>
      </c>
      <c r="I90">
        <v>6</v>
      </c>
      <c r="J90">
        <v>2</v>
      </c>
      <c r="K90" t="str">
        <f>IF(resident_to_x_domains[[#This Row],[Cyber Domain]]&gt;0,"C","")</f>
        <v/>
      </c>
      <c r="L90" t="str">
        <f>IF(resident_to_x_domains[[#This Row],[Human Domain]]&gt;0,"H","")</f>
        <v>H</v>
      </c>
      <c r="M90" t="str">
        <f>IF(resident_to_x_domains[[#This Row],[Physical Domain]]&gt;0,"P","")</f>
        <v>P</v>
      </c>
      <c r="N90" s="4" t="str">
        <f>CONCATENATE(resident_to_x_domains[[#This Row],[C]],resident_to_x_domains[[#This Row],[H]],resident_to_x_domains[[#This Row],[P]])</f>
        <v>HP</v>
      </c>
      <c r="O90" s="4">
        <f>LEN(resident_to_x_domains[[#This Row],[CHP_code]])</f>
        <v>2</v>
      </c>
    </row>
    <row r="91" spans="1:15" x14ac:dyDescent="0.25">
      <c r="A91" t="s">
        <v>161</v>
      </c>
      <c r="B91" s="4">
        <v>2</v>
      </c>
      <c r="C91" s="4">
        <v>3</v>
      </c>
      <c r="D91" s="4">
        <v>1</v>
      </c>
      <c r="G91" t="s">
        <v>161</v>
      </c>
      <c r="H91">
        <v>2</v>
      </c>
      <c r="I91">
        <v>3</v>
      </c>
      <c r="J91">
        <v>1</v>
      </c>
      <c r="K91" t="str">
        <f>IF(resident_to_x_domains[[#This Row],[Cyber Domain]]&gt;0,"C","")</f>
        <v>C</v>
      </c>
      <c r="L91" t="str">
        <f>IF(resident_to_x_domains[[#This Row],[Human Domain]]&gt;0,"H","")</f>
        <v>H</v>
      </c>
      <c r="M91" t="str">
        <f>IF(resident_to_x_domains[[#This Row],[Physical Domain]]&gt;0,"P","")</f>
        <v>P</v>
      </c>
      <c r="N91" s="4" t="str">
        <f>CONCATENATE(resident_to_x_domains[[#This Row],[C]],resident_to_x_domains[[#This Row],[H]],resident_to_x_domains[[#This Row],[P]])</f>
        <v>CHP</v>
      </c>
      <c r="O91" s="4">
        <f>LEN(resident_to_x_domains[[#This Row],[CHP_code]])</f>
        <v>3</v>
      </c>
    </row>
    <row r="92" spans="1:15" x14ac:dyDescent="0.25">
      <c r="A92" t="s">
        <v>159</v>
      </c>
      <c r="B92" s="4"/>
      <c r="C92" s="4">
        <v>6</v>
      </c>
      <c r="D92" s="4">
        <v>1</v>
      </c>
      <c r="G92" t="s">
        <v>159</v>
      </c>
      <c r="I92">
        <v>6</v>
      </c>
      <c r="J92">
        <v>1</v>
      </c>
      <c r="K92" t="str">
        <f>IF(resident_to_x_domains[[#This Row],[Cyber Domain]]&gt;0,"C","")</f>
        <v/>
      </c>
      <c r="L92" t="str">
        <f>IF(resident_to_x_domains[[#This Row],[Human Domain]]&gt;0,"H","")</f>
        <v>H</v>
      </c>
      <c r="M92" t="str">
        <f>IF(resident_to_x_domains[[#This Row],[Physical Domain]]&gt;0,"P","")</f>
        <v>P</v>
      </c>
      <c r="N92" s="4" t="str">
        <f>CONCATENATE(resident_to_x_domains[[#This Row],[C]],resident_to_x_domains[[#This Row],[H]],resident_to_x_domains[[#This Row],[P]])</f>
        <v>HP</v>
      </c>
      <c r="O92" s="4">
        <f>LEN(resident_to_x_domains[[#This Row],[CHP_code]])</f>
        <v>2</v>
      </c>
    </row>
    <row r="93" spans="1:15" x14ac:dyDescent="0.25">
      <c r="A93" t="s">
        <v>157</v>
      </c>
      <c r="B93" s="4"/>
      <c r="C93" s="4">
        <v>7</v>
      </c>
      <c r="D93" s="4">
        <v>1</v>
      </c>
      <c r="G93" t="s">
        <v>157</v>
      </c>
      <c r="I93">
        <v>7</v>
      </c>
      <c r="J93">
        <v>1</v>
      </c>
      <c r="K93" t="str">
        <f>IF(resident_to_x_domains[[#This Row],[Cyber Domain]]&gt;0,"C","")</f>
        <v/>
      </c>
      <c r="L93" t="str">
        <f>IF(resident_to_x_domains[[#This Row],[Human Domain]]&gt;0,"H","")</f>
        <v>H</v>
      </c>
      <c r="M93" t="str">
        <f>IF(resident_to_x_domains[[#This Row],[Physical Domain]]&gt;0,"P","")</f>
        <v>P</v>
      </c>
      <c r="N93" s="4" t="str">
        <f>CONCATENATE(resident_to_x_domains[[#This Row],[C]],resident_to_x_domains[[#This Row],[H]],resident_to_x_domains[[#This Row],[P]])</f>
        <v>HP</v>
      </c>
      <c r="O93" s="4">
        <f>LEN(resident_to_x_domains[[#This Row],[CHP_code]])</f>
        <v>2</v>
      </c>
    </row>
    <row r="94" spans="1:15" x14ac:dyDescent="0.25">
      <c r="A94" t="s">
        <v>155</v>
      </c>
      <c r="B94" s="4">
        <v>2</v>
      </c>
      <c r="C94" s="4">
        <v>6</v>
      </c>
      <c r="D94" s="4">
        <v>1</v>
      </c>
      <c r="G94" t="s">
        <v>155</v>
      </c>
      <c r="H94">
        <v>2</v>
      </c>
      <c r="I94">
        <v>6</v>
      </c>
      <c r="J94">
        <v>1</v>
      </c>
      <c r="K94" t="str">
        <f>IF(resident_to_x_domains[[#This Row],[Cyber Domain]]&gt;0,"C","")</f>
        <v>C</v>
      </c>
      <c r="L94" t="str">
        <f>IF(resident_to_x_domains[[#This Row],[Human Domain]]&gt;0,"H","")</f>
        <v>H</v>
      </c>
      <c r="M94" t="str">
        <f>IF(resident_to_x_domains[[#This Row],[Physical Domain]]&gt;0,"P","")</f>
        <v>P</v>
      </c>
      <c r="N94" s="4" t="str">
        <f>CONCATENATE(resident_to_x_domains[[#This Row],[C]],resident_to_x_domains[[#This Row],[H]],resident_to_x_domains[[#This Row],[P]])</f>
        <v>CHP</v>
      </c>
      <c r="O94" s="4">
        <f>LEN(resident_to_x_domains[[#This Row],[CHP_code]])</f>
        <v>3</v>
      </c>
    </row>
    <row r="95" spans="1:15" x14ac:dyDescent="0.25">
      <c r="A95" t="s">
        <v>154</v>
      </c>
      <c r="B95" s="4"/>
      <c r="C95" s="4">
        <v>5</v>
      </c>
      <c r="D95" s="4">
        <v>1</v>
      </c>
      <c r="G95" t="s">
        <v>154</v>
      </c>
      <c r="I95">
        <v>5</v>
      </c>
      <c r="J95">
        <v>1</v>
      </c>
      <c r="K95" t="str">
        <f>IF(resident_to_x_domains[[#This Row],[Cyber Domain]]&gt;0,"C","")</f>
        <v/>
      </c>
      <c r="L95" t="str">
        <f>IF(resident_to_x_domains[[#This Row],[Human Domain]]&gt;0,"H","")</f>
        <v>H</v>
      </c>
      <c r="M95" t="str">
        <f>IF(resident_to_x_domains[[#This Row],[Physical Domain]]&gt;0,"P","")</f>
        <v>P</v>
      </c>
      <c r="N95" s="4" t="str">
        <f>CONCATENATE(resident_to_x_domains[[#This Row],[C]],resident_to_x_domains[[#This Row],[H]],resident_to_x_domains[[#This Row],[P]])</f>
        <v>HP</v>
      </c>
      <c r="O95" s="4">
        <f>LEN(resident_to_x_domains[[#This Row],[CHP_code]])</f>
        <v>2</v>
      </c>
    </row>
    <row r="96" spans="1:15" x14ac:dyDescent="0.25">
      <c r="A96" t="s">
        <v>152</v>
      </c>
      <c r="B96" s="4"/>
      <c r="C96" s="4">
        <v>6</v>
      </c>
      <c r="D96" s="4">
        <v>1</v>
      </c>
      <c r="G96" t="s">
        <v>152</v>
      </c>
      <c r="I96">
        <v>6</v>
      </c>
      <c r="J96">
        <v>1</v>
      </c>
      <c r="K96" t="str">
        <f>IF(resident_to_x_domains[[#This Row],[Cyber Domain]]&gt;0,"C","")</f>
        <v/>
      </c>
      <c r="L96" t="str">
        <f>IF(resident_to_x_domains[[#This Row],[Human Domain]]&gt;0,"H","")</f>
        <v>H</v>
      </c>
      <c r="M96" t="str">
        <f>IF(resident_to_x_domains[[#This Row],[Physical Domain]]&gt;0,"P","")</f>
        <v>P</v>
      </c>
      <c r="N96" s="4" t="str">
        <f>CONCATENATE(resident_to_x_domains[[#This Row],[C]],resident_to_x_domains[[#This Row],[H]],resident_to_x_domains[[#This Row],[P]])</f>
        <v>HP</v>
      </c>
      <c r="O96" s="4">
        <f>LEN(resident_to_x_domains[[#This Row],[CHP_code]])</f>
        <v>2</v>
      </c>
    </row>
    <row r="97" spans="1:15" x14ac:dyDescent="0.25">
      <c r="A97" t="s">
        <v>151</v>
      </c>
      <c r="B97" s="4"/>
      <c r="C97" s="4">
        <v>5</v>
      </c>
      <c r="D97" s="4">
        <v>4</v>
      </c>
      <c r="G97" t="s">
        <v>151</v>
      </c>
      <c r="I97">
        <v>5</v>
      </c>
      <c r="J97">
        <v>4</v>
      </c>
      <c r="K97" t="str">
        <f>IF(resident_to_x_domains[[#This Row],[Cyber Domain]]&gt;0,"C","")</f>
        <v/>
      </c>
      <c r="L97" t="str">
        <f>IF(resident_to_x_domains[[#This Row],[Human Domain]]&gt;0,"H","")</f>
        <v>H</v>
      </c>
      <c r="M97" t="str">
        <f>IF(resident_to_x_domains[[#This Row],[Physical Domain]]&gt;0,"P","")</f>
        <v>P</v>
      </c>
      <c r="N97" s="4" t="str">
        <f>CONCATENATE(resident_to_x_domains[[#This Row],[C]],resident_to_x_domains[[#This Row],[H]],resident_to_x_domains[[#This Row],[P]])</f>
        <v>HP</v>
      </c>
      <c r="O97" s="4">
        <f>LEN(resident_to_x_domains[[#This Row],[CHP_code]])</f>
        <v>2</v>
      </c>
    </row>
    <row r="98" spans="1:15" x14ac:dyDescent="0.25">
      <c r="A98" t="s">
        <v>148</v>
      </c>
      <c r="B98" s="4">
        <v>2</v>
      </c>
      <c r="C98" s="4">
        <v>6</v>
      </c>
      <c r="D98" s="4">
        <v>7</v>
      </c>
      <c r="G98" t="s">
        <v>148</v>
      </c>
      <c r="H98">
        <v>2</v>
      </c>
      <c r="I98">
        <v>6</v>
      </c>
      <c r="J98">
        <v>7</v>
      </c>
      <c r="K98" t="str">
        <f>IF(resident_to_x_domains[[#This Row],[Cyber Domain]]&gt;0,"C","")</f>
        <v>C</v>
      </c>
      <c r="L98" t="str">
        <f>IF(resident_to_x_domains[[#This Row],[Human Domain]]&gt;0,"H","")</f>
        <v>H</v>
      </c>
      <c r="M98" t="str">
        <f>IF(resident_to_x_domains[[#This Row],[Physical Domain]]&gt;0,"P","")</f>
        <v>P</v>
      </c>
      <c r="N98" s="4" t="str">
        <f>CONCATENATE(resident_to_x_domains[[#This Row],[C]],resident_to_x_domains[[#This Row],[H]],resident_to_x_domains[[#This Row],[P]])</f>
        <v>CHP</v>
      </c>
      <c r="O98" s="4">
        <f>LEN(resident_to_x_domains[[#This Row],[CHP_code]])</f>
        <v>3</v>
      </c>
    </row>
    <row r="99" spans="1:15" x14ac:dyDescent="0.25">
      <c r="A99" t="s">
        <v>145</v>
      </c>
      <c r="B99" s="4"/>
      <c r="C99" s="4">
        <v>9</v>
      </c>
      <c r="D99" s="4">
        <v>4</v>
      </c>
      <c r="G99" t="s">
        <v>145</v>
      </c>
      <c r="I99">
        <v>9</v>
      </c>
      <c r="J99">
        <v>4</v>
      </c>
      <c r="K99" t="str">
        <f>IF(resident_to_x_domains[[#This Row],[Cyber Domain]]&gt;0,"C","")</f>
        <v/>
      </c>
      <c r="L99" t="str">
        <f>IF(resident_to_x_domains[[#This Row],[Human Domain]]&gt;0,"H","")</f>
        <v>H</v>
      </c>
      <c r="M99" t="str">
        <f>IF(resident_to_x_domains[[#This Row],[Physical Domain]]&gt;0,"P","")</f>
        <v>P</v>
      </c>
      <c r="N99" s="4" t="str">
        <f>CONCATENATE(resident_to_x_domains[[#This Row],[C]],resident_to_x_domains[[#This Row],[H]],resident_to_x_domains[[#This Row],[P]])</f>
        <v>HP</v>
      </c>
      <c r="O99" s="4">
        <f>LEN(resident_to_x_domains[[#This Row],[CHP_code]])</f>
        <v>2</v>
      </c>
    </row>
    <row r="100" spans="1:15" x14ac:dyDescent="0.25">
      <c r="A100" t="s">
        <v>144</v>
      </c>
      <c r="B100" s="4">
        <v>2</v>
      </c>
      <c r="C100" s="4">
        <v>5</v>
      </c>
      <c r="D100" s="4">
        <v>1</v>
      </c>
      <c r="G100" t="s">
        <v>144</v>
      </c>
      <c r="H100">
        <v>2</v>
      </c>
      <c r="I100">
        <v>5</v>
      </c>
      <c r="J100">
        <v>1</v>
      </c>
      <c r="K100" t="str">
        <f>IF(resident_to_x_domains[[#This Row],[Cyber Domain]]&gt;0,"C","")</f>
        <v>C</v>
      </c>
      <c r="L100" t="str">
        <f>IF(resident_to_x_domains[[#This Row],[Human Domain]]&gt;0,"H","")</f>
        <v>H</v>
      </c>
      <c r="M100" t="str">
        <f>IF(resident_to_x_domains[[#This Row],[Physical Domain]]&gt;0,"P","")</f>
        <v>P</v>
      </c>
      <c r="N100" s="4" t="str">
        <f>CONCATENATE(resident_to_x_domains[[#This Row],[C]],resident_to_x_domains[[#This Row],[H]],resident_to_x_domains[[#This Row],[P]])</f>
        <v>CHP</v>
      </c>
      <c r="O100" s="4">
        <f>LEN(resident_to_x_domains[[#This Row],[CHP_code]])</f>
        <v>3</v>
      </c>
    </row>
    <row r="101" spans="1:15" x14ac:dyDescent="0.25">
      <c r="A101" t="s">
        <v>143</v>
      </c>
      <c r="B101" s="4">
        <v>2</v>
      </c>
      <c r="C101" s="4">
        <v>7</v>
      </c>
      <c r="D101" s="4">
        <v>6</v>
      </c>
      <c r="G101" t="s">
        <v>143</v>
      </c>
      <c r="H101">
        <v>2</v>
      </c>
      <c r="I101">
        <v>7</v>
      </c>
      <c r="J101">
        <v>6</v>
      </c>
      <c r="K101" t="str">
        <f>IF(resident_to_x_domains[[#This Row],[Cyber Domain]]&gt;0,"C","")</f>
        <v>C</v>
      </c>
      <c r="L101" t="str">
        <f>IF(resident_to_x_domains[[#This Row],[Human Domain]]&gt;0,"H","")</f>
        <v>H</v>
      </c>
      <c r="M101" t="str">
        <f>IF(resident_to_x_domains[[#This Row],[Physical Domain]]&gt;0,"P","")</f>
        <v>P</v>
      </c>
      <c r="N101" s="4" t="str">
        <f>CONCATENATE(resident_to_x_domains[[#This Row],[C]],resident_to_x_domains[[#This Row],[H]],resident_to_x_domains[[#This Row],[P]])</f>
        <v>CHP</v>
      </c>
      <c r="O101" s="4">
        <f>LEN(resident_to_x_domains[[#This Row],[CHP_code]])</f>
        <v>3</v>
      </c>
    </row>
    <row r="102" spans="1:15" x14ac:dyDescent="0.25">
      <c r="A102" t="s">
        <v>141</v>
      </c>
      <c r="B102" s="4"/>
      <c r="C102" s="4">
        <v>7</v>
      </c>
      <c r="D102" s="4">
        <v>1</v>
      </c>
      <c r="G102" t="s">
        <v>141</v>
      </c>
      <c r="I102">
        <v>7</v>
      </c>
      <c r="J102">
        <v>1</v>
      </c>
      <c r="K102" t="str">
        <f>IF(resident_to_x_domains[[#This Row],[Cyber Domain]]&gt;0,"C","")</f>
        <v/>
      </c>
      <c r="L102" t="str">
        <f>IF(resident_to_x_domains[[#This Row],[Human Domain]]&gt;0,"H","")</f>
        <v>H</v>
      </c>
      <c r="M102" t="str">
        <f>IF(resident_to_x_domains[[#This Row],[Physical Domain]]&gt;0,"P","")</f>
        <v>P</v>
      </c>
      <c r="N102" s="4" t="str">
        <f>CONCATENATE(resident_to_x_domains[[#This Row],[C]],resident_to_x_domains[[#This Row],[H]],resident_to_x_domains[[#This Row],[P]])</f>
        <v>HP</v>
      </c>
      <c r="O102" s="4">
        <f>LEN(resident_to_x_domains[[#This Row],[CHP_code]])</f>
        <v>2</v>
      </c>
    </row>
    <row r="103" spans="1:15" x14ac:dyDescent="0.25">
      <c r="A103" t="s">
        <v>139</v>
      </c>
      <c r="B103" s="4"/>
      <c r="C103" s="4">
        <v>6</v>
      </c>
      <c r="D103" s="4"/>
      <c r="G103" t="s">
        <v>139</v>
      </c>
      <c r="I103">
        <v>6</v>
      </c>
      <c r="K103" t="str">
        <f>IF(resident_to_x_domains[[#This Row],[Cyber Domain]]&gt;0,"C","")</f>
        <v/>
      </c>
      <c r="L103" t="str">
        <f>IF(resident_to_x_domains[[#This Row],[Human Domain]]&gt;0,"H","")</f>
        <v>H</v>
      </c>
      <c r="M103" t="str">
        <f>IF(resident_to_x_domains[[#This Row],[Physical Domain]]&gt;0,"P","")</f>
        <v/>
      </c>
      <c r="N103" s="4" t="str">
        <f>CONCATENATE(resident_to_x_domains[[#This Row],[C]],resident_to_x_domains[[#This Row],[H]],resident_to_x_domains[[#This Row],[P]])</f>
        <v>H</v>
      </c>
      <c r="O103" s="4">
        <f>LEN(resident_to_x_domains[[#This Row],[CHP_code]])</f>
        <v>1</v>
      </c>
    </row>
    <row r="104" spans="1:15" x14ac:dyDescent="0.25">
      <c r="A104" t="s">
        <v>137</v>
      </c>
      <c r="B104" s="4"/>
      <c r="C104" s="4">
        <v>2</v>
      </c>
      <c r="D104" s="4"/>
      <c r="G104" t="s">
        <v>137</v>
      </c>
      <c r="I104">
        <v>2</v>
      </c>
      <c r="K104" t="str">
        <f>IF(resident_to_x_domains[[#This Row],[Cyber Domain]]&gt;0,"C","")</f>
        <v/>
      </c>
      <c r="L104" t="str">
        <f>IF(resident_to_x_domains[[#This Row],[Human Domain]]&gt;0,"H","")</f>
        <v>H</v>
      </c>
      <c r="M104" t="str">
        <f>IF(resident_to_x_domains[[#This Row],[Physical Domain]]&gt;0,"P","")</f>
        <v/>
      </c>
      <c r="N104" s="4" t="str">
        <f>CONCATENATE(resident_to_x_domains[[#This Row],[C]],resident_to_x_domains[[#This Row],[H]],resident_to_x_domains[[#This Row],[P]])</f>
        <v>H</v>
      </c>
      <c r="O104" s="4">
        <f>LEN(resident_to_x_domains[[#This Row],[CHP_code]])</f>
        <v>1</v>
      </c>
    </row>
    <row r="105" spans="1:15" x14ac:dyDescent="0.25">
      <c r="A105" t="s">
        <v>136</v>
      </c>
      <c r="B105" s="4">
        <v>2</v>
      </c>
      <c r="C105" s="4">
        <v>2</v>
      </c>
      <c r="D105" s="4"/>
      <c r="G105" t="s">
        <v>136</v>
      </c>
      <c r="H105">
        <v>2</v>
      </c>
      <c r="I105">
        <v>2</v>
      </c>
      <c r="K105" t="str">
        <f>IF(resident_to_x_domains[[#This Row],[Cyber Domain]]&gt;0,"C","")</f>
        <v>C</v>
      </c>
      <c r="L105" t="str">
        <f>IF(resident_to_x_domains[[#This Row],[Human Domain]]&gt;0,"H","")</f>
        <v>H</v>
      </c>
      <c r="M105" t="str">
        <f>IF(resident_to_x_domains[[#This Row],[Physical Domain]]&gt;0,"P","")</f>
        <v/>
      </c>
      <c r="N105" s="4" t="str">
        <f>CONCATENATE(resident_to_x_domains[[#This Row],[C]],resident_to_x_domains[[#This Row],[H]],resident_to_x_domains[[#This Row],[P]])</f>
        <v>CH</v>
      </c>
      <c r="O105" s="4">
        <f>LEN(resident_to_x_domains[[#This Row],[CHP_code]])</f>
        <v>2</v>
      </c>
    </row>
    <row r="106" spans="1:15" x14ac:dyDescent="0.25">
      <c r="A106" t="s">
        <v>135</v>
      </c>
      <c r="B106" s="4">
        <v>2</v>
      </c>
      <c r="C106" s="4">
        <v>6</v>
      </c>
      <c r="D106" s="4">
        <v>1</v>
      </c>
      <c r="G106" t="s">
        <v>135</v>
      </c>
      <c r="H106">
        <v>2</v>
      </c>
      <c r="I106">
        <v>6</v>
      </c>
      <c r="J106">
        <v>1</v>
      </c>
      <c r="K106" t="str">
        <f>IF(resident_to_x_domains[[#This Row],[Cyber Domain]]&gt;0,"C","")</f>
        <v>C</v>
      </c>
      <c r="L106" t="str">
        <f>IF(resident_to_x_domains[[#This Row],[Human Domain]]&gt;0,"H","")</f>
        <v>H</v>
      </c>
      <c r="M106" t="str">
        <f>IF(resident_to_x_domains[[#This Row],[Physical Domain]]&gt;0,"P","")</f>
        <v>P</v>
      </c>
      <c r="N106" s="4" t="str">
        <f>CONCATENATE(resident_to_x_domains[[#This Row],[C]],resident_to_x_domains[[#This Row],[H]],resident_to_x_domains[[#This Row],[P]])</f>
        <v>CHP</v>
      </c>
      <c r="O106" s="4">
        <f>LEN(resident_to_x_domains[[#This Row],[CHP_code]])</f>
        <v>3</v>
      </c>
    </row>
    <row r="107" spans="1:15" x14ac:dyDescent="0.25">
      <c r="A107" t="s">
        <v>134</v>
      </c>
      <c r="B107" s="4"/>
      <c r="C107" s="4">
        <v>7</v>
      </c>
      <c r="D107" s="4">
        <v>1</v>
      </c>
      <c r="G107" t="s">
        <v>134</v>
      </c>
      <c r="I107">
        <v>7</v>
      </c>
      <c r="J107">
        <v>1</v>
      </c>
      <c r="K107" t="str">
        <f>IF(resident_to_x_domains[[#This Row],[Cyber Domain]]&gt;0,"C","")</f>
        <v/>
      </c>
      <c r="L107" t="str">
        <f>IF(resident_to_x_domains[[#This Row],[Human Domain]]&gt;0,"H","")</f>
        <v>H</v>
      </c>
      <c r="M107" t="str">
        <f>IF(resident_to_x_domains[[#This Row],[Physical Domain]]&gt;0,"P","")</f>
        <v>P</v>
      </c>
      <c r="N107" s="4" t="str">
        <f>CONCATENATE(resident_to_x_domains[[#This Row],[C]],resident_to_x_domains[[#This Row],[H]],resident_to_x_domains[[#This Row],[P]])</f>
        <v>HP</v>
      </c>
      <c r="O107" s="4">
        <f>LEN(resident_to_x_domains[[#This Row],[CHP_code]])</f>
        <v>2</v>
      </c>
    </row>
    <row r="108" spans="1:15" x14ac:dyDescent="0.25">
      <c r="A108" t="s">
        <v>133</v>
      </c>
      <c r="B108" s="4">
        <v>2</v>
      </c>
      <c r="C108" s="4">
        <v>7</v>
      </c>
      <c r="D108" s="4">
        <v>3</v>
      </c>
      <c r="G108" t="s">
        <v>133</v>
      </c>
      <c r="H108">
        <v>2</v>
      </c>
      <c r="I108">
        <v>7</v>
      </c>
      <c r="J108">
        <v>3</v>
      </c>
      <c r="K108" t="str">
        <f>IF(resident_to_x_domains[[#This Row],[Cyber Domain]]&gt;0,"C","")</f>
        <v>C</v>
      </c>
      <c r="L108" t="str">
        <f>IF(resident_to_x_domains[[#This Row],[Human Domain]]&gt;0,"H","")</f>
        <v>H</v>
      </c>
      <c r="M108" t="str">
        <f>IF(resident_to_x_domains[[#This Row],[Physical Domain]]&gt;0,"P","")</f>
        <v>P</v>
      </c>
      <c r="N108" s="4" t="str">
        <f>CONCATENATE(resident_to_x_domains[[#This Row],[C]],resident_to_x_domains[[#This Row],[H]],resident_to_x_domains[[#This Row],[P]])</f>
        <v>CHP</v>
      </c>
      <c r="O108" s="4">
        <f>LEN(resident_to_x_domains[[#This Row],[CHP_code]])</f>
        <v>3</v>
      </c>
    </row>
    <row r="109" spans="1:15" x14ac:dyDescent="0.25">
      <c r="A109" t="s">
        <v>132</v>
      </c>
      <c r="B109" s="4"/>
      <c r="C109" s="4">
        <v>6</v>
      </c>
      <c r="D109" s="4">
        <v>2</v>
      </c>
      <c r="G109" t="s">
        <v>132</v>
      </c>
      <c r="I109">
        <v>6</v>
      </c>
      <c r="J109">
        <v>2</v>
      </c>
      <c r="K109" t="str">
        <f>IF(resident_to_x_domains[[#This Row],[Cyber Domain]]&gt;0,"C","")</f>
        <v/>
      </c>
      <c r="L109" t="str">
        <f>IF(resident_to_x_domains[[#This Row],[Human Domain]]&gt;0,"H","")</f>
        <v>H</v>
      </c>
      <c r="M109" t="str">
        <f>IF(resident_to_x_domains[[#This Row],[Physical Domain]]&gt;0,"P","")</f>
        <v>P</v>
      </c>
      <c r="N109" s="4" t="str">
        <f>CONCATENATE(resident_to_x_domains[[#This Row],[C]],resident_to_x_domains[[#This Row],[H]],resident_to_x_domains[[#This Row],[P]])</f>
        <v>HP</v>
      </c>
      <c r="O109" s="4">
        <f>LEN(resident_to_x_domains[[#This Row],[CHP_code]])</f>
        <v>2</v>
      </c>
    </row>
    <row r="110" spans="1:15" x14ac:dyDescent="0.25">
      <c r="A110" t="s">
        <v>130</v>
      </c>
      <c r="B110" s="4">
        <v>2</v>
      </c>
      <c r="C110" s="4">
        <v>5</v>
      </c>
      <c r="D110" s="4">
        <v>2</v>
      </c>
      <c r="G110" t="s">
        <v>130</v>
      </c>
      <c r="H110">
        <v>2</v>
      </c>
      <c r="I110">
        <v>5</v>
      </c>
      <c r="J110">
        <v>2</v>
      </c>
      <c r="K110" t="str">
        <f>IF(resident_to_x_domains[[#This Row],[Cyber Domain]]&gt;0,"C","")</f>
        <v>C</v>
      </c>
      <c r="L110" t="str">
        <f>IF(resident_to_x_domains[[#This Row],[Human Domain]]&gt;0,"H","")</f>
        <v>H</v>
      </c>
      <c r="M110" t="str">
        <f>IF(resident_to_x_domains[[#This Row],[Physical Domain]]&gt;0,"P","")</f>
        <v>P</v>
      </c>
      <c r="N110" s="4" t="str">
        <f>CONCATENATE(resident_to_x_domains[[#This Row],[C]],resident_to_x_domains[[#This Row],[H]],resident_to_x_domains[[#This Row],[P]])</f>
        <v>CHP</v>
      </c>
      <c r="O110" s="4">
        <f>LEN(resident_to_x_domains[[#This Row],[CHP_code]])</f>
        <v>3</v>
      </c>
    </row>
    <row r="111" spans="1:15" x14ac:dyDescent="0.25">
      <c r="A111" t="s">
        <v>129</v>
      </c>
      <c r="B111" s="4"/>
      <c r="C111" s="4">
        <v>8</v>
      </c>
      <c r="D111" s="4">
        <v>3</v>
      </c>
      <c r="G111" t="s">
        <v>129</v>
      </c>
      <c r="I111">
        <v>8</v>
      </c>
      <c r="J111">
        <v>3</v>
      </c>
      <c r="K111" t="str">
        <f>IF(resident_to_x_domains[[#This Row],[Cyber Domain]]&gt;0,"C","")</f>
        <v/>
      </c>
      <c r="L111" t="str">
        <f>IF(resident_to_x_domains[[#This Row],[Human Domain]]&gt;0,"H","")</f>
        <v>H</v>
      </c>
      <c r="M111" t="str">
        <f>IF(resident_to_x_domains[[#This Row],[Physical Domain]]&gt;0,"P","")</f>
        <v>P</v>
      </c>
      <c r="N111" s="4" t="str">
        <f>CONCATENATE(resident_to_x_domains[[#This Row],[C]],resident_to_x_domains[[#This Row],[H]],resident_to_x_domains[[#This Row],[P]])</f>
        <v>HP</v>
      </c>
      <c r="O111" s="4">
        <f>LEN(resident_to_x_domains[[#This Row],[CHP_code]])</f>
        <v>2</v>
      </c>
    </row>
    <row r="112" spans="1:15" x14ac:dyDescent="0.25">
      <c r="A112" t="s">
        <v>127</v>
      </c>
      <c r="B112" s="4"/>
      <c r="C112" s="4">
        <v>3</v>
      </c>
      <c r="D112" s="4">
        <v>1</v>
      </c>
      <c r="G112" t="s">
        <v>127</v>
      </c>
      <c r="I112">
        <v>3</v>
      </c>
      <c r="J112">
        <v>1</v>
      </c>
      <c r="K112" t="str">
        <f>IF(resident_to_x_domains[[#This Row],[Cyber Domain]]&gt;0,"C","")</f>
        <v/>
      </c>
      <c r="L112" t="str">
        <f>IF(resident_to_x_domains[[#This Row],[Human Domain]]&gt;0,"H","")</f>
        <v>H</v>
      </c>
      <c r="M112" t="str">
        <f>IF(resident_to_x_domains[[#This Row],[Physical Domain]]&gt;0,"P","")</f>
        <v>P</v>
      </c>
      <c r="N112" s="4" t="str">
        <f>CONCATENATE(resident_to_x_domains[[#This Row],[C]],resident_to_x_domains[[#This Row],[H]],resident_to_x_domains[[#This Row],[P]])</f>
        <v>HP</v>
      </c>
      <c r="O112" s="4">
        <f>LEN(resident_to_x_domains[[#This Row],[CHP_code]])</f>
        <v>2</v>
      </c>
    </row>
    <row r="113" spans="1:15" x14ac:dyDescent="0.25">
      <c r="A113" t="s">
        <v>126</v>
      </c>
      <c r="B113" s="4"/>
      <c r="C113" s="4">
        <v>6</v>
      </c>
      <c r="D113" s="4">
        <v>1</v>
      </c>
      <c r="G113" t="s">
        <v>126</v>
      </c>
      <c r="I113">
        <v>6</v>
      </c>
      <c r="J113">
        <v>1</v>
      </c>
      <c r="K113" t="str">
        <f>IF(resident_to_x_domains[[#This Row],[Cyber Domain]]&gt;0,"C","")</f>
        <v/>
      </c>
      <c r="L113" t="str">
        <f>IF(resident_to_x_domains[[#This Row],[Human Domain]]&gt;0,"H","")</f>
        <v>H</v>
      </c>
      <c r="M113" t="str">
        <f>IF(resident_to_x_domains[[#This Row],[Physical Domain]]&gt;0,"P","")</f>
        <v>P</v>
      </c>
      <c r="N113" s="4" t="str">
        <f>CONCATENATE(resident_to_x_domains[[#This Row],[C]],resident_to_x_domains[[#This Row],[H]],resident_to_x_domains[[#This Row],[P]])</f>
        <v>HP</v>
      </c>
      <c r="O113" s="4">
        <f>LEN(resident_to_x_domains[[#This Row],[CHP_code]])</f>
        <v>2</v>
      </c>
    </row>
    <row r="114" spans="1:15" x14ac:dyDescent="0.25">
      <c r="A114" t="s">
        <v>124</v>
      </c>
      <c r="B114" s="4"/>
      <c r="C114" s="4">
        <v>8</v>
      </c>
      <c r="D114" s="4">
        <v>5</v>
      </c>
      <c r="G114" t="s">
        <v>124</v>
      </c>
      <c r="I114">
        <v>8</v>
      </c>
      <c r="J114">
        <v>5</v>
      </c>
      <c r="K114" t="str">
        <f>IF(resident_to_x_domains[[#This Row],[Cyber Domain]]&gt;0,"C","")</f>
        <v/>
      </c>
      <c r="L114" t="str">
        <f>IF(resident_to_x_domains[[#This Row],[Human Domain]]&gt;0,"H","")</f>
        <v>H</v>
      </c>
      <c r="M114" t="str">
        <f>IF(resident_to_x_domains[[#This Row],[Physical Domain]]&gt;0,"P","")</f>
        <v>P</v>
      </c>
      <c r="N114" s="4" t="str">
        <f>CONCATENATE(resident_to_x_domains[[#This Row],[C]],resident_to_x_domains[[#This Row],[H]],resident_to_x_domains[[#This Row],[P]])</f>
        <v>HP</v>
      </c>
      <c r="O114" s="4">
        <f>LEN(resident_to_x_domains[[#This Row],[CHP_code]])</f>
        <v>2</v>
      </c>
    </row>
    <row r="115" spans="1:15" x14ac:dyDescent="0.25">
      <c r="A115" t="s">
        <v>122</v>
      </c>
      <c r="B115" s="4"/>
      <c r="C115" s="4">
        <v>4</v>
      </c>
      <c r="D115" s="4">
        <v>1</v>
      </c>
      <c r="G115" t="s">
        <v>122</v>
      </c>
      <c r="I115">
        <v>4</v>
      </c>
      <c r="J115">
        <v>1</v>
      </c>
      <c r="K115" t="str">
        <f>IF(resident_to_x_domains[[#This Row],[Cyber Domain]]&gt;0,"C","")</f>
        <v/>
      </c>
      <c r="L115" t="str">
        <f>IF(resident_to_x_domains[[#This Row],[Human Domain]]&gt;0,"H","")</f>
        <v>H</v>
      </c>
      <c r="M115" t="str">
        <f>IF(resident_to_x_domains[[#This Row],[Physical Domain]]&gt;0,"P","")</f>
        <v>P</v>
      </c>
      <c r="N115" s="4" t="str">
        <f>CONCATENATE(resident_to_x_domains[[#This Row],[C]],resident_to_x_domains[[#This Row],[H]],resident_to_x_domains[[#This Row],[P]])</f>
        <v>HP</v>
      </c>
      <c r="O115" s="4">
        <f>LEN(resident_to_x_domains[[#This Row],[CHP_code]])</f>
        <v>2</v>
      </c>
    </row>
    <row r="116" spans="1:15" x14ac:dyDescent="0.25">
      <c r="A116" t="s">
        <v>120</v>
      </c>
      <c r="B116" s="4">
        <v>1</v>
      </c>
      <c r="C116" s="4">
        <v>7</v>
      </c>
      <c r="D116" s="4">
        <v>3</v>
      </c>
      <c r="G116" t="s">
        <v>120</v>
      </c>
      <c r="H116">
        <v>1</v>
      </c>
      <c r="I116">
        <v>7</v>
      </c>
      <c r="J116">
        <v>3</v>
      </c>
      <c r="K116" t="str">
        <f>IF(resident_to_x_domains[[#This Row],[Cyber Domain]]&gt;0,"C","")</f>
        <v>C</v>
      </c>
      <c r="L116" t="str">
        <f>IF(resident_to_x_domains[[#This Row],[Human Domain]]&gt;0,"H","")</f>
        <v>H</v>
      </c>
      <c r="M116" t="str">
        <f>IF(resident_to_x_domains[[#This Row],[Physical Domain]]&gt;0,"P","")</f>
        <v>P</v>
      </c>
      <c r="N116" s="4" t="str">
        <f>CONCATENATE(resident_to_x_domains[[#This Row],[C]],resident_to_x_domains[[#This Row],[H]],resident_to_x_domains[[#This Row],[P]])</f>
        <v>CHP</v>
      </c>
      <c r="O116" s="4">
        <f>LEN(resident_to_x_domains[[#This Row],[CHP_code]])</f>
        <v>3</v>
      </c>
    </row>
    <row r="117" spans="1:15" x14ac:dyDescent="0.25">
      <c r="A117" t="s">
        <v>118</v>
      </c>
      <c r="B117" s="4"/>
      <c r="C117" s="4">
        <v>4</v>
      </c>
      <c r="D117" s="4">
        <v>1</v>
      </c>
      <c r="G117" t="s">
        <v>118</v>
      </c>
      <c r="I117">
        <v>4</v>
      </c>
      <c r="J117">
        <v>1</v>
      </c>
      <c r="K117" t="str">
        <f>IF(resident_to_x_domains[[#This Row],[Cyber Domain]]&gt;0,"C","")</f>
        <v/>
      </c>
      <c r="L117" t="str">
        <f>IF(resident_to_x_domains[[#This Row],[Human Domain]]&gt;0,"H","")</f>
        <v>H</v>
      </c>
      <c r="M117" t="str">
        <f>IF(resident_to_x_domains[[#This Row],[Physical Domain]]&gt;0,"P","")</f>
        <v>P</v>
      </c>
      <c r="N117" s="4" t="str">
        <f>CONCATENATE(resident_to_x_domains[[#This Row],[C]],resident_to_x_domains[[#This Row],[H]],resident_to_x_domains[[#This Row],[P]])</f>
        <v>HP</v>
      </c>
      <c r="O117" s="4">
        <f>LEN(resident_to_x_domains[[#This Row],[CHP_code]])</f>
        <v>2</v>
      </c>
    </row>
    <row r="118" spans="1:15" x14ac:dyDescent="0.25">
      <c r="A118" t="s">
        <v>116</v>
      </c>
      <c r="B118" s="4">
        <v>2</v>
      </c>
      <c r="C118" s="4">
        <v>3</v>
      </c>
      <c r="D118" s="4">
        <v>1</v>
      </c>
      <c r="G118" t="s">
        <v>116</v>
      </c>
      <c r="H118">
        <v>2</v>
      </c>
      <c r="I118">
        <v>3</v>
      </c>
      <c r="J118">
        <v>1</v>
      </c>
      <c r="K118" t="str">
        <f>IF(resident_to_x_domains[[#This Row],[Cyber Domain]]&gt;0,"C","")</f>
        <v>C</v>
      </c>
      <c r="L118" t="str">
        <f>IF(resident_to_x_domains[[#This Row],[Human Domain]]&gt;0,"H","")</f>
        <v>H</v>
      </c>
      <c r="M118" t="str">
        <f>IF(resident_to_x_domains[[#This Row],[Physical Domain]]&gt;0,"P","")</f>
        <v>P</v>
      </c>
      <c r="N118" s="4" t="str">
        <f>CONCATENATE(resident_to_x_domains[[#This Row],[C]],resident_to_x_domains[[#This Row],[H]],resident_to_x_domains[[#This Row],[P]])</f>
        <v>CHP</v>
      </c>
      <c r="O118" s="4">
        <f>LEN(resident_to_x_domains[[#This Row],[CHP_code]])</f>
        <v>3</v>
      </c>
    </row>
    <row r="119" spans="1:15" x14ac:dyDescent="0.25">
      <c r="A119" t="s">
        <v>114</v>
      </c>
      <c r="B119" s="4"/>
      <c r="C119" s="4">
        <v>8</v>
      </c>
      <c r="D119" s="4">
        <v>4</v>
      </c>
      <c r="G119" t="s">
        <v>114</v>
      </c>
      <c r="I119">
        <v>8</v>
      </c>
      <c r="J119">
        <v>4</v>
      </c>
      <c r="K119" t="str">
        <f>IF(resident_to_x_domains[[#This Row],[Cyber Domain]]&gt;0,"C","")</f>
        <v/>
      </c>
      <c r="L119" t="str">
        <f>IF(resident_to_x_domains[[#This Row],[Human Domain]]&gt;0,"H","")</f>
        <v>H</v>
      </c>
      <c r="M119" t="str">
        <f>IF(resident_to_x_domains[[#This Row],[Physical Domain]]&gt;0,"P","")</f>
        <v>P</v>
      </c>
      <c r="N119" s="4" t="str">
        <f>CONCATENATE(resident_to_x_domains[[#This Row],[C]],resident_to_x_domains[[#This Row],[H]],resident_to_x_domains[[#This Row],[P]])</f>
        <v>HP</v>
      </c>
      <c r="O119" s="4">
        <f>LEN(resident_to_x_domains[[#This Row],[CHP_code]])</f>
        <v>2</v>
      </c>
    </row>
    <row r="120" spans="1:15" x14ac:dyDescent="0.25">
      <c r="A120" t="s">
        <v>113</v>
      </c>
      <c r="B120" s="4">
        <v>1</v>
      </c>
      <c r="C120" s="4">
        <v>5</v>
      </c>
      <c r="D120" s="4">
        <v>1</v>
      </c>
      <c r="G120" t="s">
        <v>113</v>
      </c>
      <c r="H120">
        <v>1</v>
      </c>
      <c r="I120">
        <v>5</v>
      </c>
      <c r="J120">
        <v>1</v>
      </c>
      <c r="K120" t="str">
        <f>IF(resident_to_x_domains[[#This Row],[Cyber Domain]]&gt;0,"C","")</f>
        <v>C</v>
      </c>
      <c r="L120" t="str">
        <f>IF(resident_to_x_domains[[#This Row],[Human Domain]]&gt;0,"H","")</f>
        <v>H</v>
      </c>
      <c r="M120" t="str">
        <f>IF(resident_to_x_domains[[#This Row],[Physical Domain]]&gt;0,"P","")</f>
        <v>P</v>
      </c>
      <c r="N120" s="4" t="str">
        <f>CONCATENATE(resident_to_x_domains[[#This Row],[C]],resident_to_x_domains[[#This Row],[H]],resident_to_x_domains[[#This Row],[P]])</f>
        <v>CHP</v>
      </c>
      <c r="O120" s="4">
        <f>LEN(resident_to_x_domains[[#This Row],[CHP_code]])</f>
        <v>3</v>
      </c>
    </row>
    <row r="121" spans="1:15" x14ac:dyDescent="0.25">
      <c r="A121" t="s">
        <v>111</v>
      </c>
      <c r="B121" s="4">
        <v>1</v>
      </c>
      <c r="C121" s="4">
        <v>9</v>
      </c>
      <c r="D121" s="4">
        <v>2</v>
      </c>
      <c r="G121" t="s">
        <v>111</v>
      </c>
      <c r="H121">
        <v>1</v>
      </c>
      <c r="I121">
        <v>9</v>
      </c>
      <c r="J121">
        <v>2</v>
      </c>
      <c r="K121" t="str">
        <f>IF(resident_to_x_domains[[#This Row],[Cyber Domain]]&gt;0,"C","")</f>
        <v>C</v>
      </c>
      <c r="L121" t="str">
        <f>IF(resident_to_x_domains[[#This Row],[Human Domain]]&gt;0,"H","")</f>
        <v>H</v>
      </c>
      <c r="M121" t="str">
        <f>IF(resident_to_x_domains[[#This Row],[Physical Domain]]&gt;0,"P","")</f>
        <v>P</v>
      </c>
      <c r="N121" s="4" t="str">
        <f>CONCATENATE(resident_to_x_domains[[#This Row],[C]],resident_to_x_domains[[#This Row],[H]],resident_to_x_domains[[#This Row],[P]])</f>
        <v>CHP</v>
      </c>
      <c r="O121" s="4">
        <f>LEN(resident_to_x_domains[[#This Row],[CHP_code]])</f>
        <v>3</v>
      </c>
    </row>
    <row r="122" spans="1:15" x14ac:dyDescent="0.25">
      <c r="A122" t="s">
        <v>110</v>
      </c>
      <c r="B122" s="4"/>
      <c r="C122" s="4">
        <v>6</v>
      </c>
      <c r="D122" s="4">
        <v>1</v>
      </c>
      <c r="G122" t="s">
        <v>110</v>
      </c>
      <c r="I122">
        <v>6</v>
      </c>
      <c r="J122">
        <v>1</v>
      </c>
      <c r="K122" t="str">
        <f>IF(resident_to_x_domains[[#This Row],[Cyber Domain]]&gt;0,"C","")</f>
        <v/>
      </c>
      <c r="L122" t="str">
        <f>IF(resident_to_x_domains[[#This Row],[Human Domain]]&gt;0,"H","")</f>
        <v>H</v>
      </c>
      <c r="M122" t="str">
        <f>IF(resident_to_x_domains[[#This Row],[Physical Domain]]&gt;0,"P","")</f>
        <v>P</v>
      </c>
      <c r="N122" s="4" t="str">
        <f>CONCATENATE(resident_to_x_domains[[#This Row],[C]],resident_to_x_domains[[#This Row],[H]],resident_to_x_domains[[#This Row],[P]])</f>
        <v>HP</v>
      </c>
      <c r="O122" s="4">
        <f>LEN(resident_to_x_domains[[#This Row],[CHP_code]])</f>
        <v>2</v>
      </c>
    </row>
    <row r="123" spans="1:15" x14ac:dyDescent="0.25">
      <c r="A123" t="s">
        <v>109</v>
      </c>
      <c r="B123" s="4">
        <v>2</v>
      </c>
      <c r="C123" s="4">
        <v>8</v>
      </c>
      <c r="D123" s="4">
        <v>1</v>
      </c>
      <c r="G123" t="s">
        <v>109</v>
      </c>
      <c r="H123">
        <v>2</v>
      </c>
      <c r="I123">
        <v>8</v>
      </c>
      <c r="J123">
        <v>1</v>
      </c>
      <c r="K123" t="str">
        <f>IF(resident_to_x_domains[[#This Row],[Cyber Domain]]&gt;0,"C","")</f>
        <v>C</v>
      </c>
      <c r="L123" t="str">
        <f>IF(resident_to_x_domains[[#This Row],[Human Domain]]&gt;0,"H","")</f>
        <v>H</v>
      </c>
      <c r="M123" t="str">
        <f>IF(resident_to_x_domains[[#This Row],[Physical Domain]]&gt;0,"P","")</f>
        <v>P</v>
      </c>
      <c r="N123" s="4" t="str">
        <f>CONCATENATE(resident_to_x_domains[[#This Row],[C]],resident_to_x_domains[[#This Row],[H]],resident_to_x_domains[[#This Row],[P]])</f>
        <v>CHP</v>
      </c>
      <c r="O123" s="4">
        <f>LEN(resident_to_x_domains[[#This Row],[CHP_code]])</f>
        <v>3</v>
      </c>
    </row>
    <row r="124" spans="1:15" x14ac:dyDescent="0.25">
      <c r="A124" t="s">
        <v>107</v>
      </c>
      <c r="B124" s="4"/>
      <c r="C124" s="4">
        <v>6</v>
      </c>
      <c r="D124" s="4">
        <v>2</v>
      </c>
      <c r="G124" t="s">
        <v>107</v>
      </c>
      <c r="I124">
        <v>6</v>
      </c>
      <c r="J124">
        <v>2</v>
      </c>
      <c r="K124" t="str">
        <f>IF(resident_to_x_domains[[#This Row],[Cyber Domain]]&gt;0,"C","")</f>
        <v/>
      </c>
      <c r="L124" t="str">
        <f>IF(resident_to_x_domains[[#This Row],[Human Domain]]&gt;0,"H","")</f>
        <v>H</v>
      </c>
      <c r="M124" t="str">
        <f>IF(resident_to_x_domains[[#This Row],[Physical Domain]]&gt;0,"P","")</f>
        <v>P</v>
      </c>
      <c r="N124" s="4" t="str">
        <f>CONCATENATE(resident_to_x_domains[[#This Row],[C]],resident_to_x_domains[[#This Row],[H]],resident_to_x_domains[[#This Row],[P]])</f>
        <v>HP</v>
      </c>
      <c r="O124" s="4">
        <f>LEN(resident_to_x_domains[[#This Row],[CHP_code]])</f>
        <v>2</v>
      </c>
    </row>
    <row r="125" spans="1:15" x14ac:dyDescent="0.25">
      <c r="A125" t="s">
        <v>106</v>
      </c>
      <c r="B125" s="4"/>
      <c r="C125" s="4">
        <v>5</v>
      </c>
      <c r="D125" s="4">
        <v>2</v>
      </c>
      <c r="G125" t="s">
        <v>106</v>
      </c>
      <c r="I125">
        <v>5</v>
      </c>
      <c r="J125">
        <v>2</v>
      </c>
      <c r="K125" t="str">
        <f>IF(resident_to_x_domains[[#This Row],[Cyber Domain]]&gt;0,"C","")</f>
        <v/>
      </c>
      <c r="L125" t="str">
        <f>IF(resident_to_x_domains[[#This Row],[Human Domain]]&gt;0,"H","")</f>
        <v>H</v>
      </c>
      <c r="M125" t="str">
        <f>IF(resident_to_x_domains[[#This Row],[Physical Domain]]&gt;0,"P","")</f>
        <v>P</v>
      </c>
      <c r="N125" s="4" t="str">
        <f>CONCATENATE(resident_to_x_domains[[#This Row],[C]],resident_to_x_domains[[#This Row],[H]],resident_to_x_domains[[#This Row],[P]])</f>
        <v>HP</v>
      </c>
      <c r="O125" s="4">
        <f>LEN(resident_to_x_domains[[#This Row],[CHP_code]])</f>
        <v>2</v>
      </c>
    </row>
    <row r="126" spans="1:15" x14ac:dyDescent="0.25">
      <c r="A126" t="s">
        <v>105</v>
      </c>
      <c r="B126" s="4"/>
      <c r="C126" s="4">
        <v>8</v>
      </c>
      <c r="D126" s="4">
        <v>3</v>
      </c>
      <c r="G126" t="s">
        <v>105</v>
      </c>
      <c r="I126">
        <v>8</v>
      </c>
      <c r="J126">
        <v>3</v>
      </c>
      <c r="K126" t="str">
        <f>IF(resident_to_x_domains[[#This Row],[Cyber Domain]]&gt;0,"C","")</f>
        <v/>
      </c>
      <c r="L126" t="str">
        <f>IF(resident_to_x_domains[[#This Row],[Human Domain]]&gt;0,"H","")</f>
        <v>H</v>
      </c>
      <c r="M126" t="str">
        <f>IF(resident_to_x_domains[[#This Row],[Physical Domain]]&gt;0,"P","")</f>
        <v>P</v>
      </c>
      <c r="N126" s="4" t="str">
        <f>CONCATENATE(resident_to_x_domains[[#This Row],[C]],resident_to_x_domains[[#This Row],[H]],resident_to_x_domains[[#This Row],[P]])</f>
        <v>HP</v>
      </c>
      <c r="O126" s="4">
        <f>LEN(resident_to_x_domains[[#This Row],[CHP_code]])</f>
        <v>2</v>
      </c>
    </row>
    <row r="127" spans="1:15" x14ac:dyDescent="0.25">
      <c r="A127" t="s">
        <v>104</v>
      </c>
      <c r="B127" s="4">
        <v>2</v>
      </c>
      <c r="C127" s="4">
        <v>8</v>
      </c>
      <c r="D127" s="4">
        <v>4</v>
      </c>
      <c r="G127" t="s">
        <v>104</v>
      </c>
      <c r="H127">
        <v>2</v>
      </c>
      <c r="I127">
        <v>8</v>
      </c>
      <c r="J127">
        <v>4</v>
      </c>
      <c r="K127" t="str">
        <f>IF(resident_to_x_domains[[#This Row],[Cyber Domain]]&gt;0,"C","")</f>
        <v>C</v>
      </c>
      <c r="L127" t="str">
        <f>IF(resident_to_x_domains[[#This Row],[Human Domain]]&gt;0,"H","")</f>
        <v>H</v>
      </c>
      <c r="M127" t="str">
        <f>IF(resident_to_x_domains[[#This Row],[Physical Domain]]&gt;0,"P","")</f>
        <v>P</v>
      </c>
      <c r="N127" s="4" t="str">
        <f>CONCATENATE(resident_to_x_domains[[#This Row],[C]],resident_to_x_domains[[#This Row],[H]],resident_to_x_domains[[#This Row],[P]])</f>
        <v>CHP</v>
      </c>
      <c r="O127" s="4">
        <f>LEN(resident_to_x_domains[[#This Row],[CHP_code]])</f>
        <v>3</v>
      </c>
    </row>
    <row r="128" spans="1:15" x14ac:dyDescent="0.25">
      <c r="A128" t="s">
        <v>103</v>
      </c>
      <c r="B128" s="4"/>
      <c r="C128" s="4">
        <v>7</v>
      </c>
      <c r="D128" s="4"/>
      <c r="G128" t="s">
        <v>103</v>
      </c>
      <c r="I128">
        <v>7</v>
      </c>
      <c r="K128" t="str">
        <f>IF(resident_to_x_domains[[#This Row],[Cyber Domain]]&gt;0,"C","")</f>
        <v/>
      </c>
      <c r="L128" t="str">
        <f>IF(resident_to_x_domains[[#This Row],[Human Domain]]&gt;0,"H","")</f>
        <v>H</v>
      </c>
      <c r="M128" t="str">
        <f>IF(resident_to_x_domains[[#This Row],[Physical Domain]]&gt;0,"P","")</f>
        <v/>
      </c>
      <c r="N128" s="4" t="str">
        <f>CONCATENATE(resident_to_x_domains[[#This Row],[C]],resident_to_x_domains[[#This Row],[H]],resident_to_x_domains[[#This Row],[P]])</f>
        <v>H</v>
      </c>
      <c r="O128" s="4">
        <f>LEN(resident_to_x_domains[[#This Row],[CHP_code]])</f>
        <v>1</v>
      </c>
    </row>
    <row r="129" spans="1:15" x14ac:dyDescent="0.25">
      <c r="A129" t="s">
        <v>102</v>
      </c>
      <c r="B129" s="4">
        <v>2</v>
      </c>
      <c r="C129" s="4">
        <v>5</v>
      </c>
      <c r="D129" s="4">
        <v>3</v>
      </c>
      <c r="G129" t="s">
        <v>102</v>
      </c>
      <c r="H129">
        <v>2</v>
      </c>
      <c r="I129">
        <v>5</v>
      </c>
      <c r="J129">
        <v>3</v>
      </c>
      <c r="K129" t="str">
        <f>IF(resident_to_x_domains[[#This Row],[Cyber Domain]]&gt;0,"C","")</f>
        <v>C</v>
      </c>
      <c r="L129" t="str">
        <f>IF(resident_to_x_domains[[#This Row],[Human Domain]]&gt;0,"H","")</f>
        <v>H</v>
      </c>
      <c r="M129" t="str">
        <f>IF(resident_to_x_domains[[#This Row],[Physical Domain]]&gt;0,"P","")</f>
        <v>P</v>
      </c>
      <c r="N129" s="4" t="str">
        <f>CONCATENATE(resident_to_x_domains[[#This Row],[C]],resident_to_x_domains[[#This Row],[H]],resident_to_x_domains[[#This Row],[P]])</f>
        <v>CHP</v>
      </c>
      <c r="O129" s="4">
        <f>LEN(resident_to_x_domains[[#This Row],[CHP_code]])</f>
        <v>3</v>
      </c>
    </row>
    <row r="130" spans="1:15" x14ac:dyDescent="0.25">
      <c r="A130" t="s">
        <v>101</v>
      </c>
      <c r="B130" s="4"/>
      <c r="C130" s="4">
        <v>6</v>
      </c>
      <c r="D130" s="4">
        <v>2</v>
      </c>
      <c r="G130" t="s">
        <v>101</v>
      </c>
      <c r="I130">
        <v>6</v>
      </c>
      <c r="J130">
        <v>2</v>
      </c>
      <c r="K130" t="str">
        <f>IF(resident_to_x_domains[[#This Row],[Cyber Domain]]&gt;0,"C","")</f>
        <v/>
      </c>
      <c r="L130" t="str">
        <f>IF(resident_to_x_domains[[#This Row],[Human Domain]]&gt;0,"H","")</f>
        <v>H</v>
      </c>
      <c r="M130" t="str">
        <f>IF(resident_to_x_domains[[#This Row],[Physical Domain]]&gt;0,"P","")</f>
        <v>P</v>
      </c>
      <c r="N130" s="4" t="str">
        <f>CONCATENATE(resident_to_x_domains[[#This Row],[C]],resident_to_x_domains[[#This Row],[H]],resident_to_x_domains[[#This Row],[P]])</f>
        <v>HP</v>
      </c>
      <c r="O130" s="4">
        <f>LEN(resident_to_x_domains[[#This Row],[CHP_code]])</f>
        <v>2</v>
      </c>
    </row>
    <row r="131" spans="1:15" x14ac:dyDescent="0.25">
      <c r="A131" t="s">
        <v>100</v>
      </c>
      <c r="B131" s="4"/>
      <c r="C131" s="4">
        <v>6</v>
      </c>
      <c r="D131" s="4">
        <v>2</v>
      </c>
      <c r="G131" t="s">
        <v>100</v>
      </c>
      <c r="I131">
        <v>6</v>
      </c>
      <c r="J131">
        <v>2</v>
      </c>
      <c r="K131" t="str">
        <f>IF(resident_to_x_domains[[#This Row],[Cyber Domain]]&gt;0,"C","")</f>
        <v/>
      </c>
      <c r="L131" t="str">
        <f>IF(resident_to_x_domains[[#This Row],[Human Domain]]&gt;0,"H","")</f>
        <v>H</v>
      </c>
      <c r="M131" t="str">
        <f>IF(resident_to_x_domains[[#This Row],[Physical Domain]]&gt;0,"P","")</f>
        <v>P</v>
      </c>
      <c r="N131" s="4" t="str">
        <f>CONCATENATE(resident_to_x_domains[[#This Row],[C]],resident_to_x_domains[[#This Row],[H]],resident_to_x_domains[[#This Row],[P]])</f>
        <v>HP</v>
      </c>
      <c r="O131" s="4">
        <f>LEN(resident_to_x_domains[[#This Row],[CHP_code]])</f>
        <v>2</v>
      </c>
    </row>
    <row r="132" spans="1:15" x14ac:dyDescent="0.25">
      <c r="A132" t="s">
        <v>99</v>
      </c>
      <c r="B132" s="4"/>
      <c r="C132" s="4">
        <v>5</v>
      </c>
      <c r="D132" s="4">
        <v>1</v>
      </c>
      <c r="G132" t="s">
        <v>99</v>
      </c>
      <c r="I132">
        <v>5</v>
      </c>
      <c r="J132">
        <v>1</v>
      </c>
      <c r="K132" t="str">
        <f>IF(resident_to_x_domains[[#This Row],[Cyber Domain]]&gt;0,"C","")</f>
        <v/>
      </c>
      <c r="L132" t="str">
        <f>IF(resident_to_x_domains[[#This Row],[Human Domain]]&gt;0,"H","")</f>
        <v>H</v>
      </c>
      <c r="M132" t="str">
        <f>IF(resident_to_x_domains[[#This Row],[Physical Domain]]&gt;0,"P","")</f>
        <v>P</v>
      </c>
      <c r="N132" s="4" t="str">
        <f>CONCATENATE(resident_to_x_domains[[#This Row],[C]],resident_to_x_domains[[#This Row],[H]],resident_to_x_domains[[#This Row],[P]])</f>
        <v>HP</v>
      </c>
      <c r="O132" s="4">
        <f>LEN(resident_to_x_domains[[#This Row],[CHP_code]])</f>
        <v>2</v>
      </c>
    </row>
    <row r="133" spans="1:15" x14ac:dyDescent="0.25">
      <c r="A133" t="s">
        <v>97</v>
      </c>
      <c r="B133" s="4">
        <v>2</v>
      </c>
      <c r="C133" s="4">
        <v>5</v>
      </c>
      <c r="D133" s="4">
        <v>3</v>
      </c>
      <c r="G133" t="s">
        <v>97</v>
      </c>
      <c r="H133">
        <v>2</v>
      </c>
      <c r="I133">
        <v>5</v>
      </c>
      <c r="J133">
        <v>3</v>
      </c>
      <c r="K133" t="str">
        <f>IF(resident_to_x_domains[[#This Row],[Cyber Domain]]&gt;0,"C","")</f>
        <v>C</v>
      </c>
      <c r="L133" t="str">
        <f>IF(resident_to_x_domains[[#This Row],[Human Domain]]&gt;0,"H","")</f>
        <v>H</v>
      </c>
      <c r="M133" t="str">
        <f>IF(resident_to_x_domains[[#This Row],[Physical Domain]]&gt;0,"P","")</f>
        <v>P</v>
      </c>
      <c r="N133" s="4" t="str">
        <f>CONCATENATE(resident_to_x_domains[[#This Row],[C]],resident_to_x_domains[[#This Row],[H]],resident_to_x_domains[[#This Row],[P]])</f>
        <v>CHP</v>
      </c>
      <c r="O133" s="4">
        <f>LEN(resident_to_x_domains[[#This Row],[CHP_code]])</f>
        <v>3</v>
      </c>
    </row>
    <row r="134" spans="1:15" x14ac:dyDescent="0.25">
      <c r="A134" t="s">
        <v>96</v>
      </c>
      <c r="B134" s="4">
        <v>2</v>
      </c>
      <c r="C134" s="4">
        <v>5</v>
      </c>
      <c r="D134" s="4"/>
      <c r="G134" t="s">
        <v>96</v>
      </c>
      <c r="H134">
        <v>2</v>
      </c>
      <c r="I134">
        <v>5</v>
      </c>
      <c r="K134" t="str">
        <f>IF(resident_to_x_domains[[#This Row],[Cyber Domain]]&gt;0,"C","")</f>
        <v>C</v>
      </c>
      <c r="L134" t="str">
        <f>IF(resident_to_x_domains[[#This Row],[Human Domain]]&gt;0,"H","")</f>
        <v>H</v>
      </c>
      <c r="M134" t="str">
        <f>IF(resident_to_x_domains[[#This Row],[Physical Domain]]&gt;0,"P","")</f>
        <v/>
      </c>
      <c r="N134" s="4" t="str">
        <f>CONCATENATE(resident_to_x_domains[[#This Row],[C]],resident_to_x_domains[[#This Row],[H]],resident_to_x_domains[[#This Row],[P]])</f>
        <v>CH</v>
      </c>
      <c r="O134" s="4">
        <f>LEN(resident_to_x_domains[[#This Row],[CHP_code]])</f>
        <v>2</v>
      </c>
    </row>
    <row r="135" spans="1:15" x14ac:dyDescent="0.25">
      <c r="A135" t="s">
        <v>94</v>
      </c>
      <c r="B135" s="4">
        <v>1</v>
      </c>
      <c r="C135" s="4">
        <v>6</v>
      </c>
      <c r="D135" s="4">
        <v>4</v>
      </c>
      <c r="G135" t="s">
        <v>94</v>
      </c>
      <c r="H135">
        <v>1</v>
      </c>
      <c r="I135">
        <v>6</v>
      </c>
      <c r="J135">
        <v>4</v>
      </c>
      <c r="K135" t="str">
        <f>IF(resident_to_x_domains[[#This Row],[Cyber Domain]]&gt;0,"C","")</f>
        <v>C</v>
      </c>
      <c r="L135" t="str">
        <f>IF(resident_to_x_domains[[#This Row],[Human Domain]]&gt;0,"H","")</f>
        <v>H</v>
      </c>
      <c r="M135" t="str">
        <f>IF(resident_to_x_domains[[#This Row],[Physical Domain]]&gt;0,"P","")</f>
        <v>P</v>
      </c>
      <c r="N135" s="4" t="str">
        <f>CONCATENATE(resident_to_x_domains[[#This Row],[C]],resident_to_x_domains[[#This Row],[H]],resident_to_x_domains[[#This Row],[P]])</f>
        <v>CHP</v>
      </c>
      <c r="O135" s="4">
        <f>LEN(resident_to_x_domains[[#This Row],[CHP_code]])</f>
        <v>3</v>
      </c>
    </row>
    <row r="136" spans="1:15" x14ac:dyDescent="0.25">
      <c r="A136" t="s">
        <v>93</v>
      </c>
      <c r="B136" s="4"/>
      <c r="C136" s="4">
        <v>4</v>
      </c>
      <c r="D136" s="4">
        <v>2</v>
      </c>
      <c r="G136" t="s">
        <v>93</v>
      </c>
      <c r="I136">
        <v>4</v>
      </c>
      <c r="J136">
        <v>2</v>
      </c>
      <c r="K136" t="str">
        <f>IF(resident_to_x_domains[[#This Row],[Cyber Domain]]&gt;0,"C","")</f>
        <v/>
      </c>
      <c r="L136" t="str">
        <f>IF(resident_to_x_domains[[#This Row],[Human Domain]]&gt;0,"H","")</f>
        <v>H</v>
      </c>
      <c r="M136" t="str">
        <f>IF(resident_to_x_domains[[#This Row],[Physical Domain]]&gt;0,"P","")</f>
        <v>P</v>
      </c>
      <c r="N136" s="4" t="str">
        <f>CONCATENATE(resident_to_x_domains[[#This Row],[C]],resident_to_x_domains[[#This Row],[H]],resident_to_x_domains[[#This Row],[P]])</f>
        <v>HP</v>
      </c>
      <c r="O136" s="4">
        <f>LEN(resident_to_x_domains[[#This Row],[CHP_code]])</f>
        <v>2</v>
      </c>
    </row>
    <row r="137" spans="1:15" x14ac:dyDescent="0.25">
      <c r="A137" t="s">
        <v>90</v>
      </c>
      <c r="B137" s="4"/>
      <c r="C137" s="4">
        <v>6</v>
      </c>
      <c r="D137" s="4">
        <v>7</v>
      </c>
      <c r="G137" t="s">
        <v>90</v>
      </c>
      <c r="I137">
        <v>6</v>
      </c>
      <c r="J137">
        <v>7</v>
      </c>
      <c r="K137" t="str">
        <f>IF(resident_to_x_domains[[#This Row],[Cyber Domain]]&gt;0,"C","")</f>
        <v/>
      </c>
      <c r="L137" t="str">
        <f>IF(resident_to_x_domains[[#This Row],[Human Domain]]&gt;0,"H","")</f>
        <v>H</v>
      </c>
      <c r="M137" t="str">
        <f>IF(resident_to_x_domains[[#This Row],[Physical Domain]]&gt;0,"P","")</f>
        <v>P</v>
      </c>
      <c r="N137" s="4" t="str">
        <f>CONCATENATE(resident_to_x_domains[[#This Row],[C]],resident_to_x_domains[[#This Row],[H]],resident_to_x_domains[[#This Row],[P]])</f>
        <v>HP</v>
      </c>
      <c r="O137" s="4">
        <f>LEN(resident_to_x_domains[[#This Row],[CHP_code]])</f>
        <v>2</v>
      </c>
    </row>
    <row r="138" spans="1:15" x14ac:dyDescent="0.25">
      <c r="A138" t="s">
        <v>87</v>
      </c>
      <c r="B138" s="4"/>
      <c r="C138" s="4">
        <v>6</v>
      </c>
      <c r="D138" s="4">
        <v>1</v>
      </c>
      <c r="G138" t="s">
        <v>87</v>
      </c>
      <c r="I138">
        <v>6</v>
      </c>
      <c r="J138">
        <v>1</v>
      </c>
      <c r="K138" t="str">
        <f>IF(resident_to_x_domains[[#This Row],[Cyber Domain]]&gt;0,"C","")</f>
        <v/>
      </c>
      <c r="L138" t="str">
        <f>IF(resident_to_x_domains[[#This Row],[Human Domain]]&gt;0,"H","")</f>
        <v>H</v>
      </c>
      <c r="M138" t="str">
        <f>IF(resident_to_x_domains[[#This Row],[Physical Domain]]&gt;0,"P","")</f>
        <v>P</v>
      </c>
      <c r="N138" s="4" t="str">
        <f>CONCATENATE(resident_to_x_domains[[#This Row],[C]],resident_to_x_domains[[#This Row],[H]],resident_to_x_domains[[#This Row],[P]])</f>
        <v>HP</v>
      </c>
      <c r="O138" s="4">
        <f>LEN(resident_to_x_domains[[#This Row],[CHP_code]])</f>
        <v>2</v>
      </c>
    </row>
    <row r="139" spans="1:15" x14ac:dyDescent="0.25">
      <c r="A139" t="s">
        <v>86</v>
      </c>
      <c r="B139" s="4"/>
      <c r="C139" s="4">
        <v>4</v>
      </c>
      <c r="D139" s="4">
        <v>1</v>
      </c>
      <c r="G139" t="s">
        <v>86</v>
      </c>
      <c r="I139">
        <v>4</v>
      </c>
      <c r="J139">
        <v>1</v>
      </c>
      <c r="K139" t="str">
        <f>IF(resident_to_x_domains[[#This Row],[Cyber Domain]]&gt;0,"C","")</f>
        <v/>
      </c>
      <c r="L139" t="str">
        <f>IF(resident_to_x_domains[[#This Row],[Human Domain]]&gt;0,"H","")</f>
        <v>H</v>
      </c>
      <c r="M139" t="str">
        <f>IF(resident_to_x_domains[[#This Row],[Physical Domain]]&gt;0,"P","")</f>
        <v>P</v>
      </c>
      <c r="N139" s="4" t="str">
        <f>CONCATENATE(resident_to_x_domains[[#This Row],[C]],resident_to_x_domains[[#This Row],[H]],resident_to_x_domains[[#This Row],[P]])</f>
        <v>HP</v>
      </c>
      <c r="O139" s="4">
        <f>LEN(resident_to_x_domains[[#This Row],[CHP_code]])</f>
        <v>2</v>
      </c>
    </row>
    <row r="140" spans="1:15" x14ac:dyDescent="0.25">
      <c r="A140" t="s">
        <v>85</v>
      </c>
      <c r="B140" s="4"/>
      <c r="C140" s="4">
        <v>7</v>
      </c>
      <c r="D140" s="4">
        <v>1</v>
      </c>
      <c r="G140" t="s">
        <v>85</v>
      </c>
      <c r="I140">
        <v>7</v>
      </c>
      <c r="J140">
        <v>1</v>
      </c>
      <c r="K140" t="str">
        <f>IF(resident_to_x_domains[[#This Row],[Cyber Domain]]&gt;0,"C","")</f>
        <v/>
      </c>
      <c r="L140" t="str">
        <f>IF(resident_to_x_domains[[#This Row],[Human Domain]]&gt;0,"H","")</f>
        <v>H</v>
      </c>
      <c r="M140" t="str">
        <f>IF(resident_to_x_domains[[#This Row],[Physical Domain]]&gt;0,"P","")</f>
        <v>P</v>
      </c>
      <c r="N140" s="4" t="str">
        <f>CONCATENATE(resident_to_x_domains[[#This Row],[C]],resident_to_x_domains[[#This Row],[H]],resident_to_x_domains[[#This Row],[P]])</f>
        <v>HP</v>
      </c>
      <c r="O140" s="4">
        <f>LEN(resident_to_x_domains[[#This Row],[CHP_code]])</f>
        <v>2</v>
      </c>
    </row>
    <row r="141" spans="1:15" x14ac:dyDescent="0.25">
      <c r="A141" t="s">
        <v>84</v>
      </c>
      <c r="B141" s="4">
        <v>2</v>
      </c>
      <c r="C141" s="4">
        <v>4</v>
      </c>
      <c r="D141" s="4">
        <v>1</v>
      </c>
      <c r="G141" t="s">
        <v>84</v>
      </c>
      <c r="H141">
        <v>2</v>
      </c>
      <c r="I141">
        <v>4</v>
      </c>
      <c r="J141">
        <v>1</v>
      </c>
      <c r="K141" t="str">
        <f>IF(resident_to_x_domains[[#This Row],[Cyber Domain]]&gt;0,"C","")</f>
        <v>C</v>
      </c>
      <c r="L141" t="str">
        <f>IF(resident_to_x_domains[[#This Row],[Human Domain]]&gt;0,"H","")</f>
        <v>H</v>
      </c>
      <c r="M141" t="str">
        <f>IF(resident_to_x_domains[[#This Row],[Physical Domain]]&gt;0,"P","")</f>
        <v>P</v>
      </c>
      <c r="N141" s="4" t="str">
        <f>CONCATENATE(resident_to_x_domains[[#This Row],[C]],resident_to_x_domains[[#This Row],[H]],resident_to_x_domains[[#This Row],[P]])</f>
        <v>CHP</v>
      </c>
      <c r="O141" s="4">
        <f>LEN(resident_to_x_domains[[#This Row],[CHP_code]])</f>
        <v>3</v>
      </c>
    </row>
    <row r="142" spans="1:15" x14ac:dyDescent="0.25">
      <c r="A142" t="s">
        <v>81</v>
      </c>
      <c r="B142" s="4"/>
      <c r="C142" s="4">
        <v>7</v>
      </c>
      <c r="D142" s="4">
        <v>2</v>
      </c>
      <c r="G142" t="s">
        <v>81</v>
      </c>
      <c r="I142">
        <v>7</v>
      </c>
      <c r="J142">
        <v>2</v>
      </c>
      <c r="K142" t="str">
        <f>IF(resident_to_x_domains[[#This Row],[Cyber Domain]]&gt;0,"C","")</f>
        <v/>
      </c>
      <c r="L142" t="str">
        <f>IF(resident_to_x_domains[[#This Row],[Human Domain]]&gt;0,"H","")</f>
        <v>H</v>
      </c>
      <c r="M142" t="str">
        <f>IF(resident_to_x_domains[[#This Row],[Physical Domain]]&gt;0,"P","")</f>
        <v>P</v>
      </c>
      <c r="N142" s="4" t="str">
        <f>CONCATENATE(resident_to_x_domains[[#This Row],[C]],resident_to_x_domains[[#This Row],[H]],resident_to_x_domains[[#This Row],[P]])</f>
        <v>HP</v>
      </c>
      <c r="O142" s="4">
        <f>LEN(resident_to_x_domains[[#This Row],[CHP_code]])</f>
        <v>2</v>
      </c>
    </row>
    <row r="143" spans="1:15" x14ac:dyDescent="0.25">
      <c r="A143" t="s">
        <v>80</v>
      </c>
      <c r="B143" s="4"/>
      <c r="C143" s="4">
        <v>3</v>
      </c>
      <c r="D143" s="4">
        <v>1</v>
      </c>
      <c r="G143" t="s">
        <v>80</v>
      </c>
      <c r="I143">
        <v>3</v>
      </c>
      <c r="J143">
        <v>1</v>
      </c>
      <c r="K143" t="str">
        <f>IF(resident_to_x_domains[[#This Row],[Cyber Domain]]&gt;0,"C","")</f>
        <v/>
      </c>
      <c r="L143" t="str">
        <f>IF(resident_to_x_domains[[#This Row],[Human Domain]]&gt;0,"H","")</f>
        <v>H</v>
      </c>
      <c r="M143" t="str">
        <f>IF(resident_to_x_domains[[#This Row],[Physical Domain]]&gt;0,"P","")</f>
        <v>P</v>
      </c>
      <c r="N143" s="4" t="str">
        <f>CONCATENATE(resident_to_x_domains[[#This Row],[C]],resident_to_x_domains[[#This Row],[H]],resident_to_x_domains[[#This Row],[P]])</f>
        <v>HP</v>
      </c>
      <c r="O143" s="4">
        <f>LEN(resident_to_x_domains[[#This Row],[CHP_code]])</f>
        <v>2</v>
      </c>
    </row>
    <row r="144" spans="1:15" x14ac:dyDescent="0.25">
      <c r="A144" t="s">
        <v>77</v>
      </c>
      <c r="B144" s="4"/>
      <c r="C144" s="4">
        <v>6</v>
      </c>
      <c r="D144" s="4">
        <v>2</v>
      </c>
      <c r="G144" t="s">
        <v>77</v>
      </c>
      <c r="I144">
        <v>6</v>
      </c>
      <c r="J144">
        <v>2</v>
      </c>
      <c r="K144" t="str">
        <f>IF(resident_to_x_domains[[#This Row],[Cyber Domain]]&gt;0,"C","")</f>
        <v/>
      </c>
      <c r="L144" t="str">
        <f>IF(resident_to_x_domains[[#This Row],[Human Domain]]&gt;0,"H","")</f>
        <v>H</v>
      </c>
      <c r="M144" t="str">
        <f>IF(resident_to_x_domains[[#This Row],[Physical Domain]]&gt;0,"P","")</f>
        <v>P</v>
      </c>
      <c r="N144" s="4" t="str">
        <f>CONCATENATE(resident_to_x_domains[[#This Row],[C]],resident_to_x_domains[[#This Row],[H]],resident_to_x_domains[[#This Row],[P]])</f>
        <v>HP</v>
      </c>
      <c r="O144" s="4">
        <f>LEN(resident_to_x_domains[[#This Row],[CHP_code]])</f>
        <v>2</v>
      </c>
    </row>
    <row r="145" spans="1:15" x14ac:dyDescent="0.25">
      <c r="A145" t="s">
        <v>74</v>
      </c>
      <c r="B145" s="4">
        <v>2</v>
      </c>
      <c r="C145" s="4">
        <v>8</v>
      </c>
      <c r="D145" s="4">
        <v>2</v>
      </c>
      <c r="G145" t="s">
        <v>74</v>
      </c>
      <c r="H145">
        <v>2</v>
      </c>
      <c r="I145">
        <v>8</v>
      </c>
      <c r="J145">
        <v>2</v>
      </c>
      <c r="K145" t="str">
        <f>IF(resident_to_x_domains[[#This Row],[Cyber Domain]]&gt;0,"C","")</f>
        <v>C</v>
      </c>
      <c r="L145" t="str">
        <f>IF(resident_to_x_domains[[#This Row],[Human Domain]]&gt;0,"H","")</f>
        <v>H</v>
      </c>
      <c r="M145" t="str">
        <f>IF(resident_to_x_domains[[#This Row],[Physical Domain]]&gt;0,"P","")</f>
        <v>P</v>
      </c>
      <c r="N145" s="4" t="str">
        <f>CONCATENATE(resident_to_x_domains[[#This Row],[C]],resident_to_x_domains[[#This Row],[H]],resident_to_x_domains[[#This Row],[P]])</f>
        <v>CHP</v>
      </c>
      <c r="O145" s="4">
        <f>LEN(resident_to_x_domains[[#This Row],[CHP_code]])</f>
        <v>3</v>
      </c>
    </row>
    <row r="146" spans="1:15" x14ac:dyDescent="0.25">
      <c r="A146" t="s">
        <v>72</v>
      </c>
      <c r="B146" s="4"/>
      <c r="C146" s="4">
        <v>4</v>
      </c>
      <c r="D146" s="4"/>
      <c r="G146" t="s">
        <v>72</v>
      </c>
      <c r="I146">
        <v>4</v>
      </c>
      <c r="K146" t="str">
        <f>IF(resident_to_x_domains[[#This Row],[Cyber Domain]]&gt;0,"C","")</f>
        <v/>
      </c>
      <c r="L146" t="str">
        <f>IF(resident_to_x_domains[[#This Row],[Human Domain]]&gt;0,"H","")</f>
        <v>H</v>
      </c>
      <c r="M146" t="str">
        <f>IF(resident_to_x_domains[[#This Row],[Physical Domain]]&gt;0,"P","")</f>
        <v/>
      </c>
      <c r="N146" s="4" t="str">
        <f>CONCATENATE(resident_to_x_domains[[#This Row],[C]],resident_to_x_domains[[#This Row],[H]],resident_to_x_domains[[#This Row],[P]])</f>
        <v>H</v>
      </c>
      <c r="O146" s="4">
        <f>LEN(resident_to_x_domains[[#This Row],[CHP_code]])</f>
        <v>1</v>
      </c>
    </row>
    <row r="147" spans="1:15" x14ac:dyDescent="0.25">
      <c r="A147" t="s">
        <v>70</v>
      </c>
      <c r="B147" s="4"/>
      <c r="C147" s="4">
        <v>6</v>
      </c>
      <c r="D147" s="4"/>
      <c r="G147" t="s">
        <v>70</v>
      </c>
      <c r="I147">
        <v>6</v>
      </c>
      <c r="K147" t="str">
        <f>IF(resident_to_x_domains[[#This Row],[Cyber Domain]]&gt;0,"C","")</f>
        <v/>
      </c>
      <c r="L147" t="str">
        <f>IF(resident_to_x_domains[[#This Row],[Human Domain]]&gt;0,"H","")</f>
        <v>H</v>
      </c>
      <c r="M147" t="str">
        <f>IF(resident_to_x_domains[[#This Row],[Physical Domain]]&gt;0,"P","")</f>
        <v/>
      </c>
      <c r="N147" s="4" t="str">
        <f>CONCATENATE(resident_to_x_domains[[#This Row],[C]],resident_to_x_domains[[#This Row],[H]],resident_to_x_domains[[#This Row],[P]])</f>
        <v>H</v>
      </c>
      <c r="O147" s="4">
        <f>LEN(resident_to_x_domains[[#This Row],[CHP_code]])</f>
        <v>1</v>
      </c>
    </row>
    <row r="148" spans="1:15" x14ac:dyDescent="0.25">
      <c r="A148" t="s">
        <v>69</v>
      </c>
      <c r="B148" s="4"/>
      <c r="C148" s="4">
        <v>5</v>
      </c>
      <c r="D148" s="4">
        <v>2</v>
      </c>
      <c r="G148" t="s">
        <v>69</v>
      </c>
      <c r="I148">
        <v>5</v>
      </c>
      <c r="J148">
        <v>2</v>
      </c>
      <c r="K148" t="str">
        <f>IF(resident_to_x_domains[[#This Row],[Cyber Domain]]&gt;0,"C","")</f>
        <v/>
      </c>
      <c r="L148" t="str">
        <f>IF(resident_to_x_domains[[#This Row],[Human Domain]]&gt;0,"H","")</f>
        <v>H</v>
      </c>
      <c r="M148" t="str">
        <f>IF(resident_to_x_domains[[#This Row],[Physical Domain]]&gt;0,"P","")</f>
        <v>P</v>
      </c>
      <c r="N148" s="4" t="str">
        <f>CONCATENATE(resident_to_x_domains[[#This Row],[C]],resident_to_x_domains[[#This Row],[H]],resident_to_x_domains[[#This Row],[P]])</f>
        <v>HP</v>
      </c>
      <c r="O148" s="4">
        <f>LEN(resident_to_x_domains[[#This Row],[CHP_code]])</f>
        <v>2</v>
      </c>
    </row>
    <row r="149" spans="1:15" x14ac:dyDescent="0.25">
      <c r="A149" t="s">
        <v>67</v>
      </c>
      <c r="B149" s="4">
        <v>1</v>
      </c>
      <c r="C149" s="4">
        <v>3</v>
      </c>
      <c r="D149" s="4">
        <v>1</v>
      </c>
      <c r="G149" t="s">
        <v>67</v>
      </c>
      <c r="H149">
        <v>1</v>
      </c>
      <c r="I149">
        <v>3</v>
      </c>
      <c r="J149">
        <v>1</v>
      </c>
      <c r="K149" t="str">
        <f>IF(resident_to_x_domains[[#This Row],[Cyber Domain]]&gt;0,"C","")</f>
        <v>C</v>
      </c>
      <c r="L149" t="str">
        <f>IF(resident_to_x_domains[[#This Row],[Human Domain]]&gt;0,"H","")</f>
        <v>H</v>
      </c>
      <c r="M149" t="str">
        <f>IF(resident_to_x_domains[[#This Row],[Physical Domain]]&gt;0,"P","")</f>
        <v>P</v>
      </c>
      <c r="N149" s="4" t="str">
        <f>CONCATENATE(resident_to_x_domains[[#This Row],[C]],resident_to_x_domains[[#This Row],[H]],resident_to_x_domains[[#This Row],[P]])</f>
        <v>CHP</v>
      </c>
      <c r="O149" s="4">
        <f>LEN(resident_to_x_domains[[#This Row],[CHP_code]])</f>
        <v>3</v>
      </c>
    </row>
    <row r="150" spans="1:15" x14ac:dyDescent="0.25">
      <c r="A150" t="s">
        <v>65</v>
      </c>
      <c r="B150" s="4"/>
      <c r="C150" s="4">
        <v>7</v>
      </c>
      <c r="D150" s="4"/>
      <c r="G150" t="s">
        <v>65</v>
      </c>
      <c r="I150">
        <v>7</v>
      </c>
      <c r="K150" t="str">
        <f>IF(resident_to_x_domains[[#This Row],[Cyber Domain]]&gt;0,"C","")</f>
        <v/>
      </c>
      <c r="L150" t="str">
        <f>IF(resident_to_x_domains[[#This Row],[Human Domain]]&gt;0,"H","")</f>
        <v>H</v>
      </c>
      <c r="M150" t="str">
        <f>IF(resident_to_x_domains[[#This Row],[Physical Domain]]&gt;0,"P","")</f>
        <v/>
      </c>
      <c r="N150" s="4" t="str">
        <f>CONCATENATE(resident_to_x_domains[[#This Row],[C]],resident_to_x_domains[[#This Row],[H]],resident_to_x_domains[[#This Row],[P]])</f>
        <v>H</v>
      </c>
      <c r="O150" s="4">
        <f>LEN(resident_to_x_domains[[#This Row],[CHP_code]])</f>
        <v>1</v>
      </c>
    </row>
    <row r="151" spans="1:15" x14ac:dyDescent="0.25">
      <c r="A151" t="s">
        <v>63</v>
      </c>
      <c r="B151" s="4"/>
      <c r="C151" s="4">
        <v>5</v>
      </c>
      <c r="D151" s="4">
        <v>1</v>
      </c>
      <c r="G151" t="s">
        <v>63</v>
      </c>
      <c r="I151">
        <v>5</v>
      </c>
      <c r="J151">
        <v>1</v>
      </c>
      <c r="K151" t="str">
        <f>IF(resident_to_x_domains[[#This Row],[Cyber Domain]]&gt;0,"C","")</f>
        <v/>
      </c>
      <c r="L151" t="str">
        <f>IF(resident_to_x_domains[[#This Row],[Human Domain]]&gt;0,"H","")</f>
        <v>H</v>
      </c>
      <c r="M151" t="str">
        <f>IF(resident_to_x_domains[[#This Row],[Physical Domain]]&gt;0,"P","")</f>
        <v>P</v>
      </c>
      <c r="N151" s="4" t="str">
        <f>CONCATENATE(resident_to_x_domains[[#This Row],[C]],resident_to_x_domains[[#This Row],[H]],resident_to_x_domains[[#This Row],[P]])</f>
        <v>HP</v>
      </c>
      <c r="O151" s="4">
        <f>LEN(resident_to_x_domains[[#This Row],[CHP_code]])</f>
        <v>2</v>
      </c>
    </row>
    <row r="152" spans="1:15" x14ac:dyDescent="0.25">
      <c r="A152" t="s">
        <v>62</v>
      </c>
      <c r="B152" s="4"/>
      <c r="C152" s="4">
        <v>5</v>
      </c>
      <c r="D152" s="4"/>
      <c r="G152" t="s">
        <v>62</v>
      </c>
      <c r="I152">
        <v>5</v>
      </c>
      <c r="K152" t="str">
        <f>IF(resident_to_x_domains[[#This Row],[Cyber Domain]]&gt;0,"C","")</f>
        <v/>
      </c>
      <c r="L152" t="str">
        <f>IF(resident_to_x_domains[[#This Row],[Human Domain]]&gt;0,"H","")</f>
        <v>H</v>
      </c>
      <c r="M152" t="str">
        <f>IF(resident_to_x_domains[[#This Row],[Physical Domain]]&gt;0,"P","")</f>
        <v/>
      </c>
      <c r="N152" s="4" t="str">
        <f>CONCATENATE(resident_to_x_domains[[#This Row],[C]],resident_to_x_domains[[#This Row],[H]],resident_to_x_domains[[#This Row],[P]])</f>
        <v>H</v>
      </c>
      <c r="O152" s="4">
        <f>LEN(resident_to_x_domains[[#This Row],[CHP_code]])</f>
        <v>1</v>
      </c>
    </row>
    <row r="153" spans="1:15" x14ac:dyDescent="0.25">
      <c r="A153" t="s">
        <v>61</v>
      </c>
      <c r="B153" s="4"/>
      <c r="C153" s="4">
        <v>5</v>
      </c>
      <c r="D153" s="4">
        <v>1</v>
      </c>
      <c r="G153" t="s">
        <v>61</v>
      </c>
      <c r="I153">
        <v>5</v>
      </c>
      <c r="J153">
        <v>1</v>
      </c>
      <c r="K153" t="str">
        <f>IF(resident_to_x_domains[[#This Row],[Cyber Domain]]&gt;0,"C","")</f>
        <v/>
      </c>
      <c r="L153" t="str">
        <f>IF(resident_to_x_domains[[#This Row],[Human Domain]]&gt;0,"H","")</f>
        <v>H</v>
      </c>
      <c r="M153" t="str">
        <f>IF(resident_to_x_domains[[#This Row],[Physical Domain]]&gt;0,"P","")</f>
        <v>P</v>
      </c>
      <c r="N153" s="4" t="str">
        <f>CONCATENATE(resident_to_x_domains[[#This Row],[C]],resident_to_x_domains[[#This Row],[H]],resident_to_x_domains[[#This Row],[P]])</f>
        <v>HP</v>
      </c>
      <c r="O153" s="4">
        <f>LEN(resident_to_x_domains[[#This Row],[CHP_code]])</f>
        <v>2</v>
      </c>
    </row>
    <row r="154" spans="1:15" x14ac:dyDescent="0.25">
      <c r="A154" t="s">
        <v>60</v>
      </c>
      <c r="B154" s="4"/>
      <c r="C154" s="4">
        <v>4</v>
      </c>
      <c r="D154" s="4">
        <v>1</v>
      </c>
      <c r="G154" t="s">
        <v>60</v>
      </c>
      <c r="I154">
        <v>4</v>
      </c>
      <c r="J154">
        <v>1</v>
      </c>
      <c r="K154" t="str">
        <f>IF(resident_to_x_domains[[#This Row],[Cyber Domain]]&gt;0,"C","")</f>
        <v/>
      </c>
      <c r="L154" t="str">
        <f>IF(resident_to_x_domains[[#This Row],[Human Domain]]&gt;0,"H","")</f>
        <v>H</v>
      </c>
      <c r="M154" t="str">
        <f>IF(resident_to_x_domains[[#This Row],[Physical Domain]]&gt;0,"P","")</f>
        <v>P</v>
      </c>
      <c r="N154" s="4" t="str">
        <f>CONCATENATE(resident_to_x_domains[[#This Row],[C]],resident_to_x_domains[[#This Row],[H]],resident_to_x_domains[[#This Row],[P]])</f>
        <v>HP</v>
      </c>
      <c r="O154" s="4">
        <f>LEN(resident_to_x_domains[[#This Row],[CHP_code]])</f>
        <v>2</v>
      </c>
    </row>
    <row r="155" spans="1:15" x14ac:dyDescent="0.25">
      <c r="A155" t="s">
        <v>56</v>
      </c>
      <c r="B155" s="4"/>
      <c r="C155" s="4">
        <v>4</v>
      </c>
      <c r="D155" s="4">
        <v>3</v>
      </c>
      <c r="G155" t="s">
        <v>56</v>
      </c>
      <c r="I155">
        <v>4</v>
      </c>
      <c r="J155">
        <v>3</v>
      </c>
      <c r="K155" t="str">
        <f>IF(resident_to_x_domains[[#This Row],[Cyber Domain]]&gt;0,"C","")</f>
        <v/>
      </c>
      <c r="L155" t="str">
        <f>IF(resident_to_x_domains[[#This Row],[Human Domain]]&gt;0,"H","")</f>
        <v>H</v>
      </c>
      <c r="M155" t="str">
        <f>IF(resident_to_x_domains[[#This Row],[Physical Domain]]&gt;0,"P","")</f>
        <v>P</v>
      </c>
      <c r="N155" s="4" t="str">
        <f>CONCATENATE(resident_to_x_domains[[#This Row],[C]],resident_to_x_domains[[#This Row],[H]],resident_to_x_domains[[#This Row],[P]])</f>
        <v>HP</v>
      </c>
      <c r="O155" s="4">
        <f>LEN(resident_to_x_domains[[#This Row],[CHP_code]])</f>
        <v>2</v>
      </c>
    </row>
    <row r="156" spans="1:15" x14ac:dyDescent="0.25">
      <c r="A156" t="s">
        <v>53</v>
      </c>
      <c r="B156" s="4">
        <v>2</v>
      </c>
      <c r="C156" s="4">
        <v>7</v>
      </c>
      <c r="D156" s="4">
        <v>1</v>
      </c>
      <c r="G156" t="s">
        <v>53</v>
      </c>
      <c r="H156">
        <v>2</v>
      </c>
      <c r="I156">
        <v>7</v>
      </c>
      <c r="J156">
        <v>1</v>
      </c>
      <c r="K156" t="str">
        <f>IF(resident_to_x_domains[[#This Row],[Cyber Domain]]&gt;0,"C","")</f>
        <v>C</v>
      </c>
      <c r="L156" t="str">
        <f>IF(resident_to_x_domains[[#This Row],[Human Domain]]&gt;0,"H","")</f>
        <v>H</v>
      </c>
      <c r="M156" t="str">
        <f>IF(resident_to_x_domains[[#This Row],[Physical Domain]]&gt;0,"P","")</f>
        <v>P</v>
      </c>
      <c r="N156" s="4" t="str">
        <f>CONCATENATE(resident_to_x_domains[[#This Row],[C]],resident_to_x_domains[[#This Row],[H]],resident_to_x_domains[[#This Row],[P]])</f>
        <v>CHP</v>
      </c>
      <c r="O156" s="4">
        <f>LEN(resident_to_x_domains[[#This Row],[CHP_code]])</f>
        <v>3</v>
      </c>
    </row>
    <row r="157" spans="1:15" x14ac:dyDescent="0.25">
      <c r="A157" t="s">
        <v>52</v>
      </c>
      <c r="B157" s="4">
        <v>4</v>
      </c>
      <c r="C157" s="4">
        <v>14</v>
      </c>
      <c r="D157" s="4">
        <v>2</v>
      </c>
      <c r="G157" t="s">
        <v>52</v>
      </c>
      <c r="H157">
        <v>4</v>
      </c>
      <c r="I157">
        <v>14</v>
      </c>
      <c r="J157">
        <v>2</v>
      </c>
      <c r="K157" t="str">
        <f>IF(resident_to_x_domains[[#This Row],[Cyber Domain]]&gt;0,"C","")</f>
        <v>C</v>
      </c>
      <c r="L157" t="str">
        <f>IF(resident_to_x_domains[[#This Row],[Human Domain]]&gt;0,"H","")</f>
        <v>H</v>
      </c>
      <c r="M157" t="str">
        <f>IF(resident_to_x_domains[[#This Row],[Physical Domain]]&gt;0,"P","")</f>
        <v>P</v>
      </c>
      <c r="N157" s="4" t="str">
        <f>CONCATENATE(resident_to_x_domains[[#This Row],[C]],resident_to_x_domains[[#This Row],[H]],resident_to_x_domains[[#This Row],[P]])</f>
        <v>CHP</v>
      </c>
      <c r="O157" s="4">
        <f>LEN(resident_to_x_domains[[#This Row],[CHP_code]])</f>
        <v>3</v>
      </c>
    </row>
    <row r="158" spans="1:15" x14ac:dyDescent="0.25">
      <c r="A158" t="s">
        <v>51</v>
      </c>
      <c r="B158" s="4">
        <v>2</v>
      </c>
      <c r="C158" s="4">
        <v>7</v>
      </c>
      <c r="D158" s="4">
        <v>1</v>
      </c>
      <c r="G158" t="s">
        <v>51</v>
      </c>
      <c r="H158">
        <v>2</v>
      </c>
      <c r="I158">
        <v>7</v>
      </c>
      <c r="J158">
        <v>1</v>
      </c>
      <c r="K158" t="str">
        <f>IF(resident_to_x_domains[[#This Row],[Cyber Domain]]&gt;0,"C","")</f>
        <v>C</v>
      </c>
      <c r="L158" t="str">
        <f>IF(resident_to_x_domains[[#This Row],[Human Domain]]&gt;0,"H","")</f>
        <v>H</v>
      </c>
      <c r="M158" t="str">
        <f>IF(resident_to_x_domains[[#This Row],[Physical Domain]]&gt;0,"P","")</f>
        <v>P</v>
      </c>
      <c r="N158" s="4" t="str">
        <f>CONCATENATE(resident_to_x_domains[[#This Row],[C]],resident_to_x_domains[[#This Row],[H]],resident_to_x_domains[[#This Row],[P]])</f>
        <v>CHP</v>
      </c>
      <c r="O158" s="4">
        <f>LEN(resident_to_x_domains[[#This Row],[CHP_code]])</f>
        <v>3</v>
      </c>
    </row>
    <row r="159" spans="1:15" x14ac:dyDescent="0.25">
      <c r="A159" t="s">
        <v>50</v>
      </c>
      <c r="B159" s="4"/>
      <c r="C159" s="4">
        <v>4</v>
      </c>
      <c r="D159" s="4">
        <v>1</v>
      </c>
      <c r="G159" t="s">
        <v>50</v>
      </c>
      <c r="I159">
        <v>4</v>
      </c>
      <c r="J159">
        <v>1</v>
      </c>
      <c r="K159" t="str">
        <f>IF(resident_to_x_domains[[#This Row],[Cyber Domain]]&gt;0,"C","")</f>
        <v/>
      </c>
      <c r="L159" t="str">
        <f>IF(resident_to_x_domains[[#This Row],[Human Domain]]&gt;0,"H","")</f>
        <v>H</v>
      </c>
      <c r="M159" t="str">
        <f>IF(resident_to_x_domains[[#This Row],[Physical Domain]]&gt;0,"P","")</f>
        <v>P</v>
      </c>
      <c r="N159" s="4" t="str">
        <f>CONCATENATE(resident_to_x_domains[[#This Row],[C]],resident_to_x_domains[[#This Row],[H]],resident_to_x_domains[[#This Row],[P]])</f>
        <v>HP</v>
      </c>
      <c r="O159" s="4">
        <f>LEN(resident_to_x_domains[[#This Row],[CHP_code]])</f>
        <v>2</v>
      </c>
    </row>
    <row r="160" spans="1:15" x14ac:dyDescent="0.25">
      <c r="A160" t="s">
        <v>48</v>
      </c>
      <c r="B160" s="4"/>
      <c r="C160" s="4">
        <v>7</v>
      </c>
      <c r="D160" s="4">
        <v>4</v>
      </c>
      <c r="G160" t="s">
        <v>48</v>
      </c>
      <c r="I160">
        <v>7</v>
      </c>
      <c r="J160">
        <v>4</v>
      </c>
      <c r="K160" t="str">
        <f>IF(resident_to_x_domains[[#This Row],[Cyber Domain]]&gt;0,"C","")</f>
        <v/>
      </c>
      <c r="L160" t="str">
        <f>IF(resident_to_x_domains[[#This Row],[Human Domain]]&gt;0,"H","")</f>
        <v>H</v>
      </c>
      <c r="M160" t="str">
        <f>IF(resident_to_x_domains[[#This Row],[Physical Domain]]&gt;0,"P","")</f>
        <v>P</v>
      </c>
      <c r="N160" s="4" t="str">
        <f>CONCATENATE(resident_to_x_domains[[#This Row],[C]],resident_to_x_domains[[#This Row],[H]],resident_to_x_domains[[#This Row],[P]])</f>
        <v>HP</v>
      </c>
      <c r="O160" s="4">
        <f>LEN(resident_to_x_domains[[#This Row],[CHP_code]])</f>
        <v>2</v>
      </c>
    </row>
    <row r="161" spans="1:15" x14ac:dyDescent="0.25">
      <c r="A161" t="s">
        <v>46</v>
      </c>
      <c r="B161" s="4">
        <v>2</v>
      </c>
      <c r="C161" s="4">
        <v>6</v>
      </c>
      <c r="D161" s="4">
        <v>1</v>
      </c>
      <c r="G161" t="s">
        <v>46</v>
      </c>
      <c r="H161">
        <v>2</v>
      </c>
      <c r="I161">
        <v>6</v>
      </c>
      <c r="J161">
        <v>1</v>
      </c>
      <c r="K161" t="str">
        <f>IF(resident_to_x_domains[[#This Row],[Cyber Domain]]&gt;0,"C","")</f>
        <v>C</v>
      </c>
      <c r="L161" t="str">
        <f>IF(resident_to_x_domains[[#This Row],[Human Domain]]&gt;0,"H","")</f>
        <v>H</v>
      </c>
      <c r="M161" t="str">
        <f>IF(resident_to_x_domains[[#This Row],[Physical Domain]]&gt;0,"P","")</f>
        <v>P</v>
      </c>
      <c r="N161" s="4" t="str">
        <f>CONCATENATE(resident_to_x_domains[[#This Row],[C]],resident_to_x_domains[[#This Row],[H]],resident_to_x_domains[[#This Row],[P]])</f>
        <v>CHP</v>
      </c>
      <c r="O161" s="4">
        <f>LEN(resident_to_x_domains[[#This Row],[CHP_code]])</f>
        <v>3</v>
      </c>
    </row>
    <row r="162" spans="1:15" x14ac:dyDescent="0.25">
      <c r="A162" t="s">
        <v>44</v>
      </c>
      <c r="B162" s="4"/>
      <c r="C162" s="4">
        <v>6</v>
      </c>
      <c r="D162" s="4">
        <v>1</v>
      </c>
      <c r="G162" t="s">
        <v>44</v>
      </c>
      <c r="I162">
        <v>6</v>
      </c>
      <c r="J162">
        <v>1</v>
      </c>
      <c r="K162" t="str">
        <f>IF(resident_to_x_domains[[#This Row],[Cyber Domain]]&gt;0,"C","")</f>
        <v/>
      </c>
      <c r="L162" t="str">
        <f>IF(resident_to_x_domains[[#This Row],[Human Domain]]&gt;0,"H","")</f>
        <v>H</v>
      </c>
      <c r="M162" t="str">
        <f>IF(resident_to_x_domains[[#This Row],[Physical Domain]]&gt;0,"P","")</f>
        <v>P</v>
      </c>
      <c r="N162" s="4" t="str">
        <f>CONCATENATE(resident_to_x_domains[[#This Row],[C]],resident_to_x_domains[[#This Row],[H]],resident_to_x_domains[[#This Row],[P]])</f>
        <v>HP</v>
      </c>
      <c r="O162" s="4">
        <f>LEN(resident_to_x_domains[[#This Row],[CHP_code]])</f>
        <v>2</v>
      </c>
    </row>
    <row r="163" spans="1:15" x14ac:dyDescent="0.25">
      <c r="A163" t="s">
        <v>282</v>
      </c>
      <c r="B163" s="4">
        <v>2</v>
      </c>
      <c r="C163" s="4">
        <v>8</v>
      </c>
      <c r="D163" s="4">
        <v>2</v>
      </c>
      <c r="G163" t="s">
        <v>282</v>
      </c>
      <c r="H163">
        <v>2</v>
      </c>
      <c r="I163">
        <v>8</v>
      </c>
      <c r="J163">
        <v>2</v>
      </c>
      <c r="K163" t="str">
        <f>IF(resident_to_x_domains[[#This Row],[Cyber Domain]]&gt;0,"C","")</f>
        <v>C</v>
      </c>
      <c r="L163" t="str">
        <f>IF(resident_to_x_domains[[#This Row],[Human Domain]]&gt;0,"H","")</f>
        <v>H</v>
      </c>
      <c r="M163" t="str">
        <f>IF(resident_to_x_domains[[#This Row],[Physical Domain]]&gt;0,"P","")</f>
        <v>P</v>
      </c>
      <c r="N163" s="4" t="str">
        <f>CONCATENATE(resident_to_x_domains[[#This Row],[C]],resident_to_x_domains[[#This Row],[H]],resident_to_x_domains[[#This Row],[P]])</f>
        <v>CHP</v>
      </c>
      <c r="O163" s="4">
        <f>LEN(resident_to_x_domains[[#This Row],[CHP_code]])</f>
        <v>3</v>
      </c>
    </row>
    <row r="164" spans="1:15" x14ac:dyDescent="0.25">
      <c r="A164" t="s">
        <v>40</v>
      </c>
      <c r="B164" s="4"/>
      <c r="C164" s="4">
        <v>5</v>
      </c>
      <c r="D164" s="4"/>
      <c r="G164" t="s">
        <v>40</v>
      </c>
      <c r="I164">
        <v>5</v>
      </c>
      <c r="K164" t="str">
        <f>IF(resident_to_x_domains[[#This Row],[Cyber Domain]]&gt;0,"C","")</f>
        <v/>
      </c>
      <c r="L164" t="str">
        <f>IF(resident_to_x_domains[[#This Row],[Human Domain]]&gt;0,"H","")</f>
        <v>H</v>
      </c>
      <c r="M164" t="str">
        <f>IF(resident_to_x_domains[[#This Row],[Physical Domain]]&gt;0,"P","")</f>
        <v/>
      </c>
      <c r="N164" s="4" t="str">
        <f>CONCATENATE(resident_to_x_domains[[#This Row],[C]],resident_to_x_domains[[#This Row],[H]],resident_to_x_domains[[#This Row],[P]])</f>
        <v>H</v>
      </c>
      <c r="O164" s="4">
        <f>LEN(resident_to_x_domains[[#This Row],[CHP_code]])</f>
        <v>1</v>
      </c>
    </row>
    <row r="165" spans="1:15" x14ac:dyDescent="0.25">
      <c r="A165" t="s">
        <v>32</v>
      </c>
      <c r="B165" s="4"/>
      <c r="C165" s="4">
        <v>7</v>
      </c>
      <c r="D165" s="4">
        <v>4</v>
      </c>
      <c r="G165" t="s">
        <v>32</v>
      </c>
      <c r="I165">
        <v>7</v>
      </c>
      <c r="J165">
        <v>4</v>
      </c>
      <c r="K165" t="str">
        <f>IF(resident_to_x_domains[[#This Row],[Cyber Domain]]&gt;0,"C","")</f>
        <v/>
      </c>
      <c r="L165" t="str">
        <f>IF(resident_to_x_domains[[#This Row],[Human Domain]]&gt;0,"H","")</f>
        <v>H</v>
      </c>
      <c r="M165" t="str">
        <f>IF(resident_to_x_domains[[#This Row],[Physical Domain]]&gt;0,"P","")</f>
        <v>P</v>
      </c>
      <c r="N165" s="4" t="str">
        <f>CONCATENATE(resident_to_x_domains[[#This Row],[C]],resident_to_x_domains[[#This Row],[H]],resident_to_x_domains[[#This Row],[P]])</f>
        <v>HP</v>
      </c>
      <c r="O165" s="4">
        <f>LEN(resident_to_x_domains[[#This Row],[CHP_code]])</f>
        <v>2</v>
      </c>
    </row>
    <row r="166" spans="1:15" x14ac:dyDescent="0.25">
      <c r="A166" t="s">
        <v>28</v>
      </c>
      <c r="B166" s="4"/>
      <c r="C166" s="4">
        <v>5</v>
      </c>
      <c r="D166" s="4">
        <v>1</v>
      </c>
      <c r="G166" t="s">
        <v>28</v>
      </c>
      <c r="I166">
        <v>5</v>
      </c>
      <c r="J166">
        <v>1</v>
      </c>
      <c r="K166" t="str">
        <f>IF(resident_to_x_domains[[#This Row],[Cyber Domain]]&gt;0,"C","")</f>
        <v/>
      </c>
      <c r="L166" t="str">
        <f>IF(resident_to_x_domains[[#This Row],[Human Domain]]&gt;0,"H","")</f>
        <v>H</v>
      </c>
      <c r="M166" t="str">
        <f>IF(resident_to_x_domains[[#This Row],[Physical Domain]]&gt;0,"P","")</f>
        <v>P</v>
      </c>
      <c r="N166" s="4" t="str">
        <f>CONCATENATE(resident_to_x_domains[[#This Row],[C]],resident_to_x_domains[[#This Row],[H]],resident_to_x_domains[[#This Row],[P]])</f>
        <v>HP</v>
      </c>
      <c r="O166" s="4">
        <f>LEN(resident_to_x_domains[[#This Row],[CHP_code]])</f>
        <v>2</v>
      </c>
    </row>
    <row r="167" spans="1:15" x14ac:dyDescent="0.25">
      <c r="A167" t="s">
        <v>25</v>
      </c>
      <c r="B167" s="4">
        <v>2</v>
      </c>
      <c r="C167" s="4">
        <v>3</v>
      </c>
      <c r="D167" s="4">
        <v>1</v>
      </c>
      <c r="G167" t="s">
        <v>25</v>
      </c>
      <c r="H167">
        <v>2</v>
      </c>
      <c r="I167">
        <v>3</v>
      </c>
      <c r="J167">
        <v>1</v>
      </c>
      <c r="K167" t="str">
        <f>IF(resident_to_x_domains[[#This Row],[Cyber Domain]]&gt;0,"C","")</f>
        <v>C</v>
      </c>
      <c r="L167" t="str">
        <f>IF(resident_to_x_domains[[#This Row],[Human Domain]]&gt;0,"H","")</f>
        <v>H</v>
      </c>
      <c r="M167" t="str">
        <f>IF(resident_to_x_domains[[#This Row],[Physical Domain]]&gt;0,"P","")</f>
        <v>P</v>
      </c>
      <c r="N167" s="4" t="str">
        <f>CONCATENATE(resident_to_x_domains[[#This Row],[C]],resident_to_x_domains[[#This Row],[H]],resident_to_x_domains[[#This Row],[P]])</f>
        <v>CHP</v>
      </c>
      <c r="O167" s="4">
        <f>LEN(resident_to_x_domains[[#This Row],[CHP_code]])</f>
        <v>3</v>
      </c>
    </row>
    <row r="168" spans="1:15" x14ac:dyDescent="0.25">
      <c r="A168" t="s">
        <v>20</v>
      </c>
      <c r="B168" s="4"/>
      <c r="C168" s="4">
        <v>6</v>
      </c>
      <c r="D168" s="4">
        <v>1</v>
      </c>
      <c r="G168" t="s">
        <v>20</v>
      </c>
      <c r="I168">
        <v>6</v>
      </c>
      <c r="J168">
        <v>1</v>
      </c>
      <c r="K168" t="str">
        <f>IF(resident_to_x_domains[[#This Row],[Cyber Domain]]&gt;0,"C","")</f>
        <v/>
      </c>
      <c r="L168" t="str">
        <f>IF(resident_to_x_domains[[#This Row],[Human Domain]]&gt;0,"H","")</f>
        <v>H</v>
      </c>
      <c r="M168" t="str">
        <f>IF(resident_to_x_domains[[#This Row],[Physical Domain]]&gt;0,"P","")</f>
        <v>P</v>
      </c>
      <c r="N168" s="4" t="str">
        <f>CONCATENATE(resident_to_x_domains[[#This Row],[C]],resident_to_x_domains[[#This Row],[H]],resident_to_x_domains[[#This Row],[P]])</f>
        <v>HP</v>
      </c>
      <c r="O168" s="4">
        <f>LEN(resident_to_x_domains[[#This Row],[CHP_code]])</f>
        <v>2</v>
      </c>
    </row>
    <row r="169" spans="1:15" x14ac:dyDescent="0.25">
      <c r="A169" t="s">
        <v>16</v>
      </c>
      <c r="B169" s="4"/>
      <c r="C169" s="4">
        <v>5</v>
      </c>
      <c r="D169" s="4">
        <v>1</v>
      </c>
      <c r="G169" t="s">
        <v>16</v>
      </c>
      <c r="I169">
        <v>5</v>
      </c>
      <c r="J169">
        <v>1</v>
      </c>
      <c r="K169" t="str">
        <f>IF(resident_to_x_domains[[#This Row],[Cyber Domain]]&gt;0,"C","")</f>
        <v/>
      </c>
      <c r="L169" t="str">
        <f>IF(resident_to_x_domains[[#This Row],[Human Domain]]&gt;0,"H","")</f>
        <v>H</v>
      </c>
      <c r="M169" t="str">
        <f>IF(resident_to_x_domains[[#This Row],[Physical Domain]]&gt;0,"P","")</f>
        <v>P</v>
      </c>
      <c r="N169" s="4" t="str">
        <f>CONCATENATE(resident_to_x_domains[[#This Row],[C]],resident_to_x_domains[[#This Row],[H]],resident_to_x_domains[[#This Row],[P]])</f>
        <v>HP</v>
      </c>
      <c r="O169" s="4">
        <f>LEN(resident_to_x_domains[[#This Row],[CHP_code]])</f>
        <v>2</v>
      </c>
    </row>
    <row r="170" spans="1:15" x14ac:dyDescent="0.25">
      <c r="A170" t="s">
        <v>4</v>
      </c>
      <c r="B170" s="4"/>
      <c r="C170" s="4">
        <v>6</v>
      </c>
      <c r="D170" s="4">
        <v>1</v>
      </c>
      <c r="G170" t="s">
        <v>4</v>
      </c>
      <c r="I170">
        <v>6</v>
      </c>
      <c r="J170">
        <v>1</v>
      </c>
      <c r="K170" t="str">
        <f>IF(resident_to_x_domains[[#This Row],[Cyber Domain]]&gt;0,"C","")</f>
        <v/>
      </c>
      <c r="L170" t="str">
        <f>IF(resident_to_x_domains[[#This Row],[Human Domain]]&gt;0,"H","")</f>
        <v>H</v>
      </c>
      <c r="M170" t="str">
        <f>IF(resident_to_x_domains[[#This Row],[Physical Domain]]&gt;0,"P","")</f>
        <v>P</v>
      </c>
      <c r="N170" s="4" t="str">
        <f>CONCATENATE(resident_to_x_domains[[#This Row],[C]],resident_to_x_domains[[#This Row],[H]],resident_to_x_domains[[#This Row],[P]])</f>
        <v>HP</v>
      </c>
      <c r="O170" s="4">
        <f>LEN(resident_to_x_domains[[#This Row],[CHP_code]])</f>
        <v>2</v>
      </c>
    </row>
  </sheetData>
  <conditionalFormatting sqref="O5:O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72"/>
  <sheetViews>
    <sheetView topLeftCell="J1" workbookViewId="0">
      <selection activeCell="T6" sqref="T6"/>
    </sheetView>
  </sheetViews>
  <sheetFormatPr defaultRowHeight="15" x14ac:dyDescent="0.25"/>
  <cols>
    <col min="1" max="1" width="34.7109375" customWidth="1"/>
    <col min="2" max="4" width="21.7109375" bestFit="1" customWidth="1"/>
    <col min="5" max="5" width="13.85546875" bestFit="1" customWidth="1"/>
    <col min="6" max="8" width="15.5703125" bestFit="1" customWidth="1"/>
    <col min="9" max="9" width="17.85546875" bestFit="1" customWidth="1"/>
    <col min="10" max="10" width="11.28515625" bestFit="1" customWidth="1"/>
    <col min="11" max="11" width="11.28515625" customWidth="1"/>
    <col min="13" max="13" width="34.7109375" bestFit="1" customWidth="1"/>
    <col min="14" max="14" width="7.28515625" bestFit="1" customWidth="1"/>
    <col min="15" max="15" width="7.42578125" bestFit="1" customWidth="1"/>
    <col min="16" max="16" width="7.28515625" bestFit="1" customWidth="1"/>
    <col min="17" max="17" width="8.7109375" bestFit="1" customWidth="1"/>
    <col min="18" max="18" width="8.85546875" bestFit="1" customWidth="1"/>
    <col min="19" max="19" width="8.7109375" bestFit="1" customWidth="1"/>
  </cols>
  <sheetData>
    <row r="3" spans="1:19" x14ac:dyDescent="0.25">
      <c r="A3" s="2" t="s">
        <v>276</v>
      </c>
      <c r="B3" s="2" t="s">
        <v>270</v>
      </c>
      <c r="C3" s="2" t="s">
        <v>269</v>
      </c>
    </row>
    <row r="4" spans="1:19" x14ac:dyDescent="0.25">
      <c r="B4" t="s">
        <v>2</v>
      </c>
      <c r="E4" t="s">
        <v>278</v>
      </c>
      <c r="F4" t="s">
        <v>8</v>
      </c>
      <c r="I4" t="s">
        <v>279</v>
      </c>
      <c r="J4" t="s">
        <v>275</v>
      </c>
    </row>
    <row r="5" spans="1:19" x14ac:dyDescent="0.25">
      <c r="A5" s="2" t="s">
        <v>272</v>
      </c>
      <c r="B5" t="s">
        <v>23</v>
      </c>
      <c r="C5" t="s">
        <v>7</v>
      </c>
      <c r="D5" t="s">
        <v>1</v>
      </c>
      <c r="F5" t="s">
        <v>23</v>
      </c>
      <c r="G5" t="s">
        <v>7</v>
      </c>
      <c r="H5" t="s">
        <v>1</v>
      </c>
      <c r="M5" t="s">
        <v>272</v>
      </c>
      <c r="N5" t="s">
        <v>288</v>
      </c>
      <c r="O5" t="s">
        <v>285</v>
      </c>
      <c r="P5" t="s">
        <v>286</v>
      </c>
      <c r="Q5" t="s">
        <v>289</v>
      </c>
      <c r="R5" t="s">
        <v>290</v>
      </c>
      <c r="S5" t="s">
        <v>287</v>
      </c>
    </row>
    <row r="6" spans="1:19" x14ac:dyDescent="0.25">
      <c r="A6" t="s">
        <v>268</v>
      </c>
      <c r="B6" s="4">
        <v>2</v>
      </c>
      <c r="C6" s="4">
        <v>4</v>
      </c>
      <c r="D6" s="4"/>
      <c r="E6" s="4">
        <v>6</v>
      </c>
      <c r="F6" s="4">
        <v>1</v>
      </c>
      <c r="G6" s="4">
        <v>2</v>
      </c>
      <c r="H6" s="4">
        <v>1</v>
      </c>
      <c r="I6" s="4">
        <v>4</v>
      </c>
      <c r="J6" s="4">
        <v>10</v>
      </c>
      <c r="K6" s="4"/>
      <c r="M6" t="s">
        <v>268</v>
      </c>
      <c r="N6">
        <v>2</v>
      </c>
      <c r="O6">
        <v>4</v>
      </c>
      <c r="Q6">
        <v>1</v>
      </c>
      <c r="R6">
        <v>2</v>
      </c>
      <c r="S6">
        <v>1</v>
      </c>
    </row>
    <row r="7" spans="1:19" x14ac:dyDescent="0.25">
      <c r="A7" t="s">
        <v>267</v>
      </c>
      <c r="B7" s="4">
        <v>1</v>
      </c>
      <c r="C7" s="4">
        <v>1</v>
      </c>
      <c r="D7" s="4"/>
      <c r="E7" s="4">
        <v>2</v>
      </c>
      <c r="F7" s="4">
        <v>1</v>
      </c>
      <c r="G7" s="4">
        <v>1</v>
      </c>
      <c r="H7" s="4">
        <v>1</v>
      </c>
      <c r="I7" s="4">
        <v>3</v>
      </c>
      <c r="J7" s="4">
        <v>5</v>
      </c>
      <c r="K7" s="4"/>
      <c r="M7" t="s">
        <v>267</v>
      </c>
      <c r="N7">
        <v>1</v>
      </c>
      <c r="O7">
        <v>1</v>
      </c>
      <c r="Q7">
        <v>1</v>
      </c>
      <c r="R7">
        <v>1</v>
      </c>
      <c r="S7">
        <v>1</v>
      </c>
    </row>
    <row r="8" spans="1:19" x14ac:dyDescent="0.25">
      <c r="A8" t="s">
        <v>266</v>
      </c>
      <c r="B8" s="4"/>
      <c r="C8" s="4">
        <v>1</v>
      </c>
      <c r="D8" s="4">
        <v>1</v>
      </c>
      <c r="E8" s="4">
        <v>2</v>
      </c>
      <c r="F8" s="4"/>
      <c r="G8" s="4"/>
      <c r="H8" s="4">
        <v>1</v>
      </c>
      <c r="I8" s="4">
        <v>1</v>
      </c>
      <c r="J8" s="4">
        <v>3</v>
      </c>
      <c r="K8" s="4"/>
      <c r="M8" t="s">
        <v>266</v>
      </c>
      <c r="O8">
        <v>1</v>
      </c>
      <c r="P8">
        <v>1</v>
      </c>
      <c r="S8">
        <v>1</v>
      </c>
    </row>
    <row r="9" spans="1:19" x14ac:dyDescent="0.25">
      <c r="A9" t="s">
        <v>265</v>
      </c>
      <c r="B9" s="4"/>
      <c r="C9" s="4">
        <v>3</v>
      </c>
      <c r="D9" s="4"/>
      <c r="E9" s="4">
        <v>3</v>
      </c>
      <c r="F9" s="4"/>
      <c r="G9" s="4">
        <v>3</v>
      </c>
      <c r="H9" s="4">
        <v>1</v>
      </c>
      <c r="I9" s="4">
        <v>4</v>
      </c>
      <c r="J9" s="4">
        <v>7</v>
      </c>
      <c r="K9" s="4"/>
      <c r="M9" t="s">
        <v>265</v>
      </c>
      <c r="O9">
        <v>3</v>
      </c>
      <c r="R9">
        <v>3</v>
      </c>
      <c r="S9">
        <v>1</v>
      </c>
    </row>
    <row r="10" spans="1:19" x14ac:dyDescent="0.25">
      <c r="A10" t="s">
        <v>264</v>
      </c>
      <c r="B10" s="4"/>
      <c r="C10" s="4">
        <v>2</v>
      </c>
      <c r="D10" s="4"/>
      <c r="E10" s="4">
        <v>2</v>
      </c>
      <c r="F10" s="4"/>
      <c r="G10" s="4">
        <v>2</v>
      </c>
      <c r="H10" s="4"/>
      <c r="I10" s="4">
        <v>2</v>
      </c>
      <c r="J10" s="4">
        <v>4</v>
      </c>
      <c r="K10" s="4"/>
      <c r="M10" t="s">
        <v>264</v>
      </c>
      <c r="O10">
        <v>2</v>
      </c>
      <c r="R10">
        <v>2</v>
      </c>
    </row>
    <row r="11" spans="1:19" x14ac:dyDescent="0.25">
      <c r="A11" t="s">
        <v>263</v>
      </c>
      <c r="B11" s="4">
        <v>1</v>
      </c>
      <c r="C11" s="4">
        <v>2</v>
      </c>
      <c r="D11" s="4">
        <v>3</v>
      </c>
      <c r="E11" s="4">
        <v>6</v>
      </c>
      <c r="F11" s="4">
        <v>2</v>
      </c>
      <c r="G11" s="4">
        <v>3</v>
      </c>
      <c r="H11" s="4">
        <v>3</v>
      </c>
      <c r="I11" s="4">
        <v>8</v>
      </c>
      <c r="J11" s="4">
        <v>14</v>
      </c>
      <c r="K11" s="4"/>
      <c r="M11" t="s">
        <v>263</v>
      </c>
      <c r="N11">
        <v>1</v>
      </c>
      <c r="O11">
        <v>2</v>
      </c>
      <c r="P11">
        <v>3</v>
      </c>
      <c r="Q11">
        <v>2</v>
      </c>
      <c r="R11">
        <v>3</v>
      </c>
      <c r="S11">
        <v>3</v>
      </c>
    </row>
    <row r="12" spans="1:19" x14ac:dyDescent="0.25">
      <c r="A12" t="s">
        <v>262</v>
      </c>
      <c r="B12" s="4">
        <v>1</v>
      </c>
      <c r="C12" s="4">
        <v>3</v>
      </c>
      <c r="D12" s="4">
        <v>2</v>
      </c>
      <c r="E12" s="4">
        <v>6</v>
      </c>
      <c r="F12" s="4"/>
      <c r="G12" s="4">
        <v>3</v>
      </c>
      <c r="H12" s="4">
        <v>1</v>
      </c>
      <c r="I12" s="4">
        <v>4</v>
      </c>
      <c r="J12" s="4">
        <v>10</v>
      </c>
      <c r="K12" s="4"/>
      <c r="M12" t="s">
        <v>262</v>
      </c>
      <c r="N12">
        <v>1</v>
      </c>
      <c r="O12">
        <v>3</v>
      </c>
      <c r="P12">
        <v>2</v>
      </c>
      <c r="R12">
        <v>3</v>
      </c>
      <c r="S12">
        <v>1</v>
      </c>
    </row>
    <row r="13" spans="1:19" x14ac:dyDescent="0.25">
      <c r="A13" t="s">
        <v>261</v>
      </c>
      <c r="B13" s="4">
        <v>1</v>
      </c>
      <c r="C13" s="4">
        <v>1</v>
      </c>
      <c r="D13" s="4"/>
      <c r="E13" s="4">
        <v>2</v>
      </c>
      <c r="F13" s="4">
        <v>1</v>
      </c>
      <c r="G13" s="4">
        <v>1</v>
      </c>
      <c r="H13" s="4"/>
      <c r="I13" s="4">
        <v>2</v>
      </c>
      <c r="J13" s="4">
        <v>4</v>
      </c>
      <c r="K13" s="4"/>
      <c r="M13" t="s">
        <v>261</v>
      </c>
      <c r="N13">
        <v>1</v>
      </c>
      <c r="O13">
        <v>1</v>
      </c>
      <c r="Q13">
        <v>1</v>
      </c>
      <c r="R13">
        <v>1</v>
      </c>
    </row>
    <row r="14" spans="1:19" x14ac:dyDescent="0.25">
      <c r="A14" t="s">
        <v>260</v>
      </c>
      <c r="B14" s="4">
        <v>1</v>
      </c>
      <c r="C14" s="4">
        <v>3</v>
      </c>
      <c r="D14" s="4"/>
      <c r="E14" s="4">
        <v>4</v>
      </c>
      <c r="F14" s="4">
        <v>1</v>
      </c>
      <c r="G14" s="4">
        <v>2</v>
      </c>
      <c r="H14" s="4">
        <v>1</v>
      </c>
      <c r="I14" s="4">
        <v>4</v>
      </c>
      <c r="J14" s="4">
        <v>8</v>
      </c>
      <c r="K14" s="4"/>
      <c r="M14" t="s">
        <v>260</v>
      </c>
      <c r="N14">
        <v>1</v>
      </c>
      <c r="O14">
        <v>3</v>
      </c>
      <c r="Q14">
        <v>1</v>
      </c>
      <c r="R14">
        <v>2</v>
      </c>
      <c r="S14">
        <v>1</v>
      </c>
    </row>
    <row r="15" spans="1:19" x14ac:dyDescent="0.25">
      <c r="A15" t="s">
        <v>259</v>
      </c>
      <c r="B15" s="4"/>
      <c r="C15" s="4">
        <v>2</v>
      </c>
      <c r="D15" s="4"/>
      <c r="E15" s="4">
        <v>2</v>
      </c>
      <c r="F15" s="4"/>
      <c r="G15" s="4">
        <v>2</v>
      </c>
      <c r="H15" s="4">
        <v>1</v>
      </c>
      <c r="I15" s="4">
        <v>3</v>
      </c>
      <c r="J15" s="4">
        <v>5</v>
      </c>
      <c r="K15" s="4"/>
      <c r="M15" t="s">
        <v>259</v>
      </c>
      <c r="O15">
        <v>2</v>
      </c>
      <c r="R15">
        <v>2</v>
      </c>
      <c r="S15">
        <v>1</v>
      </c>
    </row>
    <row r="16" spans="1:19" x14ac:dyDescent="0.25">
      <c r="A16" t="s">
        <v>257</v>
      </c>
      <c r="B16" s="4"/>
      <c r="C16" s="4">
        <v>3</v>
      </c>
      <c r="D16" s="4"/>
      <c r="E16" s="4">
        <v>3</v>
      </c>
      <c r="F16" s="4"/>
      <c r="G16" s="4">
        <v>3</v>
      </c>
      <c r="H16" s="4">
        <v>1</v>
      </c>
      <c r="I16" s="4">
        <v>4</v>
      </c>
      <c r="J16" s="4">
        <v>7</v>
      </c>
      <c r="K16" s="4"/>
      <c r="M16" t="s">
        <v>257</v>
      </c>
      <c r="O16">
        <v>3</v>
      </c>
      <c r="R16">
        <v>3</v>
      </c>
      <c r="S16">
        <v>1</v>
      </c>
    </row>
    <row r="17" spans="1:19" x14ac:dyDescent="0.25">
      <c r="A17" t="s">
        <v>256</v>
      </c>
      <c r="B17" s="4"/>
      <c r="C17" s="4">
        <v>3</v>
      </c>
      <c r="D17" s="4">
        <v>1</v>
      </c>
      <c r="E17" s="4">
        <v>4</v>
      </c>
      <c r="F17" s="4"/>
      <c r="G17" s="4">
        <v>3</v>
      </c>
      <c r="H17" s="4">
        <v>1</v>
      </c>
      <c r="I17" s="4">
        <v>4</v>
      </c>
      <c r="J17" s="4">
        <v>8</v>
      </c>
      <c r="K17" s="4"/>
      <c r="M17" t="s">
        <v>256</v>
      </c>
      <c r="O17">
        <v>3</v>
      </c>
      <c r="P17">
        <v>1</v>
      </c>
      <c r="R17">
        <v>3</v>
      </c>
      <c r="S17">
        <v>1</v>
      </c>
    </row>
    <row r="18" spans="1:19" x14ac:dyDescent="0.25">
      <c r="A18" t="s">
        <v>255</v>
      </c>
      <c r="B18" s="4"/>
      <c r="C18" s="4">
        <v>1</v>
      </c>
      <c r="D18" s="4"/>
      <c r="E18" s="4">
        <v>1</v>
      </c>
      <c r="F18" s="4"/>
      <c r="G18" s="4">
        <v>2</v>
      </c>
      <c r="H18" s="4"/>
      <c r="I18" s="4">
        <v>2</v>
      </c>
      <c r="J18" s="4">
        <v>3</v>
      </c>
      <c r="K18" s="4"/>
      <c r="M18" t="s">
        <v>255</v>
      </c>
      <c r="O18">
        <v>1</v>
      </c>
      <c r="R18">
        <v>2</v>
      </c>
    </row>
    <row r="19" spans="1:19" x14ac:dyDescent="0.25">
      <c r="A19" t="s">
        <v>254</v>
      </c>
      <c r="B19" s="4">
        <v>1</v>
      </c>
      <c r="C19" s="4">
        <v>3</v>
      </c>
      <c r="D19" s="4"/>
      <c r="E19" s="4">
        <v>4</v>
      </c>
      <c r="F19" s="4">
        <v>1</v>
      </c>
      <c r="G19" s="4">
        <v>4</v>
      </c>
      <c r="H19" s="4"/>
      <c r="I19" s="4">
        <v>5</v>
      </c>
      <c r="J19" s="4">
        <v>9</v>
      </c>
      <c r="K19" s="4"/>
      <c r="M19" t="s">
        <v>254</v>
      </c>
      <c r="N19">
        <v>1</v>
      </c>
      <c r="O19">
        <v>3</v>
      </c>
      <c r="Q19">
        <v>1</v>
      </c>
      <c r="R19">
        <v>4</v>
      </c>
    </row>
    <row r="20" spans="1:19" x14ac:dyDescent="0.25">
      <c r="A20" t="s">
        <v>252</v>
      </c>
      <c r="B20" s="4"/>
      <c r="C20" s="4">
        <v>1</v>
      </c>
      <c r="D20" s="4">
        <v>1</v>
      </c>
      <c r="E20" s="4">
        <v>2</v>
      </c>
      <c r="F20" s="4"/>
      <c r="G20" s="4">
        <v>2</v>
      </c>
      <c r="H20" s="4"/>
      <c r="I20" s="4">
        <v>2</v>
      </c>
      <c r="J20" s="4">
        <v>4</v>
      </c>
      <c r="K20" s="4"/>
      <c r="M20" t="s">
        <v>252</v>
      </c>
      <c r="O20">
        <v>1</v>
      </c>
      <c r="P20">
        <v>1</v>
      </c>
      <c r="R20">
        <v>2</v>
      </c>
    </row>
    <row r="21" spans="1:19" x14ac:dyDescent="0.25">
      <c r="A21" t="s">
        <v>251</v>
      </c>
      <c r="B21" s="4"/>
      <c r="C21" s="4">
        <v>1</v>
      </c>
      <c r="D21" s="4">
        <v>1</v>
      </c>
      <c r="E21" s="4">
        <v>2</v>
      </c>
      <c r="F21" s="4"/>
      <c r="G21" s="4">
        <v>2</v>
      </c>
      <c r="H21" s="4">
        <v>1</v>
      </c>
      <c r="I21" s="4">
        <v>3</v>
      </c>
      <c r="J21" s="4">
        <v>5</v>
      </c>
      <c r="K21" s="4"/>
      <c r="M21" t="s">
        <v>251</v>
      </c>
      <c r="O21">
        <v>1</v>
      </c>
      <c r="P21">
        <v>1</v>
      </c>
      <c r="R21">
        <v>2</v>
      </c>
      <c r="S21">
        <v>1</v>
      </c>
    </row>
    <row r="22" spans="1:19" x14ac:dyDescent="0.25">
      <c r="A22" t="s">
        <v>250</v>
      </c>
      <c r="B22" s="4">
        <v>1</v>
      </c>
      <c r="C22" s="4">
        <v>3</v>
      </c>
      <c r="D22" s="4"/>
      <c r="E22" s="4">
        <v>4</v>
      </c>
      <c r="F22" s="4">
        <v>1</v>
      </c>
      <c r="G22" s="4">
        <v>2</v>
      </c>
      <c r="H22" s="4">
        <v>1</v>
      </c>
      <c r="I22" s="4">
        <v>4</v>
      </c>
      <c r="J22" s="4">
        <v>8</v>
      </c>
      <c r="K22" s="4"/>
      <c r="M22" t="s">
        <v>250</v>
      </c>
      <c r="N22">
        <v>1</v>
      </c>
      <c r="O22">
        <v>3</v>
      </c>
      <c r="Q22">
        <v>1</v>
      </c>
      <c r="R22">
        <v>2</v>
      </c>
      <c r="S22">
        <v>1</v>
      </c>
    </row>
    <row r="23" spans="1:19" x14ac:dyDescent="0.25">
      <c r="A23" t="s">
        <v>248</v>
      </c>
      <c r="B23" s="4">
        <v>1</v>
      </c>
      <c r="C23" s="4">
        <v>2</v>
      </c>
      <c r="D23" s="4"/>
      <c r="E23" s="4">
        <v>3</v>
      </c>
      <c r="F23" s="4">
        <v>1</v>
      </c>
      <c r="G23" s="4">
        <v>2</v>
      </c>
      <c r="H23" s="4"/>
      <c r="I23" s="4">
        <v>3</v>
      </c>
      <c r="J23" s="4">
        <v>6</v>
      </c>
      <c r="K23" s="4"/>
      <c r="M23" t="s">
        <v>248</v>
      </c>
      <c r="N23">
        <v>1</v>
      </c>
      <c r="O23">
        <v>2</v>
      </c>
      <c r="Q23">
        <v>1</v>
      </c>
      <c r="R23">
        <v>2</v>
      </c>
    </row>
    <row r="24" spans="1:19" x14ac:dyDescent="0.25">
      <c r="A24" t="s">
        <v>247</v>
      </c>
      <c r="B24" s="4">
        <v>1</v>
      </c>
      <c r="C24" s="4">
        <v>4</v>
      </c>
      <c r="D24" s="4"/>
      <c r="E24" s="4">
        <v>5</v>
      </c>
      <c r="F24" s="4"/>
      <c r="G24" s="4">
        <v>4</v>
      </c>
      <c r="H24" s="4">
        <v>1</v>
      </c>
      <c r="I24" s="4">
        <v>5</v>
      </c>
      <c r="J24" s="4">
        <v>10</v>
      </c>
      <c r="K24" s="4"/>
      <c r="M24" t="s">
        <v>247</v>
      </c>
      <c r="N24">
        <v>1</v>
      </c>
      <c r="O24">
        <v>4</v>
      </c>
      <c r="R24">
        <v>4</v>
      </c>
      <c r="S24">
        <v>1</v>
      </c>
    </row>
    <row r="25" spans="1:19" x14ac:dyDescent="0.25">
      <c r="A25" t="s">
        <v>245</v>
      </c>
      <c r="B25" s="4"/>
      <c r="C25" s="4">
        <v>2</v>
      </c>
      <c r="D25" s="4"/>
      <c r="E25" s="4">
        <v>2</v>
      </c>
      <c r="F25" s="4"/>
      <c r="G25" s="4">
        <v>1</v>
      </c>
      <c r="H25" s="4">
        <v>1</v>
      </c>
      <c r="I25" s="4">
        <v>2</v>
      </c>
      <c r="J25" s="4">
        <v>4</v>
      </c>
      <c r="K25" s="4"/>
      <c r="M25" t="s">
        <v>245</v>
      </c>
      <c r="O25">
        <v>2</v>
      </c>
      <c r="R25">
        <v>1</v>
      </c>
      <c r="S25">
        <v>1</v>
      </c>
    </row>
    <row r="26" spans="1:19" x14ac:dyDescent="0.25">
      <c r="A26" t="s">
        <v>244</v>
      </c>
      <c r="B26" s="4"/>
      <c r="C26" s="4">
        <v>3</v>
      </c>
      <c r="D26" s="4">
        <v>1</v>
      </c>
      <c r="E26" s="4">
        <v>4</v>
      </c>
      <c r="F26" s="4"/>
      <c r="G26" s="4">
        <v>3</v>
      </c>
      <c r="H26" s="4"/>
      <c r="I26" s="4">
        <v>3</v>
      </c>
      <c r="J26" s="4">
        <v>7</v>
      </c>
      <c r="K26" s="4"/>
      <c r="M26" t="s">
        <v>244</v>
      </c>
      <c r="O26">
        <v>3</v>
      </c>
      <c r="P26">
        <v>1</v>
      </c>
      <c r="R26">
        <v>3</v>
      </c>
    </row>
    <row r="27" spans="1:19" x14ac:dyDescent="0.25">
      <c r="A27" t="s">
        <v>243</v>
      </c>
      <c r="B27" s="4"/>
      <c r="C27" s="4">
        <v>2</v>
      </c>
      <c r="D27" s="4">
        <v>1</v>
      </c>
      <c r="E27" s="4">
        <v>3</v>
      </c>
      <c r="F27" s="4"/>
      <c r="G27" s="4">
        <v>1</v>
      </c>
      <c r="H27" s="4">
        <v>1</v>
      </c>
      <c r="I27" s="4">
        <v>2</v>
      </c>
      <c r="J27" s="4">
        <v>5</v>
      </c>
      <c r="K27" s="4"/>
      <c r="M27" t="s">
        <v>243</v>
      </c>
      <c r="O27">
        <v>2</v>
      </c>
      <c r="P27">
        <v>1</v>
      </c>
      <c r="R27">
        <v>1</v>
      </c>
      <c r="S27">
        <v>1</v>
      </c>
    </row>
    <row r="28" spans="1:19" x14ac:dyDescent="0.25">
      <c r="A28" t="s">
        <v>242</v>
      </c>
      <c r="B28" s="4"/>
      <c r="C28" s="4">
        <v>3</v>
      </c>
      <c r="D28" s="4"/>
      <c r="E28" s="4">
        <v>3</v>
      </c>
      <c r="F28" s="4"/>
      <c r="G28" s="4">
        <v>3</v>
      </c>
      <c r="H28" s="4">
        <v>3</v>
      </c>
      <c r="I28" s="4">
        <v>6</v>
      </c>
      <c r="J28" s="4">
        <v>9</v>
      </c>
      <c r="K28" s="4"/>
      <c r="M28" t="s">
        <v>242</v>
      </c>
      <c r="O28">
        <v>3</v>
      </c>
      <c r="R28">
        <v>3</v>
      </c>
      <c r="S28">
        <v>3</v>
      </c>
    </row>
    <row r="29" spans="1:19" x14ac:dyDescent="0.25">
      <c r="A29" t="s">
        <v>241</v>
      </c>
      <c r="B29" s="4"/>
      <c r="C29" s="4">
        <v>2</v>
      </c>
      <c r="D29" s="4">
        <v>1</v>
      </c>
      <c r="E29" s="4">
        <v>3</v>
      </c>
      <c r="F29" s="4"/>
      <c r="G29" s="4">
        <v>3</v>
      </c>
      <c r="H29" s="4"/>
      <c r="I29" s="4">
        <v>3</v>
      </c>
      <c r="J29" s="4">
        <v>6</v>
      </c>
      <c r="K29" s="4"/>
      <c r="M29" t="s">
        <v>241</v>
      </c>
      <c r="O29">
        <v>2</v>
      </c>
      <c r="P29">
        <v>1</v>
      </c>
      <c r="R29">
        <v>3</v>
      </c>
    </row>
    <row r="30" spans="1:19" x14ac:dyDescent="0.25">
      <c r="A30" t="s">
        <v>240</v>
      </c>
      <c r="B30" s="4"/>
      <c r="C30" s="4">
        <v>2</v>
      </c>
      <c r="D30" s="4">
        <v>1</v>
      </c>
      <c r="E30" s="4">
        <v>3</v>
      </c>
      <c r="F30" s="4"/>
      <c r="G30" s="4">
        <v>3</v>
      </c>
      <c r="H30" s="4">
        <v>1</v>
      </c>
      <c r="I30" s="4">
        <v>4</v>
      </c>
      <c r="J30" s="4">
        <v>7</v>
      </c>
      <c r="K30" s="4"/>
      <c r="M30" t="s">
        <v>240</v>
      </c>
      <c r="O30">
        <v>2</v>
      </c>
      <c r="P30">
        <v>1</v>
      </c>
      <c r="R30">
        <v>3</v>
      </c>
      <c r="S30">
        <v>1</v>
      </c>
    </row>
    <row r="31" spans="1:19" x14ac:dyDescent="0.25">
      <c r="A31" t="s">
        <v>239</v>
      </c>
      <c r="B31" s="4"/>
      <c r="C31" s="4">
        <v>3</v>
      </c>
      <c r="D31" s="4"/>
      <c r="E31" s="4">
        <v>3</v>
      </c>
      <c r="F31" s="4"/>
      <c r="G31" s="4">
        <v>3</v>
      </c>
      <c r="H31" s="4">
        <v>1</v>
      </c>
      <c r="I31" s="4">
        <v>4</v>
      </c>
      <c r="J31" s="4">
        <v>7</v>
      </c>
      <c r="K31" s="4"/>
      <c r="M31" t="s">
        <v>239</v>
      </c>
      <c r="O31">
        <v>3</v>
      </c>
      <c r="R31">
        <v>3</v>
      </c>
      <c r="S31">
        <v>1</v>
      </c>
    </row>
    <row r="32" spans="1:19" x14ac:dyDescent="0.25">
      <c r="A32" t="s">
        <v>238</v>
      </c>
      <c r="B32" s="4"/>
      <c r="C32" s="4">
        <v>3</v>
      </c>
      <c r="D32" s="4"/>
      <c r="E32" s="4">
        <v>3</v>
      </c>
      <c r="F32" s="4"/>
      <c r="G32" s="4">
        <v>2</v>
      </c>
      <c r="H32" s="4">
        <v>1</v>
      </c>
      <c r="I32" s="4">
        <v>3</v>
      </c>
      <c r="J32" s="4">
        <v>6</v>
      </c>
      <c r="K32" s="4"/>
      <c r="M32" t="s">
        <v>238</v>
      </c>
      <c r="O32">
        <v>3</v>
      </c>
      <c r="R32">
        <v>2</v>
      </c>
      <c r="S32">
        <v>1</v>
      </c>
    </row>
    <row r="33" spans="1:19" x14ac:dyDescent="0.25">
      <c r="A33" t="s">
        <v>236</v>
      </c>
      <c r="B33" s="4">
        <v>1</v>
      </c>
      <c r="C33" s="4">
        <v>2</v>
      </c>
      <c r="D33" s="4">
        <v>1</v>
      </c>
      <c r="E33" s="4">
        <v>4</v>
      </c>
      <c r="F33" s="4"/>
      <c r="G33" s="4">
        <v>3</v>
      </c>
      <c r="H33" s="4"/>
      <c r="I33" s="4">
        <v>3</v>
      </c>
      <c r="J33" s="4">
        <v>7</v>
      </c>
      <c r="K33" s="4"/>
      <c r="M33" t="s">
        <v>236</v>
      </c>
      <c r="N33">
        <v>1</v>
      </c>
      <c r="O33">
        <v>2</v>
      </c>
      <c r="P33">
        <v>1</v>
      </c>
      <c r="R33">
        <v>3</v>
      </c>
    </row>
    <row r="34" spans="1:19" x14ac:dyDescent="0.25">
      <c r="A34" t="s">
        <v>234</v>
      </c>
      <c r="B34" s="4"/>
      <c r="C34" s="4">
        <v>3</v>
      </c>
      <c r="D34" s="4">
        <v>1</v>
      </c>
      <c r="E34" s="4">
        <v>4</v>
      </c>
      <c r="F34" s="4"/>
      <c r="G34" s="4">
        <v>3</v>
      </c>
      <c r="H34" s="4"/>
      <c r="I34" s="4">
        <v>3</v>
      </c>
      <c r="J34" s="4">
        <v>7</v>
      </c>
      <c r="K34" s="4"/>
      <c r="M34" t="s">
        <v>234</v>
      </c>
      <c r="O34">
        <v>3</v>
      </c>
      <c r="P34">
        <v>1</v>
      </c>
      <c r="R34">
        <v>3</v>
      </c>
    </row>
    <row r="35" spans="1:19" x14ac:dyDescent="0.25">
      <c r="A35" t="s">
        <v>232</v>
      </c>
      <c r="B35" s="4"/>
      <c r="C35" s="4">
        <v>3</v>
      </c>
      <c r="D35" s="4"/>
      <c r="E35" s="4">
        <v>3</v>
      </c>
      <c r="F35" s="4"/>
      <c r="G35" s="4">
        <v>3</v>
      </c>
      <c r="H35" s="4">
        <v>1</v>
      </c>
      <c r="I35" s="4">
        <v>4</v>
      </c>
      <c r="J35" s="4">
        <v>7</v>
      </c>
      <c r="K35" s="4"/>
      <c r="M35" t="s">
        <v>232</v>
      </c>
      <c r="O35">
        <v>3</v>
      </c>
      <c r="R35">
        <v>3</v>
      </c>
      <c r="S35">
        <v>1</v>
      </c>
    </row>
    <row r="36" spans="1:19" x14ac:dyDescent="0.25">
      <c r="A36" t="s">
        <v>231</v>
      </c>
      <c r="B36" s="4"/>
      <c r="C36" s="4">
        <v>2</v>
      </c>
      <c r="D36" s="4"/>
      <c r="E36" s="4">
        <v>2</v>
      </c>
      <c r="F36" s="4"/>
      <c r="G36" s="4">
        <v>3</v>
      </c>
      <c r="H36" s="4">
        <v>1</v>
      </c>
      <c r="I36" s="4">
        <v>4</v>
      </c>
      <c r="J36" s="4">
        <v>6</v>
      </c>
      <c r="K36" s="4"/>
      <c r="M36" t="s">
        <v>231</v>
      </c>
      <c r="O36">
        <v>2</v>
      </c>
      <c r="R36">
        <v>3</v>
      </c>
      <c r="S36">
        <v>1</v>
      </c>
    </row>
    <row r="37" spans="1:19" x14ac:dyDescent="0.25">
      <c r="A37" t="s">
        <v>230</v>
      </c>
      <c r="B37" s="4"/>
      <c r="C37" s="4">
        <v>1</v>
      </c>
      <c r="D37" s="4"/>
      <c r="E37" s="4">
        <v>1</v>
      </c>
      <c r="F37" s="4"/>
      <c r="G37" s="4">
        <v>2</v>
      </c>
      <c r="H37" s="4">
        <v>1</v>
      </c>
      <c r="I37" s="4">
        <v>3</v>
      </c>
      <c r="J37" s="4">
        <v>4</v>
      </c>
      <c r="K37" s="4"/>
      <c r="M37" t="s">
        <v>230</v>
      </c>
      <c r="O37">
        <v>1</v>
      </c>
      <c r="R37">
        <v>2</v>
      </c>
      <c r="S37">
        <v>1</v>
      </c>
    </row>
    <row r="38" spans="1:19" x14ac:dyDescent="0.25">
      <c r="A38" t="s">
        <v>229</v>
      </c>
      <c r="B38" s="4"/>
      <c r="C38" s="4">
        <v>1</v>
      </c>
      <c r="D38" s="4">
        <v>1</v>
      </c>
      <c r="E38" s="4">
        <v>2</v>
      </c>
      <c r="F38" s="4"/>
      <c r="G38" s="4"/>
      <c r="H38" s="4"/>
      <c r="I38" s="4"/>
      <c r="J38" s="4">
        <v>2</v>
      </c>
      <c r="K38" s="4"/>
      <c r="M38" t="s">
        <v>229</v>
      </c>
      <c r="O38">
        <v>1</v>
      </c>
      <c r="P38">
        <v>1</v>
      </c>
    </row>
    <row r="39" spans="1:19" x14ac:dyDescent="0.25">
      <c r="A39" t="s">
        <v>228</v>
      </c>
      <c r="B39" s="4"/>
      <c r="C39" s="4">
        <v>2</v>
      </c>
      <c r="D39" s="4">
        <v>1</v>
      </c>
      <c r="E39" s="4">
        <v>3</v>
      </c>
      <c r="F39" s="4"/>
      <c r="G39" s="4">
        <v>1</v>
      </c>
      <c r="H39" s="4">
        <v>2</v>
      </c>
      <c r="I39" s="4">
        <v>3</v>
      </c>
      <c r="J39" s="4">
        <v>6</v>
      </c>
      <c r="K39" s="4"/>
      <c r="M39" t="s">
        <v>228</v>
      </c>
      <c r="O39">
        <v>2</v>
      </c>
      <c r="P39">
        <v>1</v>
      </c>
      <c r="R39">
        <v>1</v>
      </c>
      <c r="S39">
        <v>2</v>
      </c>
    </row>
    <row r="40" spans="1:19" x14ac:dyDescent="0.25">
      <c r="A40" t="s">
        <v>227</v>
      </c>
      <c r="B40" s="4"/>
      <c r="C40" s="4">
        <v>1</v>
      </c>
      <c r="D40" s="4"/>
      <c r="E40" s="4">
        <v>1</v>
      </c>
      <c r="F40" s="4"/>
      <c r="G40" s="4">
        <v>1</v>
      </c>
      <c r="H40" s="4"/>
      <c r="I40" s="4">
        <v>1</v>
      </c>
      <c r="J40" s="4">
        <v>2</v>
      </c>
      <c r="K40" s="4"/>
      <c r="M40" t="s">
        <v>227</v>
      </c>
      <c r="O40">
        <v>1</v>
      </c>
      <c r="R40">
        <v>1</v>
      </c>
    </row>
    <row r="41" spans="1:19" x14ac:dyDescent="0.25">
      <c r="A41" t="s">
        <v>226</v>
      </c>
      <c r="B41" s="4"/>
      <c r="C41" s="4">
        <v>2</v>
      </c>
      <c r="D41" s="4">
        <v>1</v>
      </c>
      <c r="E41" s="4">
        <v>3</v>
      </c>
      <c r="F41" s="4"/>
      <c r="G41" s="4">
        <v>2</v>
      </c>
      <c r="H41" s="4">
        <v>1</v>
      </c>
      <c r="I41" s="4">
        <v>3</v>
      </c>
      <c r="J41" s="4">
        <v>6</v>
      </c>
      <c r="K41" s="4"/>
      <c r="M41" t="s">
        <v>226</v>
      </c>
      <c r="O41">
        <v>2</v>
      </c>
      <c r="P41">
        <v>1</v>
      </c>
      <c r="R41">
        <v>2</v>
      </c>
      <c r="S41">
        <v>1</v>
      </c>
    </row>
    <row r="42" spans="1:19" x14ac:dyDescent="0.25">
      <c r="A42" t="s">
        <v>225</v>
      </c>
      <c r="B42" s="4"/>
      <c r="C42" s="4">
        <v>2</v>
      </c>
      <c r="D42" s="4"/>
      <c r="E42" s="4">
        <v>2</v>
      </c>
      <c r="F42" s="4"/>
      <c r="G42" s="4">
        <v>2</v>
      </c>
      <c r="H42" s="4">
        <v>1</v>
      </c>
      <c r="I42" s="4">
        <v>3</v>
      </c>
      <c r="J42" s="4">
        <v>5</v>
      </c>
      <c r="K42" s="4"/>
      <c r="M42" t="s">
        <v>225</v>
      </c>
      <c r="O42">
        <v>2</v>
      </c>
      <c r="R42">
        <v>2</v>
      </c>
      <c r="S42">
        <v>1</v>
      </c>
    </row>
    <row r="43" spans="1:19" x14ac:dyDescent="0.25">
      <c r="A43" t="s">
        <v>224</v>
      </c>
      <c r="B43" s="4"/>
      <c r="C43" s="4">
        <v>2</v>
      </c>
      <c r="D43" s="4">
        <v>1</v>
      </c>
      <c r="E43" s="4">
        <v>3</v>
      </c>
      <c r="F43" s="4"/>
      <c r="G43" s="4">
        <v>2</v>
      </c>
      <c r="H43" s="4"/>
      <c r="I43" s="4">
        <v>2</v>
      </c>
      <c r="J43" s="4">
        <v>5</v>
      </c>
      <c r="K43" s="4"/>
      <c r="M43" t="s">
        <v>224</v>
      </c>
      <c r="O43">
        <v>2</v>
      </c>
      <c r="P43">
        <v>1</v>
      </c>
      <c r="R43">
        <v>2</v>
      </c>
    </row>
    <row r="44" spans="1:19" x14ac:dyDescent="0.25">
      <c r="A44" t="s">
        <v>223</v>
      </c>
      <c r="B44" s="4"/>
      <c r="C44" s="4">
        <v>2</v>
      </c>
      <c r="D44" s="4"/>
      <c r="E44" s="4">
        <v>2</v>
      </c>
      <c r="F44" s="4">
        <v>1</v>
      </c>
      <c r="G44" s="4">
        <v>3</v>
      </c>
      <c r="H44" s="4">
        <v>2</v>
      </c>
      <c r="I44" s="4">
        <v>6</v>
      </c>
      <c r="J44" s="4">
        <v>8</v>
      </c>
      <c r="K44" s="4"/>
      <c r="M44" t="s">
        <v>223</v>
      </c>
      <c r="O44">
        <v>2</v>
      </c>
      <c r="Q44">
        <v>1</v>
      </c>
      <c r="R44">
        <v>3</v>
      </c>
      <c r="S44">
        <v>2</v>
      </c>
    </row>
    <row r="45" spans="1:19" x14ac:dyDescent="0.25">
      <c r="A45" t="s">
        <v>221</v>
      </c>
      <c r="B45" s="4"/>
      <c r="C45" s="4">
        <v>2</v>
      </c>
      <c r="D45" s="4"/>
      <c r="E45" s="4">
        <v>2</v>
      </c>
      <c r="F45" s="4"/>
      <c r="G45" s="4">
        <v>2</v>
      </c>
      <c r="H45" s="4">
        <v>1</v>
      </c>
      <c r="I45" s="4">
        <v>3</v>
      </c>
      <c r="J45" s="4">
        <v>5</v>
      </c>
      <c r="K45" s="4"/>
      <c r="M45" t="s">
        <v>221</v>
      </c>
      <c r="O45">
        <v>2</v>
      </c>
      <c r="R45">
        <v>2</v>
      </c>
      <c r="S45">
        <v>1</v>
      </c>
    </row>
    <row r="46" spans="1:19" x14ac:dyDescent="0.25">
      <c r="A46" t="s">
        <v>219</v>
      </c>
      <c r="B46" s="4"/>
      <c r="C46" s="4">
        <v>3</v>
      </c>
      <c r="D46" s="4"/>
      <c r="E46" s="4">
        <v>3</v>
      </c>
      <c r="F46" s="4"/>
      <c r="G46" s="4">
        <v>2</v>
      </c>
      <c r="H46" s="4">
        <v>1</v>
      </c>
      <c r="I46" s="4">
        <v>3</v>
      </c>
      <c r="J46" s="4">
        <v>6</v>
      </c>
      <c r="K46" s="4"/>
      <c r="M46" t="s">
        <v>219</v>
      </c>
      <c r="O46">
        <v>3</v>
      </c>
      <c r="R46">
        <v>2</v>
      </c>
      <c r="S46">
        <v>1</v>
      </c>
    </row>
    <row r="47" spans="1:19" x14ac:dyDescent="0.25">
      <c r="A47" t="s">
        <v>218</v>
      </c>
      <c r="B47" s="4"/>
      <c r="C47" s="4">
        <v>2</v>
      </c>
      <c r="D47" s="4"/>
      <c r="E47" s="4">
        <v>2</v>
      </c>
      <c r="F47" s="4"/>
      <c r="G47" s="4">
        <v>1</v>
      </c>
      <c r="H47" s="4"/>
      <c r="I47" s="4">
        <v>1</v>
      </c>
      <c r="J47" s="4">
        <v>3</v>
      </c>
      <c r="K47" s="4"/>
      <c r="M47" t="s">
        <v>218</v>
      </c>
      <c r="O47">
        <v>2</v>
      </c>
      <c r="R47">
        <v>1</v>
      </c>
    </row>
    <row r="48" spans="1:19" x14ac:dyDescent="0.25">
      <c r="A48" t="s">
        <v>217</v>
      </c>
      <c r="B48" s="4"/>
      <c r="C48" s="4">
        <v>1</v>
      </c>
      <c r="D48" s="4"/>
      <c r="E48" s="4">
        <v>1</v>
      </c>
      <c r="F48" s="4"/>
      <c r="G48" s="4">
        <v>2</v>
      </c>
      <c r="H48" s="4"/>
      <c r="I48" s="4">
        <v>2</v>
      </c>
      <c r="J48" s="4">
        <v>3</v>
      </c>
      <c r="K48" s="4"/>
      <c r="M48" t="s">
        <v>217</v>
      </c>
      <c r="O48">
        <v>1</v>
      </c>
      <c r="R48">
        <v>2</v>
      </c>
    </row>
    <row r="49" spans="1:19" x14ac:dyDescent="0.25">
      <c r="A49" t="s">
        <v>216</v>
      </c>
      <c r="B49" s="4"/>
      <c r="C49" s="4">
        <v>2</v>
      </c>
      <c r="D49" s="4"/>
      <c r="E49" s="4">
        <v>2</v>
      </c>
      <c r="F49" s="4"/>
      <c r="G49" s="4">
        <v>1</v>
      </c>
      <c r="H49" s="4">
        <v>1</v>
      </c>
      <c r="I49" s="4">
        <v>2</v>
      </c>
      <c r="J49" s="4">
        <v>4</v>
      </c>
      <c r="K49" s="4"/>
      <c r="M49" t="s">
        <v>216</v>
      </c>
      <c r="O49">
        <v>2</v>
      </c>
      <c r="R49">
        <v>1</v>
      </c>
      <c r="S49">
        <v>1</v>
      </c>
    </row>
    <row r="50" spans="1:19" x14ac:dyDescent="0.25">
      <c r="A50" t="s">
        <v>215</v>
      </c>
      <c r="B50" s="4"/>
      <c r="C50" s="4">
        <v>3</v>
      </c>
      <c r="D50" s="4"/>
      <c r="E50" s="4">
        <v>3</v>
      </c>
      <c r="F50" s="4"/>
      <c r="G50" s="4">
        <v>3</v>
      </c>
      <c r="H50" s="4">
        <v>1</v>
      </c>
      <c r="I50" s="4">
        <v>4</v>
      </c>
      <c r="J50" s="4">
        <v>7</v>
      </c>
      <c r="K50" s="4"/>
      <c r="M50" t="s">
        <v>215</v>
      </c>
      <c r="O50">
        <v>3</v>
      </c>
      <c r="R50">
        <v>3</v>
      </c>
      <c r="S50">
        <v>1</v>
      </c>
    </row>
    <row r="51" spans="1:19" x14ac:dyDescent="0.25">
      <c r="A51" t="s">
        <v>214</v>
      </c>
      <c r="B51" s="4"/>
      <c r="C51" s="4">
        <v>3</v>
      </c>
      <c r="D51" s="4"/>
      <c r="E51" s="4">
        <v>3</v>
      </c>
      <c r="F51" s="4"/>
      <c r="G51" s="4">
        <v>4</v>
      </c>
      <c r="H51" s="4">
        <v>1</v>
      </c>
      <c r="I51" s="4">
        <v>5</v>
      </c>
      <c r="J51" s="4">
        <v>8</v>
      </c>
      <c r="K51" s="4"/>
      <c r="M51" t="s">
        <v>214</v>
      </c>
      <c r="O51">
        <v>3</v>
      </c>
      <c r="R51">
        <v>4</v>
      </c>
      <c r="S51">
        <v>1</v>
      </c>
    </row>
    <row r="52" spans="1:19" x14ac:dyDescent="0.25">
      <c r="A52" t="s">
        <v>213</v>
      </c>
      <c r="B52" s="4"/>
      <c r="C52" s="4">
        <v>2</v>
      </c>
      <c r="D52" s="4"/>
      <c r="E52" s="4">
        <v>2</v>
      </c>
      <c r="F52" s="4"/>
      <c r="G52" s="4">
        <v>2</v>
      </c>
      <c r="H52" s="4"/>
      <c r="I52" s="4">
        <v>2</v>
      </c>
      <c r="J52" s="4">
        <v>4</v>
      </c>
      <c r="K52" s="4"/>
      <c r="M52" t="s">
        <v>213</v>
      </c>
      <c r="O52">
        <v>2</v>
      </c>
      <c r="R52">
        <v>2</v>
      </c>
    </row>
    <row r="53" spans="1:19" x14ac:dyDescent="0.25">
      <c r="A53" t="s">
        <v>212</v>
      </c>
      <c r="B53" s="4">
        <v>1</v>
      </c>
      <c r="C53" s="4">
        <v>3</v>
      </c>
      <c r="D53" s="4"/>
      <c r="E53" s="4">
        <v>4</v>
      </c>
      <c r="F53" s="4">
        <v>1</v>
      </c>
      <c r="G53" s="4">
        <v>3</v>
      </c>
      <c r="H53" s="4"/>
      <c r="I53" s="4">
        <v>4</v>
      </c>
      <c r="J53" s="4">
        <v>8</v>
      </c>
      <c r="K53" s="4"/>
      <c r="M53" t="s">
        <v>212</v>
      </c>
      <c r="N53">
        <v>1</v>
      </c>
      <c r="O53">
        <v>3</v>
      </c>
      <c r="Q53">
        <v>1</v>
      </c>
      <c r="R53">
        <v>3</v>
      </c>
    </row>
    <row r="54" spans="1:19" x14ac:dyDescent="0.25">
      <c r="A54" t="s">
        <v>211</v>
      </c>
      <c r="B54" s="4"/>
      <c r="C54" s="4">
        <v>2</v>
      </c>
      <c r="D54" s="4">
        <v>2</v>
      </c>
      <c r="E54" s="4">
        <v>4</v>
      </c>
      <c r="F54" s="4"/>
      <c r="G54" s="4">
        <v>1</v>
      </c>
      <c r="H54" s="4">
        <v>2</v>
      </c>
      <c r="I54" s="4">
        <v>3</v>
      </c>
      <c r="J54" s="4">
        <v>7</v>
      </c>
      <c r="K54" s="4"/>
      <c r="M54" t="s">
        <v>211</v>
      </c>
      <c r="O54">
        <v>2</v>
      </c>
      <c r="P54">
        <v>2</v>
      </c>
      <c r="R54">
        <v>1</v>
      </c>
      <c r="S54">
        <v>2</v>
      </c>
    </row>
    <row r="55" spans="1:19" x14ac:dyDescent="0.25">
      <c r="A55" t="s">
        <v>210</v>
      </c>
      <c r="B55" s="4"/>
      <c r="C55" s="4">
        <v>2</v>
      </c>
      <c r="D55" s="4">
        <v>1</v>
      </c>
      <c r="E55" s="4">
        <v>3</v>
      </c>
      <c r="F55" s="4"/>
      <c r="G55" s="4">
        <v>2</v>
      </c>
      <c r="H55" s="4"/>
      <c r="I55" s="4">
        <v>2</v>
      </c>
      <c r="J55" s="4">
        <v>5</v>
      </c>
      <c r="K55" s="4"/>
      <c r="M55" t="s">
        <v>210</v>
      </c>
      <c r="O55">
        <v>2</v>
      </c>
      <c r="P55">
        <v>1</v>
      </c>
      <c r="R55">
        <v>2</v>
      </c>
    </row>
    <row r="56" spans="1:19" x14ac:dyDescent="0.25">
      <c r="A56" t="s">
        <v>209</v>
      </c>
      <c r="B56" s="4"/>
      <c r="C56" s="4">
        <v>3</v>
      </c>
      <c r="D56" s="4"/>
      <c r="E56" s="4">
        <v>3</v>
      </c>
      <c r="F56" s="4"/>
      <c r="G56" s="4">
        <v>3</v>
      </c>
      <c r="H56" s="4"/>
      <c r="I56" s="4">
        <v>3</v>
      </c>
      <c r="J56" s="4">
        <v>6</v>
      </c>
      <c r="K56" s="4"/>
      <c r="M56" t="s">
        <v>209</v>
      </c>
      <c r="O56">
        <v>3</v>
      </c>
      <c r="R56">
        <v>3</v>
      </c>
    </row>
    <row r="57" spans="1:19" x14ac:dyDescent="0.25">
      <c r="A57" t="s">
        <v>208</v>
      </c>
      <c r="B57" s="4"/>
      <c r="C57" s="4">
        <v>3</v>
      </c>
      <c r="D57" s="4">
        <v>2</v>
      </c>
      <c r="E57" s="4">
        <v>5</v>
      </c>
      <c r="F57" s="4"/>
      <c r="G57" s="4">
        <v>2</v>
      </c>
      <c r="H57" s="4"/>
      <c r="I57" s="4">
        <v>2</v>
      </c>
      <c r="J57" s="4">
        <v>7</v>
      </c>
      <c r="K57" s="4"/>
      <c r="M57" t="s">
        <v>208</v>
      </c>
      <c r="O57">
        <v>3</v>
      </c>
      <c r="P57">
        <v>2</v>
      </c>
      <c r="R57">
        <v>2</v>
      </c>
    </row>
    <row r="58" spans="1:19" x14ac:dyDescent="0.25">
      <c r="A58" t="s">
        <v>206</v>
      </c>
      <c r="B58" s="4">
        <v>1</v>
      </c>
      <c r="C58" s="4">
        <v>3</v>
      </c>
      <c r="D58" s="4"/>
      <c r="E58" s="4">
        <v>4</v>
      </c>
      <c r="F58" s="4">
        <v>1</v>
      </c>
      <c r="G58" s="4">
        <v>3</v>
      </c>
      <c r="H58" s="4">
        <v>1</v>
      </c>
      <c r="I58" s="4">
        <v>5</v>
      </c>
      <c r="J58" s="4">
        <v>9</v>
      </c>
      <c r="K58" s="4"/>
      <c r="M58" t="s">
        <v>206</v>
      </c>
      <c r="N58">
        <v>1</v>
      </c>
      <c r="O58">
        <v>3</v>
      </c>
      <c r="Q58">
        <v>1</v>
      </c>
      <c r="R58">
        <v>3</v>
      </c>
      <c r="S58">
        <v>1</v>
      </c>
    </row>
    <row r="59" spans="1:19" x14ac:dyDescent="0.25">
      <c r="A59" t="s">
        <v>205</v>
      </c>
      <c r="B59" s="4"/>
      <c r="C59" s="4">
        <v>2</v>
      </c>
      <c r="D59" s="4"/>
      <c r="E59" s="4">
        <v>2</v>
      </c>
      <c r="F59" s="4"/>
      <c r="G59" s="4">
        <v>1</v>
      </c>
      <c r="H59" s="4">
        <v>1</v>
      </c>
      <c r="I59" s="4">
        <v>2</v>
      </c>
      <c r="J59" s="4">
        <v>4</v>
      </c>
      <c r="K59" s="4"/>
      <c r="M59" t="s">
        <v>205</v>
      </c>
      <c r="O59">
        <v>2</v>
      </c>
      <c r="R59">
        <v>1</v>
      </c>
      <c r="S59">
        <v>1</v>
      </c>
    </row>
    <row r="60" spans="1:19" x14ac:dyDescent="0.25">
      <c r="A60" t="s">
        <v>204</v>
      </c>
      <c r="B60" s="4"/>
      <c r="C60" s="4">
        <v>3</v>
      </c>
      <c r="D60" s="4">
        <v>1</v>
      </c>
      <c r="E60" s="4">
        <v>4</v>
      </c>
      <c r="F60" s="4"/>
      <c r="G60" s="4">
        <v>3</v>
      </c>
      <c r="H60" s="4"/>
      <c r="I60" s="4">
        <v>3</v>
      </c>
      <c r="J60" s="4">
        <v>7</v>
      </c>
      <c r="K60" s="4"/>
      <c r="M60" t="s">
        <v>204</v>
      </c>
      <c r="O60">
        <v>3</v>
      </c>
      <c r="P60">
        <v>1</v>
      </c>
      <c r="R60">
        <v>3</v>
      </c>
    </row>
    <row r="61" spans="1:19" x14ac:dyDescent="0.25">
      <c r="A61" t="s">
        <v>198</v>
      </c>
      <c r="B61" s="4">
        <v>2</v>
      </c>
      <c r="C61" s="4">
        <v>3</v>
      </c>
      <c r="D61" s="4">
        <v>3</v>
      </c>
      <c r="E61" s="4">
        <v>8</v>
      </c>
      <c r="F61" s="4">
        <v>2</v>
      </c>
      <c r="G61" s="4">
        <v>3</v>
      </c>
      <c r="H61" s="4">
        <v>5</v>
      </c>
      <c r="I61" s="4">
        <v>10</v>
      </c>
      <c r="J61" s="4">
        <v>18</v>
      </c>
      <c r="K61" s="4"/>
      <c r="M61" t="s">
        <v>202</v>
      </c>
      <c r="O61">
        <v>3</v>
      </c>
      <c r="P61">
        <v>2</v>
      </c>
      <c r="Q61">
        <v>1</v>
      </c>
      <c r="R61">
        <v>3</v>
      </c>
      <c r="S61">
        <v>4</v>
      </c>
    </row>
    <row r="62" spans="1:19" x14ac:dyDescent="0.25">
      <c r="A62" t="s">
        <v>200</v>
      </c>
      <c r="B62" s="4">
        <v>2</v>
      </c>
      <c r="C62" s="4">
        <v>2</v>
      </c>
      <c r="D62" s="4">
        <v>2</v>
      </c>
      <c r="E62" s="4">
        <v>6</v>
      </c>
      <c r="F62" s="4">
        <v>2</v>
      </c>
      <c r="G62" s="4">
        <v>3</v>
      </c>
      <c r="H62" s="4">
        <v>4</v>
      </c>
      <c r="I62" s="4">
        <v>9</v>
      </c>
      <c r="J62" s="4">
        <v>15</v>
      </c>
      <c r="K62" s="4"/>
      <c r="M62" t="s">
        <v>198</v>
      </c>
      <c r="N62">
        <v>2</v>
      </c>
      <c r="O62">
        <v>3</v>
      </c>
      <c r="P62">
        <v>3</v>
      </c>
      <c r="Q62">
        <v>2</v>
      </c>
      <c r="R62">
        <v>3</v>
      </c>
      <c r="S62">
        <v>5</v>
      </c>
    </row>
    <row r="63" spans="1:19" x14ac:dyDescent="0.25">
      <c r="A63" t="s">
        <v>196</v>
      </c>
      <c r="B63" s="4"/>
      <c r="C63" s="4">
        <v>2</v>
      </c>
      <c r="D63" s="4"/>
      <c r="E63" s="4">
        <v>2</v>
      </c>
      <c r="F63" s="4">
        <v>1</v>
      </c>
      <c r="G63" s="4">
        <v>2</v>
      </c>
      <c r="H63" s="4"/>
      <c r="I63" s="4">
        <v>3</v>
      </c>
      <c r="J63" s="4">
        <v>5</v>
      </c>
      <c r="K63" s="4"/>
      <c r="M63" t="s">
        <v>200</v>
      </c>
      <c r="N63">
        <v>2</v>
      </c>
      <c r="O63">
        <v>2</v>
      </c>
      <c r="P63">
        <v>2</v>
      </c>
      <c r="Q63">
        <v>2</v>
      </c>
      <c r="R63">
        <v>3</v>
      </c>
      <c r="S63">
        <v>4</v>
      </c>
    </row>
    <row r="64" spans="1:19" x14ac:dyDescent="0.25">
      <c r="A64" t="s">
        <v>195</v>
      </c>
      <c r="B64" s="4">
        <v>1</v>
      </c>
      <c r="C64" s="4">
        <v>4</v>
      </c>
      <c r="D64" s="4">
        <v>1</v>
      </c>
      <c r="E64" s="4">
        <v>6</v>
      </c>
      <c r="F64" s="4">
        <v>1</v>
      </c>
      <c r="G64" s="4">
        <v>4</v>
      </c>
      <c r="H64" s="4">
        <v>1</v>
      </c>
      <c r="I64" s="4">
        <v>6</v>
      </c>
      <c r="J64" s="4">
        <v>12</v>
      </c>
      <c r="K64" s="4"/>
      <c r="M64" t="s">
        <v>196</v>
      </c>
      <c r="O64">
        <v>2</v>
      </c>
      <c r="Q64">
        <v>1</v>
      </c>
      <c r="R64">
        <v>2</v>
      </c>
    </row>
    <row r="65" spans="1:19" x14ac:dyDescent="0.25">
      <c r="A65" t="s">
        <v>194</v>
      </c>
      <c r="B65" s="4"/>
      <c r="C65" s="4">
        <v>3</v>
      </c>
      <c r="D65" s="4">
        <v>1</v>
      </c>
      <c r="E65" s="4">
        <v>4</v>
      </c>
      <c r="F65" s="4"/>
      <c r="G65" s="4">
        <v>2</v>
      </c>
      <c r="H65" s="4"/>
      <c r="I65" s="4">
        <v>2</v>
      </c>
      <c r="J65" s="4">
        <v>6</v>
      </c>
      <c r="K65" s="4"/>
      <c r="M65" t="s">
        <v>195</v>
      </c>
      <c r="N65">
        <v>1</v>
      </c>
      <c r="O65">
        <v>4</v>
      </c>
      <c r="P65">
        <v>1</v>
      </c>
      <c r="Q65">
        <v>1</v>
      </c>
      <c r="R65">
        <v>4</v>
      </c>
      <c r="S65">
        <v>1</v>
      </c>
    </row>
    <row r="66" spans="1:19" x14ac:dyDescent="0.25">
      <c r="A66" t="s">
        <v>192</v>
      </c>
      <c r="B66" s="4">
        <v>1</v>
      </c>
      <c r="C66" s="4">
        <v>3</v>
      </c>
      <c r="D66" s="4">
        <v>2</v>
      </c>
      <c r="E66" s="4">
        <v>6</v>
      </c>
      <c r="F66" s="4">
        <v>1</v>
      </c>
      <c r="G66" s="4">
        <v>2</v>
      </c>
      <c r="H66" s="4">
        <v>3</v>
      </c>
      <c r="I66" s="4">
        <v>6</v>
      </c>
      <c r="J66" s="4">
        <v>12</v>
      </c>
      <c r="K66" s="4"/>
      <c r="M66" t="s">
        <v>194</v>
      </c>
      <c r="O66">
        <v>3</v>
      </c>
      <c r="P66">
        <v>1</v>
      </c>
      <c r="R66">
        <v>2</v>
      </c>
    </row>
    <row r="67" spans="1:19" x14ac:dyDescent="0.25">
      <c r="A67" t="s">
        <v>190</v>
      </c>
      <c r="B67" s="4">
        <v>1</v>
      </c>
      <c r="C67" s="4">
        <v>2</v>
      </c>
      <c r="D67" s="4">
        <v>1</v>
      </c>
      <c r="E67" s="4">
        <v>4</v>
      </c>
      <c r="F67" s="4">
        <v>1</v>
      </c>
      <c r="G67" s="4">
        <v>3</v>
      </c>
      <c r="H67" s="4">
        <v>2</v>
      </c>
      <c r="I67" s="4">
        <v>6</v>
      </c>
      <c r="J67" s="4">
        <v>10</v>
      </c>
      <c r="K67" s="4"/>
      <c r="M67" t="s">
        <v>192</v>
      </c>
      <c r="N67">
        <v>1</v>
      </c>
      <c r="O67">
        <v>3</v>
      </c>
      <c r="P67">
        <v>2</v>
      </c>
      <c r="Q67">
        <v>1</v>
      </c>
      <c r="R67">
        <v>2</v>
      </c>
      <c r="S67">
        <v>3</v>
      </c>
    </row>
    <row r="68" spans="1:19" x14ac:dyDescent="0.25">
      <c r="A68" t="s">
        <v>189</v>
      </c>
      <c r="B68" s="4"/>
      <c r="C68" s="4">
        <v>2</v>
      </c>
      <c r="D68" s="4">
        <v>1</v>
      </c>
      <c r="E68" s="4">
        <v>3</v>
      </c>
      <c r="F68" s="4"/>
      <c r="G68" s="4">
        <v>1</v>
      </c>
      <c r="H68" s="4">
        <v>1</v>
      </c>
      <c r="I68" s="4">
        <v>2</v>
      </c>
      <c r="J68" s="4">
        <v>5</v>
      </c>
      <c r="K68" s="4"/>
      <c r="M68" t="s">
        <v>190</v>
      </c>
      <c r="N68">
        <v>1</v>
      </c>
      <c r="O68">
        <v>2</v>
      </c>
      <c r="P68">
        <v>1</v>
      </c>
      <c r="Q68">
        <v>1</v>
      </c>
      <c r="R68">
        <v>3</v>
      </c>
      <c r="S68">
        <v>2</v>
      </c>
    </row>
    <row r="69" spans="1:19" x14ac:dyDescent="0.25">
      <c r="A69" t="s">
        <v>188</v>
      </c>
      <c r="B69" s="4"/>
      <c r="C69" s="4">
        <v>4</v>
      </c>
      <c r="D69" s="4"/>
      <c r="E69" s="4">
        <v>4</v>
      </c>
      <c r="F69" s="4"/>
      <c r="G69" s="4">
        <v>4</v>
      </c>
      <c r="H69" s="4">
        <v>1</v>
      </c>
      <c r="I69" s="4">
        <v>5</v>
      </c>
      <c r="J69" s="4">
        <v>9</v>
      </c>
      <c r="K69" s="4"/>
      <c r="M69" t="s">
        <v>189</v>
      </c>
      <c r="O69">
        <v>2</v>
      </c>
      <c r="P69">
        <v>1</v>
      </c>
      <c r="R69">
        <v>1</v>
      </c>
      <c r="S69">
        <v>1</v>
      </c>
    </row>
    <row r="70" spans="1:19" x14ac:dyDescent="0.25">
      <c r="A70" t="s">
        <v>187</v>
      </c>
      <c r="B70" s="4"/>
      <c r="C70" s="4">
        <v>2</v>
      </c>
      <c r="D70" s="4">
        <v>1</v>
      </c>
      <c r="E70" s="4">
        <v>3</v>
      </c>
      <c r="F70" s="4">
        <v>1</v>
      </c>
      <c r="G70" s="4">
        <v>2</v>
      </c>
      <c r="H70" s="4"/>
      <c r="I70" s="4">
        <v>3</v>
      </c>
      <c r="J70" s="4">
        <v>6</v>
      </c>
      <c r="K70" s="4"/>
      <c r="M70" t="s">
        <v>188</v>
      </c>
      <c r="O70">
        <v>4</v>
      </c>
      <c r="R70">
        <v>4</v>
      </c>
      <c r="S70">
        <v>1</v>
      </c>
    </row>
    <row r="71" spans="1:19" x14ac:dyDescent="0.25">
      <c r="A71" t="s">
        <v>186</v>
      </c>
      <c r="B71" s="4"/>
      <c r="C71" s="4">
        <v>3</v>
      </c>
      <c r="D71" s="4">
        <v>1</v>
      </c>
      <c r="E71" s="4">
        <v>4</v>
      </c>
      <c r="F71" s="4"/>
      <c r="G71" s="4">
        <v>2</v>
      </c>
      <c r="H71" s="4"/>
      <c r="I71" s="4">
        <v>2</v>
      </c>
      <c r="J71" s="4">
        <v>6</v>
      </c>
      <c r="K71" s="4"/>
      <c r="M71" t="s">
        <v>187</v>
      </c>
      <c r="O71">
        <v>2</v>
      </c>
      <c r="P71">
        <v>1</v>
      </c>
      <c r="Q71">
        <v>1</v>
      </c>
      <c r="R71">
        <v>2</v>
      </c>
    </row>
    <row r="72" spans="1:19" x14ac:dyDescent="0.25">
      <c r="A72" t="s">
        <v>184</v>
      </c>
      <c r="B72" s="4"/>
      <c r="C72" s="4">
        <v>3</v>
      </c>
      <c r="D72" s="4">
        <v>1</v>
      </c>
      <c r="E72" s="4">
        <v>4</v>
      </c>
      <c r="F72" s="4"/>
      <c r="G72" s="4">
        <v>4</v>
      </c>
      <c r="H72" s="4">
        <v>1</v>
      </c>
      <c r="I72" s="4">
        <v>5</v>
      </c>
      <c r="J72" s="4">
        <v>9</v>
      </c>
      <c r="K72" s="4"/>
      <c r="M72" t="s">
        <v>186</v>
      </c>
      <c r="O72">
        <v>3</v>
      </c>
      <c r="P72">
        <v>1</v>
      </c>
      <c r="R72">
        <v>2</v>
      </c>
    </row>
    <row r="73" spans="1:19" x14ac:dyDescent="0.25">
      <c r="A73" t="s">
        <v>183</v>
      </c>
      <c r="B73" s="4">
        <v>1</v>
      </c>
      <c r="C73" s="4">
        <v>2</v>
      </c>
      <c r="D73" s="4">
        <v>1</v>
      </c>
      <c r="E73" s="4">
        <v>4</v>
      </c>
      <c r="F73" s="4">
        <v>1</v>
      </c>
      <c r="G73" s="4">
        <v>3</v>
      </c>
      <c r="H73" s="4"/>
      <c r="I73" s="4">
        <v>4</v>
      </c>
      <c r="J73" s="4">
        <v>8</v>
      </c>
      <c r="K73" s="4"/>
      <c r="M73" t="s">
        <v>184</v>
      </c>
      <c r="O73">
        <v>3</v>
      </c>
      <c r="P73">
        <v>1</v>
      </c>
      <c r="R73">
        <v>4</v>
      </c>
      <c r="S73">
        <v>1</v>
      </c>
    </row>
    <row r="74" spans="1:19" x14ac:dyDescent="0.25">
      <c r="A74" t="s">
        <v>182</v>
      </c>
      <c r="B74" s="4">
        <v>1</v>
      </c>
      <c r="C74" s="4">
        <v>2</v>
      </c>
      <c r="D74" s="4">
        <v>1</v>
      </c>
      <c r="E74" s="4">
        <v>4</v>
      </c>
      <c r="F74" s="4"/>
      <c r="G74" s="4">
        <v>2</v>
      </c>
      <c r="H74" s="4"/>
      <c r="I74" s="4">
        <v>2</v>
      </c>
      <c r="J74" s="4">
        <v>6</v>
      </c>
      <c r="K74" s="4"/>
      <c r="M74" t="s">
        <v>183</v>
      </c>
      <c r="N74">
        <v>1</v>
      </c>
      <c r="O74">
        <v>2</v>
      </c>
      <c r="P74">
        <v>1</v>
      </c>
      <c r="Q74">
        <v>1</v>
      </c>
      <c r="R74">
        <v>3</v>
      </c>
    </row>
    <row r="75" spans="1:19" x14ac:dyDescent="0.25">
      <c r="A75" t="s">
        <v>181</v>
      </c>
      <c r="B75" s="4">
        <v>1</v>
      </c>
      <c r="C75" s="4">
        <v>4</v>
      </c>
      <c r="D75" s="4">
        <v>2</v>
      </c>
      <c r="E75" s="4">
        <v>7</v>
      </c>
      <c r="F75" s="4">
        <v>1</v>
      </c>
      <c r="G75" s="4">
        <v>5</v>
      </c>
      <c r="H75" s="4">
        <v>3</v>
      </c>
      <c r="I75" s="4">
        <v>9</v>
      </c>
      <c r="J75" s="4">
        <v>16</v>
      </c>
      <c r="K75" s="4"/>
      <c r="M75" t="s">
        <v>182</v>
      </c>
      <c r="N75">
        <v>1</v>
      </c>
      <c r="O75">
        <v>2</v>
      </c>
      <c r="P75">
        <v>1</v>
      </c>
      <c r="R75">
        <v>2</v>
      </c>
    </row>
    <row r="76" spans="1:19" x14ac:dyDescent="0.25">
      <c r="A76" t="s">
        <v>179</v>
      </c>
      <c r="B76" s="4"/>
      <c r="C76" s="4">
        <v>3</v>
      </c>
      <c r="D76" s="4">
        <v>1</v>
      </c>
      <c r="E76" s="4">
        <v>4</v>
      </c>
      <c r="F76" s="4"/>
      <c r="G76" s="4">
        <v>2</v>
      </c>
      <c r="H76" s="4">
        <v>1</v>
      </c>
      <c r="I76" s="4">
        <v>3</v>
      </c>
      <c r="J76" s="4">
        <v>7</v>
      </c>
      <c r="K76" s="4"/>
      <c r="M76" t="s">
        <v>181</v>
      </c>
      <c r="N76">
        <v>1</v>
      </c>
      <c r="O76">
        <v>4</v>
      </c>
      <c r="P76">
        <v>2</v>
      </c>
      <c r="Q76">
        <v>1</v>
      </c>
      <c r="R76">
        <v>5</v>
      </c>
      <c r="S76">
        <v>3</v>
      </c>
    </row>
    <row r="77" spans="1:19" x14ac:dyDescent="0.25">
      <c r="A77" t="s">
        <v>178</v>
      </c>
      <c r="B77" s="4"/>
      <c r="C77" s="4">
        <v>5</v>
      </c>
      <c r="D77" s="4"/>
      <c r="E77" s="4">
        <v>5</v>
      </c>
      <c r="F77" s="4"/>
      <c r="G77" s="4">
        <v>3</v>
      </c>
      <c r="H77" s="4">
        <v>1</v>
      </c>
      <c r="I77" s="4">
        <v>4</v>
      </c>
      <c r="J77" s="4">
        <v>9</v>
      </c>
      <c r="K77" s="4"/>
      <c r="M77" t="s">
        <v>179</v>
      </c>
      <c r="O77">
        <v>3</v>
      </c>
      <c r="P77">
        <v>1</v>
      </c>
      <c r="R77">
        <v>2</v>
      </c>
      <c r="S77">
        <v>1</v>
      </c>
    </row>
    <row r="78" spans="1:19" x14ac:dyDescent="0.25">
      <c r="A78" t="s">
        <v>177</v>
      </c>
      <c r="B78" s="4">
        <v>1</v>
      </c>
      <c r="C78" s="4">
        <v>3</v>
      </c>
      <c r="D78" s="4">
        <v>1</v>
      </c>
      <c r="E78" s="4">
        <v>5</v>
      </c>
      <c r="F78" s="4">
        <v>1</v>
      </c>
      <c r="G78" s="4">
        <v>3</v>
      </c>
      <c r="H78" s="4"/>
      <c r="I78" s="4">
        <v>4</v>
      </c>
      <c r="J78" s="4">
        <v>9</v>
      </c>
      <c r="K78" s="4"/>
      <c r="M78" t="s">
        <v>178</v>
      </c>
      <c r="O78">
        <v>5</v>
      </c>
      <c r="R78">
        <v>3</v>
      </c>
      <c r="S78">
        <v>1</v>
      </c>
    </row>
    <row r="79" spans="1:19" x14ac:dyDescent="0.25">
      <c r="A79" t="s">
        <v>176</v>
      </c>
      <c r="B79" s="4"/>
      <c r="C79" s="4">
        <v>3</v>
      </c>
      <c r="D79" s="4">
        <v>1</v>
      </c>
      <c r="E79" s="4">
        <v>4</v>
      </c>
      <c r="F79" s="4"/>
      <c r="G79" s="4">
        <v>2</v>
      </c>
      <c r="H79" s="4">
        <v>1</v>
      </c>
      <c r="I79" s="4">
        <v>3</v>
      </c>
      <c r="J79" s="4">
        <v>7</v>
      </c>
      <c r="K79" s="4"/>
      <c r="M79" t="s">
        <v>177</v>
      </c>
      <c r="N79">
        <v>1</v>
      </c>
      <c r="O79">
        <v>3</v>
      </c>
      <c r="P79">
        <v>1</v>
      </c>
      <c r="Q79">
        <v>1</v>
      </c>
      <c r="R79">
        <v>3</v>
      </c>
    </row>
    <row r="80" spans="1:19" x14ac:dyDescent="0.25">
      <c r="A80" t="s">
        <v>175</v>
      </c>
      <c r="B80" s="4">
        <v>1</v>
      </c>
      <c r="C80" s="4">
        <v>4</v>
      </c>
      <c r="D80" s="4"/>
      <c r="E80" s="4">
        <v>5</v>
      </c>
      <c r="F80" s="4">
        <v>1</v>
      </c>
      <c r="G80" s="4">
        <v>3</v>
      </c>
      <c r="H80" s="4">
        <v>1</v>
      </c>
      <c r="I80" s="4">
        <v>5</v>
      </c>
      <c r="J80" s="4">
        <v>10</v>
      </c>
      <c r="K80" s="4"/>
      <c r="M80" t="s">
        <v>176</v>
      </c>
      <c r="O80">
        <v>3</v>
      </c>
      <c r="P80">
        <v>1</v>
      </c>
      <c r="R80">
        <v>2</v>
      </c>
      <c r="S80">
        <v>1</v>
      </c>
    </row>
    <row r="81" spans="1:19" x14ac:dyDescent="0.25">
      <c r="A81" t="s">
        <v>173</v>
      </c>
      <c r="B81" s="4">
        <v>1</v>
      </c>
      <c r="C81" s="4">
        <v>3</v>
      </c>
      <c r="D81" s="4"/>
      <c r="E81" s="4">
        <v>4</v>
      </c>
      <c r="F81" s="4">
        <v>1</v>
      </c>
      <c r="G81" s="4">
        <v>3</v>
      </c>
      <c r="H81" s="4">
        <v>1</v>
      </c>
      <c r="I81" s="4">
        <v>5</v>
      </c>
      <c r="J81" s="4">
        <v>9</v>
      </c>
      <c r="K81" s="4"/>
      <c r="M81" t="s">
        <v>175</v>
      </c>
      <c r="N81">
        <v>1</v>
      </c>
      <c r="O81">
        <v>4</v>
      </c>
      <c r="Q81">
        <v>1</v>
      </c>
      <c r="R81">
        <v>3</v>
      </c>
      <c r="S81">
        <v>1</v>
      </c>
    </row>
    <row r="82" spans="1:19" x14ac:dyDescent="0.25">
      <c r="A82" t="s">
        <v>172</v>
      </c>
      <c r="B82" s="4"/>
      <c r="C82" s="4">
        <v>3</v>
      </c>
      <c r="D82" s="4"/>
      <c r="E82" s="4">
        <v>3</v>
      </c>
      <c r="F82" s="4"/>
      <c r="G82" s="4">
        <v>4</v>
      </c>
      <c r="H82" s="4">
        <v>1</v>
      </c>
      <c r="I82" s="4">
        <v>5</v>
      </c>
      <c r="J82" s="4">
        <v>8</v>
      </c>
      <c r="K82" s="4"/>
      <c r="M82" t="s">
        <v>173</v>
      </c>
      <c r="N82">
        <v>1</v>
      </c>
      <c r="O82">
        <v>3</v>
      </c>
      <c r="Q82">
        <v>1</v>
      </c>
      <c r="R82">
        <v>3</v>
      </c>
      <c r="S82">
        <v>1</v>
      </c>
    </row>
    <row r="83" spans="1:19" x14ac:dyDescent="0.25">
      <c r="A83" t="s">
        <v>171</v>
      </c>
      <c r="B83" s="4"/>
      <c r="C83" s="4">
        <v>3</v>
      </c>
      <c r="D83" s="4"/>
      <c r="E83" s="4">
        <v>3</v>
      </c>
      <c r="F83" s="4"/>
      <c r="G83" s="4">
        <v>2</v>
      </c>
      <c r="H83" s="4">
        <v>1</v>
      </c>
      <c r="I83" s="4">
        <v>3</v>
      </c>
      <c r="J83" s="4">
        <v>6</v>
      </c>
      <c r="K83" s="4"/>
      <c r="M83" t="s">
        <v>172</v>
      </c>
      <c r="O83">
        <v>3</v>
      </c>
      <c r="R83">
        <v>4</v>
      </c>
      <c r="S83">
        <v>1</v>
      </c>
    </row>
    <row r="84" spans="1:19" x14ac:dyDescent="0.25">
      <c r="A84" t="s">
        <v>170</v>
      </c>
      <c r="B84" s="4"/>
      <c r="C84" s="4">
        <v>4</v>
      </c>
      <c r="D84" s="4"/>
      <c r="E84" s="4">
        <v>4</v>
      </c>
      <c r="F84" s="4"/>
      <c r="G84" s="4">
        <v>4</v>
      </c>
      <c r="H84" s="4">
        <v>1</v>
      </c>
      <c r="I84" s="4">
        <v>5</v>
      </c>
      <c r="J84" s="4">
        <v>9</v>
      </c>
      <c r="K84" s="4"/>
      <c r="M84" t="s">
        <v>171</v>
      </c>
      <c r="O84">
        <v>3</v>
      </c>
      <c r="R84">
        <v>2</v>
      </c>
      <c r="S84">
        <v>1</v>
      </c>
    </row>
    <row r="85" spans="1:19" x14ac:dyDescent="0.25">
      <c r="A85" t="s">
        <v>169</v>
      </c>
      <c r="B85" s="4"/>
      <c r="C85" s="4">
        <v>3</v>
      </c>
      <c r="D85" s="4"/>
      <c r="E85" s="4">
        <v>3</v>
      </c>
      <c r="F85" s="4"/>
      <c r="G85" s="4">
        <v>3</v>
      </c>
      <c r="H85" s="4">
        <v>1</v>
      </c>
      <c r="I85" s="4">
        <v>4</v>
      </c>
      <c r="J85" s="4">
        <v>7</v>
      </c>
      <c r="K85" s="4"/>
      <c r="M85" t="s">
        <v>170</v>
      </c>
      <c r="O85">
        <v>4</v>
      </c>
      <c r="R85">
        <v>4</v>
      </c>
      <c r="S85">
        <v>1</v>
      </c>
    </row>
    <row r="86" spans="1:19" x14ac:dyDescent="0.25">
      <c r="A86" t="s">
        <v>168</v>
      </c>
      <c r="B86" s="4">
        <v>1</v>
      </c>
      <c r="C86" s="4">
        <v>3</v>
      </c>
      <c r="D86" s="4"/>
      <c r="E86" s="4">
        <v>4</v>
      </c>
      <c r="F86" s="4">
        <v>1</v>
      </c>
      <c r="G86" s="4">
        <v>4</v>
      </c>
      <c r="H86" s="4">
        <v>1</v>
      </c>
      <c r="I86" s="4">
        <v>6</v>
      </c>
      <c r="J86" s="4">
        <v>10</v>
      </c>
      <c r="K86" s="4"/>
      <c r="M86" t="s">
        <v>169</v>
      </c>
      <c r="O86">
        <v>3</v>
      </c>
      <c r="R86">
        <v>3</v>
      </c>
      <c r="S86">
        <v>1</v>
      </c>
    </row>
    <row r="87" spans="1:19" x14ac:dyDescent="0.25">
      <c r="A87" t="s">
        <v>166</v>
      </c>
      <c r="B87" s="4"/>
      <c r="C87" s="4">
        <v>3</v>
      </c>
      <c r="D87" s="4">
        <v>1</v>
      </c>
      <c r="E87" s="4">
        <v>4</v>
      </c>
      <c r="F87" s="4"/>
      <c r="G87" s="4">
        <v>1</v>
      </c>
      <c r="H87" s="4">
        <v>1</v>
      </c>
      <c r="I87" s="4">
        <v>2</v>
      </c>
      <c r="J87" s="4">
        <v>6</v>
      </c>
      <c r="K87" s="4"/>
      <c r="M87" t="s">
        <v>168</v>
      </c>
      <c r="N87">
        <v>1</v>
      </c>
      <c r="O87">
        <v>3</v>
      </c>
      <c r="Q87">
        <v>1</v>
      </c>
      <c r="R87">
        <v>4</v>
      </c>
      <c r="S87">
        <v>1</v>
      </c>
    </row>
    <row r="88" spans="1:19" x14ac:dyDescent="0.25">
      <c r="A88" t="s">
        <v>165</v>
      </c>
      <c r="B88" s="4">
        <v>2</v>
      </c>
      <c r="C88" s="4">
        <v>2</v>
      </c>
      <c r="D88" s="4"/>
      <c r="E88" s="4">
        <v>4</v>
      </c>
      <c r="F88" s="4"/>
      <c r="G88" s="4">
        <v>1</v>
      </c>
      <c r="H88" s="4"/>
      <c r="I88" s="4">
        <v>1</v>
      </c>
      <c r="J88" s="4">
        <v>5</v>
      </c>
      <c r="K88" s="4"/>
      <c r="M88" t="s">
        <v>166</v>
      </c>
      <c r="O88">
        <v>3</v>
      </c>
      <c r="P88">
        <v>1</v>
      </c>
      <c r="R88">
        <v>1</v>
      </c>
      <c r="S88">
        <v>1</v>
      </c>
    </row>
    <row r="89" spans="1:19" x14ac:dyDescent="0.25">
      <c r="A89" t="s">
        <v>163</v>
      </c>
      <c r="B89" s="4"/>
      <c r="C89" s="4">
        <v>4</v>
      </c>
      <c r="D89" s="4">
        <v>1</v>
      </c>
      <c r="E89" s="4">
        <v>5</v>
      </c>
      <c r="F89" s="4"/>
      <c r="G89" s="4">
        <v>3</v>
      </c>
      <c r="H89" s="4"/>
      <c r="I89" s="4">
        <v>3</v>
      </c>
      <c r="J89" s="4">
        <v>8</v>
      </c>
      <c r="K89" s="4"/>
      <c r="M89" t="s">
        <v>165</v>
      </c>
      <c r="N89">
        <v>2</v>
      </c>
      <c r="O89">
        <v>2</v>
      </c>
      <c r="R89">
        <v>1</v>
      </c>
    </row>
    <row r="90" spans="1:19" x14ac:dyDescent="0.25">
      <c r="A90" t="s">
        <v>162</v>
      </c>
      <c r="B90" s="4"/>
      <c r="C90" s="4">
        <v>4</v>
      </c>
      <c r="D90" s="4">
        <v>1</v>
      </c>
      <c r="E90" s="4">
        <v>5</v>
      </c>
      <c r="F90" s="4"/>
      <c r="G90" s="4">
        <v>2</v>
      </c>
      <c r="H90" s="4">
        <v>1</v>
      </c>
      <c r="I90" s="4">
        <v>3</v>
      </c>
      <c r="J90" s="4">
        <v>8</v>
      </c>
      <c r="K90" s="4"/>
      <c r="M90" t="s">
        <v>163</v>
      </c>
      <c r="O90">
        <v>4</v>
      </c>
      <c r="P90">
        <v>1</v>
      </c>
      <c r="R90">
        <v>3</v>
      </c>
    </row>
    <row r="91" spans="1:19" x14ac:dyDescent="0.25">
      <c r="A91" t="s">
        <v>161</v>
      </c>
      <c r="B91" s="4">
        <v>1</v>
      </c>
      <c r="C91" s="4">
        <v>2</v>
      </c>
      <c r="D91" s="4">
        <v>1</v>
      </c>
      <c r="E91" s="4">
        <v>4</v>
      </c>
      <c r="F91" s="4">
        <v>1</v>
      </c>
      <c r="G91" s="4">
        <v>1</v>
      </c>
      <c r="H91" s="4"/>
      <c r="I91" s="4">
        <v>2</v>
      </c>
      <c r="J91" s="4">
        <v>6</v>
      </c>
      <c r="K91" s="4"/>
      <c r="M91" t="s">
        <v>162</v>
      </c>
      <c r="O91">
        <v>4</v>
      </c>
      <c r="P91">
        <v>1</v>
      </c>
      <c r="R91">
        <v>2</v>
      </c>
      <c r="S91">
        <v>1</v>
      </c>
    </row>
    <row r="92" spans="1:19" x14ac:dyDescent="0.25">
      <c r="A92" t="s">
        <v>159</v>
      </c>
      <c r="B92" s="4"/>
      <c r="C92" s="4">
        <v>3</v>
      </c>
      <c r="D92" s="4">
        <v>1</v>
      </c>
      <c r="E92" s="4">
        <v>4</v>
      </c>
      <c r="F92" s="4"/>
      <c r="G92" s="4">
        <v>3</v>
      </c>
      <c r="H92" s="4"/>
      <c r="I92" s="4">
        <v>3</v>
      </c>
      <c r="J92" s="4">
        <v>7</v>
      </c>
      <c r="K92" s="4"/>
      <c r="M92" t="s">
        <v>161</v>
      </c>
      <c r="N92">
        <v>1</v>
      </c>
      <c r="O92">
        <v>2</v>
      </c>
      <c r="P92">
        <v>1</v>
      </c>
      <c r="Q92">
        <v>1</v>
      </c>
      <c r="R92">
        <v>1</v>
      </c>
    </row>
    <row r="93" spans="1:19" x14ac:dyDescent="0.25">
      <c r="A93" t="s">
        <v>157</v>
      </c>
      <c r="B93" s="4"/>
      <c r="C93" s="4">
        <v>3</v>
      </c>
      <c r="D93" s="4"/>
      <c r="E93" s="4">
        <v>3</v>
      </c>
      <c r="F93" s="4"/>
      <c r="G93" s="4">
        <v>4</v>
      </c>
      <c r="H93" s="4">
        <v>1</v>
      </c>
      <c r="I93" s="4">
        <v>5</v>
      </c>
      <c r="J93" s="4">
        <v>8</v>
      </c>
      <c r="K93" s="4"/>
      <c r="M93" t="s">
        <v>159</v>
      </c>
      <c r="O93">
        <v>3</v>
      </c>
      <c r="P93">
        <v>1</v>
      </c>
      <c r="R93">
        <v>3</v>
      </c>
    </row>
    <row r="94" spans="1:19" x14ac:dyDescent="0.25">
      <c r="A94" t="s">
        <v>155</v>
      </c>
      <c r="B94" s="4">
        <v>1</v>
      </c>
      <c r="C94" s="4">
        <v>2</v>
      </c>
      <c r="D94" s="4"/>
      <c r="E94" s="4">
        <v>3</v>
      </c>
      <c r="F94" s="4">
        <v>1</v>
      </c>
      <c r="G94" s="4">
        <v>4</v>
      </c>
      <c r="H94" s="4">
        <v>1</v>
      </c>
      <c r="I94" s="4">
        <v>6</v>
      </c>
      <c r="J94" s="4">
        <v>9</v>
      </c>
      <c r="K94" s="4"/>
      <c r="M94" t="s">
        <v>157</v>
      </c>
      <c r="O94">
        <v>3</v>
      </c>
      <c r="R94">
        <v>4</v>
      </c>
      <c r="S94">
        <v>1</v>
      </c>
    </row>
    <row r="95" spans="1:19" x14ac:dyDescent="0.25">
      <c r="A95" t="s">
        <v>154</v>
      </c>
      <c r="B95" s="4"/>
      <c r="C95" s="4">
        <v>3</v>
      </c>
      <c r="D95" s="4">
        <v>1</v>
      </c>
      <c r="E95" s="4">
        <v>4</v>
      </c>
      <c r="F95" s="4"/>
      <c r="G95" s="4">
        <v>2</v>
      </c>
      <c r="H95" s="4"/>
      <c r="I95" s="4">
        <v>2</v>
      </c>
      <c r="J95" s="4">
        <v>6</v>
      </c>
      <c r="K95" s="4"/>
      <c r="M95" t="s">
        <v>155</v>
      </c>
      <c r="N95">
        <v>1</v>
      </c>
      <c r="O95">
        <v>2</v>
      </c>
      <c r="Q95">
        <v>1</v>
      </c>
      <c r="R95">
        <v>4</v>
      </c>
      <c r="S95">
        <v>1</v>
      </c>
    </row>
    <row r="96" spans="1:19" x14ac:dyDescent="0.25">
      <c r="A96" t="s">
        <v>152</v>
      </c>
      <c r="B96" s="4"/>
      <c r="C96" s="4">
        <v>3</v>
      </c>
      <c r="D96" s="4">
        <v>1</v>
      </c>
      <c r="E96" s="4">
        <v>4</v>
      </c>
      <c r="F96" s="4"/>
      <c r="G96" s="4">
        <v>3</v>
      </c>
      <c r="H96" s="4"/>
      <c r="I96" s="4">
        <v>3</v>
      </c>
      <c r="J96" s="4">
        <v>7</v>
      </c>
      <c r="K96" s="4"/>
      <c r="M96" t="s">
        <v>154</v>
      </c>
      <c r="O96">
        <v>3</v>
      </c>
      <c r="P96">
        <v>1</v>
      </c>
      <c r="R96">
        <v>2</v>
      </c>
    </row>
    <row r="97" spans="1:19" x14ac:dyDescent="0.25">
      <c r="A97" t="s">
        <v>151</v>
      </c>
      <c r="B97" s="4"/>
      <c r="C97" s="4">
        <v>3</v>
      </c>
      <c r="D97" s="4">
        <v>2</v>
      </c>
      <c r="E97" s="4">
        <v>5</v>
      </c>
      <c r="F97" s="4"/>
      <c r="G97" s="4">
        <v>2</v>
      </c>
      <c r="H97" s="4">
        <v>2</v>
      </c>
      <c r="I97" s="4">
        <v>4</v>
      </c>
      <c r="J97" s="4">
        <v>9</v>
      </c>
      <c r="K97" s="4"/>
      <c r="M97" t="s">
        <v>152</v>
      </c>
      <c r="O97">
        <v>3</v>
      </c>
      <c r="P97">
        <v>1</v>
      </c>
      <c r="R97">
        <v>3</v>
      </c>
    </row>
    <row r="98" spans="1:19" x14ac:dyDescent="0.25">
      <c r="A98" t="s">
        <v>148</v>
      </c>
      <c r="B98" s="4">
        <v>1</v>
      </c>
      <c r="C98" s="4">
        <v>3</v>
      </c>
      <c r="D98" s="4">
        <v>3</v>
      </c>
      <c r="E98" s="4">
        <v>7</v>
      </c>
      <c r="F98" s="4">
        <v>1</v>
      </c>
      <c r="G98" s="4">
        <v>3</v>
      </c>
      <c r="H98" s="4">
        <v>4</v>
      </c>
      <c r="I98" s="4">
        <v>8</v>
      </c>
      <c r="J98" s="4">
        <v>15</v>
      </c>
      <c r="K98" s="4"/>
      <c r="M98" t="s">
        <v>151</v>
      </c>
      <c r="O98">
        <v>3</v>
      </c>
      <c r="P98">
        <v>2</v>
      </c>
      <c r="R98">
        <v>2</v>
      </c>
      <c r="S98">
        <v>2</v>
      </c>
    </row>
    <row r="99" spans="1:19" x14ac:dyDescent="0.25">
      <c r="A99" t="s">
        <v>145</v>
      </c>
      <c r="B99" s="4"/>
      <c r="C99" s="4">
        <v>4</v>
      </c>
      <c r="D99" s="4">
        <v>2</v>
      </c>
      <c r="E99" s="4">
        <v>6</v>
      </c>
      <c r="F99" s="4"/>
      <c r="G99" s="4">
        <v>5</v>
      </c>
      <c r="H99" s="4">
        <v>2</v>
      </c>
      <c r="I99" s="4">
        <v>7</v>
      </c>
      <c r="J99" s="4">
        <v>13</v>
      </c>
      <c r="K99" s="4"/>
      <c r="M99" t="s">
        <v>148</v>
      </c>
      <c r="N99">
        <v>1</v>
      </c>
      <c r="O99">
        <v>3</v>
      </c>
      <c r="P99">
        <v>3</v>
      </c>
      <c r="Q99">
        <v>1</v>
      </c>
      <c r="R99">
        <v>3</v>
      </c>
      <c r="S99">
        <v>4</v>
      </c>
    </row>
    <row r="100" spans="1:19" x14ac:dyDescent="0.25">
      <c r="A100" t="s">
        <v>144</v>
      </c>
      <c r="B100" s="4">
        <v>1</v>
      </c>
      <c r="C100" s="4">
        <v>2</v>
      </c>
      <c r="D100" s="4">
        <v>1</v>
      </c>
      <c r="E100" s="4">
        <v>4</v>
      </c>
      <c r="F100" s="4">
        <v>1</v>
      </c>
      <c r="G100" s="4">
        <v>3</v>
      </c>
      <c r="H100" s="4"/>
      <c r="I100" s="4">
        <v>4</v>
      </c>
      <c r="J100" s="4">
        <v>8</v>
      </c>
      <c r="K100" s="4"/>
      <c r="M100" t="s">
        <v>145</v>
      </c>
      <c r="O100">
        <v>4</v>
      </c>
      <c r="P100">
        <v>2</v>
      </c>
      <c r="R100">
        <v>5</v>
      </c>
      <c r="S100">
        <v>2</v>
      </c>
    </row>
    <row r="101" spans="1:19" x14ac:dyDescent="0.25">
      <c r="A101" t="s">
        <v>143</v>
      </c>
      <c r="B101" s="4">
        <v>1</v>
      </c>
      <c r="C101" s="4">
        <v>4</v>
      </c>
      <c r="D101" s="4">
        <v>3</v>
      </c>
      <c r="E101" s="4">
        <v>8</v>
      </c>
      <c r="F101" s="4">
        <v>1</v>
      </c>
      <c r="G101" s="4">
        <v>3</v>
      </c>
      <c r="H101" s="4">
        <v>3</v>
      </c>
      <c r="I101" s="4">
        <v>7</v>
      </c>
      <c r="J101" s="4">
        <v>15</v>
      </c>
      <c r="K101" s="4"/>
      <c r="M101" t="s">
        <v>144</v>
      </c>
      <c r="N101">
        <v>1</v>
      </c>
      <c r="O101">
        <v>2</v>
      </c>
      <c r="P101">
        <v>1</v>
      </c>
      <c r="Q101">
        <v>1</v>
      </c>
      <c r="R101">
        <v>3</v>
      </c>
    </row>
    <row r="102" spans="1:19" x14ac:dyDescent="0.25">
      <c r="A102" t="s">
        <v>141</v>
      </c>
      <c r="B102" s="4"/>
      <c r="C102" s="4">
        <v>3</v>
      </c>
      <c r="D102" s="4"/>
      <c r="E102" s="4">
        <v>3</v>
      </c>
      <c r="F102" s="4"/>
      <c r="G102" s="4">
        <v>4</v>
      </c>
      <c r="H102" s="4">
        <v>1</v>
      </c>
      <c r="I102" s="4">
        <v>5</v>
      </c>
      <c r="J102" s="4">
        <v>8</v>
      </c>
      <c r="K102" s="4"/>
      <c r="M102" t="s">
        <v>143</v>
      </c>
      <c r="N102">
        <v>1</v>
      </c>
      <c r="O102">
        <v>4</v>
      </c>
      <c r="P102">
        <v>3</v>
      </c>
      <c r="Q102">
        <v>1</v>
      </c>
      <c r="R102">
        <v>3</v>
      </c>
      <c r="S102">
        <v>3</v>
      </c>
    </row>
    <row r="103" spans="1:19" x14ac:dyDescent="0.25">
      <c r="A103" t="s">
        <v>139</v>
      </c>
      <c r="B103" s="4"/>
      <c r="C103" s="4">
        <v>3</v>
      </c>
      <c r="D103" s="4"/>
      <c r="E103" s="4">
        <v>3</v>
      </c>
      <c r="F103" s="4"/>
      <c r="G103" s="4">
        <v>3</v>
      </c>
      <c r="H103" s="4"/>
      <c r="I103" s="4">
        <v>3</v>
      </c>
      <c r="J103" s="4">
        <v>6</v>
      </c>
      <c r="K103" s="4"/>
      <c r="M103" t="s">
        <v>141</v>
      </c>
      <c r="O103">
        <v>3</v>
      </c>
      <c r="R103">
        <v>4</v>
      </c>
      <c r="S103">
        <v>1</v>
      </c>
    </row>
    <row r="104" spans="1:19" x14ac:dyDescent="0.25">
      <c r="A104" t="s">
        <v>137</v>
      </c>
      <c r="B104" s="4"/>
      <c r="C104" s="4">
        <v>1</v>
      </c>
      <c r="D104" s="4"/>
      <c r="E104" s="4">
        <v>1</v>
      </c>
      <c r="F104" s="4"/>
      <c r="G104" s="4">
        <v>1</v>
      </c>
      <c r="H104" s="4"/>
      <c r="I104" s="4">
        <v>1</v>
      </c>
      <c r="J104" s="4">
        <v>2</v>
      </c>
      <c r="K104" s="4"/>
      <c r="M104" t="s">
        <v>139</v>
      </c>
      <c r="O104">
        <v>3</v>
      </c>
      <c r="R104">
        <v>3</v>
      </c>
    </row>
    <row r="105" spans="1:19" x14ac:dyDescent="0.25">
      <c r="A105" t="s">
        <v>136</v>
      </c>
      <c r="B105" s="4">
        <v>1</v>
      </c>
      <c r="C105" s="4">
        <v>1</v>
      </c>
      <c r="D105" s="4"/>
      <c r="E105" s="4">
        <v>2</v>
      </c>
      <c r="F105" s="4">
        <v>1</v>
      </c>
      <c r="G105" s="4">
        <v>1</v>
      </c>
      <c r="H105" s="4"/>
      <c r="I105" s="4">
        <v>2</v>
      </c>
      <c r="J105" s="4">
        <v>4</v>
      </c>
      <c r="K105" s="4"/>
      <c r="M105" t="s">
        <v>137</v>
      </c>
      <c r="O105">
        <v>1</v>
      </c>
      <c r="R105">
        <v>1</v>
      </c>
    </row>
    <row r="106" spans="1:19" x14ac:dyDescent="0.25">
      <c r="A106" t="s">
        <v>135</v>
      </c>
      <c r="B106" s="4">
        <v>1</v>
      </c>
      <c r="C106" s="4">
        <v>3</v>
      </c>
      <c r="D106" s="4"/>
      <c r="E106" s="4">
        <v>4</v>
      </c>
      <c r="F106" s="4">
        <v>1</v>
      </c>
      <c r="G106" s="4">
        <v>3</v>
      </c>
      <c r="H106" s="4">
        <v>1</v>
      </c>
      <c r="I106" s="4">
        <v>5</v>
      </c>
      <c r="J106" s="4">
        <v>9</v>
      </c>
      <c r="K106" s="4"/>
      <c r="M106" t="s">
        <v>136</v>
      </c>
      <c r="N106">
        <v>1</v>
      </c>
      <c r="O106">
        <v>1</v>
      </c>
      <c r="Q106">
        <v>1</v>
      </c>
      <c r="R106">
        <v>1</v>
      </c>
    </row>
    <row r="107" spans="1:19" x14ac:dyDescent="0.25">
      <c r="A107" t="s">
        <v>134</v>
      </c>
      <c r="B107" s="4"/>
      <c r="C107" s="4">
        <v>3</v>
      </c>
      <c r="D107" s="4"/>
      <c r="E107" s="4">
        <v>3</v>
      </c>
      <c r="F107" s="4"/>
      <c r="G107" s="4">
        <v>4</v>
      </c>
      <c r="H107" s="4">
        <v>1</v>
      </c>
      <c r="I107" s="4">
        <v>5</v>
      </c>
      <c r="J107" s="4">
        <v>8</v>
      </c>
      <c r="K107" s="4"/>
      <c r="M107" t="s">
        <v>135</v>
      </c>
      <c r="N107">
        <v>1</v>
      </c>
      <c r="O107">
        <v>3</v>
      </c>
      <c r="Q107">
        <v>1</v>
      </c>
      <c r="R107">
        <v>3</v>
      </c>
      <c r="S107">
        <v>1</v>
      </c>
    </row>
    <row r="108" spans="1:19" x14ac:dyDescent="0.25">
      <c r="A108" t="s">
        <v>133</v>
      </c>
      <c r="B108" s="4">
        <v>1</v>
      </c>
      <c r="C108" s="4">
        <v>3</v>
      </c>
      <c r="D108" s="4">
        <v>1</v>
      </c>
      <c r="E108" s="4">
        <v>5</v>
      </c>
      <c r="F108" s="4">
        <v>1</v>
      </c>
      <c r="G108" s="4">
        <v>4</v>
      </c>
      <c r="H108" s="4">
        <v>2</v>
      </c>
      <c r="I108" s="4">
        <v>7</v>
      </c>
      <c r="J108" s="4">
        <v>12</v>
      </c>
      <c r="K108" s="4"/>
      <c r="M108" t="s">
        <v>134</v>
      </c>
      <c r="O108">
        <v>3</v>
      </c>
      <c r="R108">
        <v>4</v>
      </c>
      <c r="S108">
        <v>1</v>
      </c>
    </row>
    <row r="109" spans="1:19" x14ac:dyDescent="0.25">
      <c r="A109" t="s">
        <v>132</v>
      </c>
      <c r="B109" s="4"/>
      <c r="C109" s="4">
        <v>3</v>
      </c>
      <c r="D109" s="4">
        <v>1</v>
      </c>
      <c r="E109" s="4">
        <v>4</v>
      </c>
      <c r="F109" s="4"/>
      <c r="G109" s="4">
        <v>3</v>
      </c>
      <c r="H109" s="4">
        <v>1</v>
      </c>
      <c r="I109" s="4">
        <v>4</v>
      </c>
      <c r="J109" s="4">
        <v>8</v>
      </c>
      <c r="K109" s="4"/>
      <c r="M109" t="s">
        <v>133</v>
      </c>
      <c r="N109">
        <v>1</v>
      </c>
      <c r="O109">
        <v>3</v>
      </c>
      <c r="P109">
        <v>1</v>
      </c>
      <c r="Q109">
        <v>1</v>
      </c>
      <c r="R109">
        <v>4</v>
      </c>
      <c r="S109">
        <v>2</v>
      </c>
    </row>
    <row r="110" spans="1:19" x14ac:dyDescent="0.25">
      <c r="A110" t="s">
        <v>130</v>
      </c>
      <c r="B110" s="4">
        <v>1</v>
      </c>
      <c r="C110" s="4">
        <v>3</v>
      </c>
      <c r="D110" s="4">
        <v>1</v>
      </c>
      <c r="E110" s="4">
        <v>5</v>
      </c>
      <c r="F110" s="4">
        <v>1</v>
      </c>
      <c r="G110" s="4">
        <v>2</v>
      </c>
      <c r="H110" s="4">
        <v>1</v>
      </c>
      <c r="I110" s="4">
        <v>4</v>
      </c>
      <c r="J110" s="4">
        <v>9</v>
      </c>
      <c r="K110" s="4"/>
      <c r="M110" t="s">
        <v>132</v>
      </c>
      <c r="O110">
        <v>3</v>
      </c>
      <c r="P110">
        <v>1</v>
      </c>
      <c r="R110">
        <v>3</v>
      </c>
      <c r="S110">
        <v>1</v>
      </c>
    </row>
    <row r="111" spans="1:19" x14ac:dyDescent="0.25">
      <c r="A111" t="s">
        <v>129</v>
      </c>
      <c r="B111" s="4"/>
      <c r="C111" s="4">
        <v>4</v>
      </c>
      <c r="D111" s="4">
        <v>1</v>
      </c>
      <c r="E111" s="4">
        <v>5</v>
      </c>
      <c r="F111" s="4"/>
      <c r="G111" s="4">
        <v>4</v>
      </c>
      <c r="H111" s="4">
        <v>2</v>
      </c>
      <c r="I111" s="4">
        <v>6</v>
      </c>
      <c r="J111" s="4">
        <v>11</v>
      </c>
      <c r="K111" s="4"/>
      <c r="M111" t="s">
        <v>130</v>
      </c>
      <c r="N111">
        <v>1</v>
      </c>
      <c r="O111">
        <v>3</v>
      </c>
      <c r="P111">
        <v>1</v>
      </c>
      <c r="Q111">
        <v>1</v>
      </c>
      <c r="R111">
        <v>2</v>
      </c>
      <c r="S111">
        <v>1</v>
      </c>
    </row>
    <row r="112" spans="1:19" x14ac:dyDescent="0.25">
      <c r="A112" t="s">
        <v>127</v>
      </c>
      <c r="B112" s="4"/>
      <c r="C112" s="4">
        <v>2</v>
      </c>
      <c r="D112" s="4">
        <v>1</v>
      </c>
      <c r="E112" s="4">
        <v>3</v>
      </c>
      <c r="F112" s="4"/>
      <c r="G112" s="4">
        <v>1</v>
      </c>
      <c r="H112" s="4"/>
      <c r="I112" s="4">
        <v>1</v>
      </c>
      <c r="J112" s="4">
        <v>4</v>
      </c>
      <c r="K112" s="4"/>
      <c r="M112" t="s">
        <v>129</v>
      </c>
      <c r="O112">
        <v>4</v>
      </c>
      <c r="P112">
        <v>1</v>
      </c>
      <c r="R112">
        <v>4</v>
      </c>
      <c r="S112">
        <v>2</v>
      </c>
    </row>
    <row r="113" spans="1:19" x14ac:dyDescent="0.25">
      <c r="A113" t="s">
        <v>126</v>
      </c>
      <c r="B113" s="4"/>
      <c r="C113" s="4">
        <v>3</v>
      </c>
      <c r="D113" s="4"/>
      <c r="E113" s="4">
        <v>3</v>
      </c>
      <c r="F113" s="4"/>
      <c r="G113" s="4">
        <v>3</v>
      </c>
      <c r="H113" s="4">
        <v>1</v>
      </c>
      <c r="I113" s="4">
        <v>4</v>
      </c>
      <c r="J113" s="4">
        <v>7</v>
      </c>
      <c r="K113" s="4"/>
      <c r="M113" t="s">
        <v>127</v>
      </c>
      <c r="O113">
        <v>2</v>
      </c>
      <c r="P113">
        <v>1</v>
      </c>
      <c r="R113">
        <v>1</v>
      </c>
    </row>
    <row r="114" spans="1:19" x14ac:dyDescent="0.25">
      <c r="A114" t="s">
        <v>124</v>
      </c>
      <c r="B114" s="4"/>
      <c r="C114" s="4">
        <v>4</v>
      </c>
      <c r="D114" s="4">
        <v>2</v>
      </c>
      <c r="E114" s="4">
        <v>6</v>
      </c>
      <c r="F114" s="4"/>
      <c r="G114" s="4">
        <v>4</v>
      </c>
      <c r="H114" s="4">
        <v>3</v>
      </c>
      <c r="I114" s="4">
        <v>7</v>
      </c>
      <c r="J114" s="4">
        <v>13</v>
      </c>
      <c r="K114" s="4"/>
      <c r="M114" t="s">
        <v>126</v>
      </c>
      <c r="O114">
        <v>3</v>
      </c>
      <c r="R114">
        <v>3</v>
      </c>
      <c r="S114">
        <v>1</v>
      </c>
    </row>
    <row r="115" spans="1:19" x14ac:dyDescent="0.25">
      <c r="A115" t="s">
        <v>122</v>
      </c>
      <c r="B115" s="4"/>
      <c r="C115" s="4">
        <v>3</v>
      </c>
      <c r="D115" s="4"/>
      <c r="E115" s="4">
        <v>3</v>
      </c>
      <c r="F115" s="4"/>
      <c r="G115" s="4">
        <v>1</v>
      </c>
      <c r="H115" s="4">
        <v>1</v>
      </c>
      <c r="I115" s="4">
        <v>2</v>
      </c>
      <c r="J115" s="4">
        <v>5</v>
      </c>
      <c r="K115" s="4"/>
      <c r="M115" t="s">
        <v>124</v>
      </c>
      <c r="O115">
        <v>4</v>
      </c>
      <c r="P115">
        <v>2</v>
      </c>
      <c r="R115">
        <v>4</v>
      </c>
      <c r="S115">
        <v>3</v>
      </c>
    </row>
    <row r="116" spans="1:19" x14ac:dyDescent="0.25">
      <c r="A116" t="s">
        <v>120</v>
      </c>
      <c r="B116" s="4">
        <v>1</v>
      </c>
      <c r="C116" s="4">
        <v>4</v>
      </c>
      <c r="D116" s="4">
        <v>1</v>
      </c>
      <c r="E116" s="4">
        <v>6</v>
      </c>
      <c r="F116" s="4"/>
      <c r="G116" s="4">
        <v>3</v>
      </c>
      <c r="H116" s="4">
        <v>2</v>
      </c>
      <c r="I116" s="4">
        <v>5</v>
      </c>
      <c r="J116" s="4">
        <v>11</v>
      </c>
      <c r="K116" s="4"/>
      <c r="M116" t="s">
        <v>122</v>
      </c>
      <c r="O116">
        <v>3</v>
      </c>
      <c r="R116">
        <v>1</v>
      </c>
      <c r="S116">
        <v>1</v>
      </c>
    </row>
    <row r="117" spans="1:19" x14ac:dyDescent="0.25">
      <c r="A117" t="s">
        <v>118</v>
      </c>
      <c r="B117" s="4"/>
      <c r="C117" s="4">
        <v>1</v>
      </c>
      <c r="D117" s="4"/>
      <c r="E117" s="4">
        <v>1</v>
      </c>
      <c r="F117" s="4"/>
      <c r="G117" s="4">
        <v>3</v>
      </c>
      <c r="H117" s="4">
        <v>1</v>
      </c>
      <c r="I117" s="4">
        <v>4</v>
      </c>
      <c r="J117" s="4">
        <v>5</v>
      </c>
      <c r="K117" s="4"/>
      <c r="M117" t="s">
        <v>120</v>
      </c>
      <c r="N117">
        <v>1</v>
      </c>
      <c r="O117">
        <v>4</v>
      </c>
      <c r="P117">
        <v>1</v>
      </c>
      <c r="R117">
        <v>3</v>
      </c>
      <c r="S117">
        <v>2</v>
      </c>
    </row>
    <row r="118" spans="1:19" x14ac:dyDescent="0.25">
      <c r="A118" t="s">
        <v>116</v>
      </c>
      <c r="B118" s="4">
        <v>1</v>
      </c>
      <c r="C118" s="4">
        <v>1</v>
      </c>
      <c r="D118" s="4">
        <v>1</v>
      </c>
      <c r="E118" s="4">
        <v>3</v>
      </c>
      <c r="F118" s="4">
        <v>1</v>
      </c>
      <c r="G118" s="4">
        <v>2</v>
      </c>
      <c r="H118" s="4"/>
      <c r="I118" s="4">
        <v>3</v>
      </c>
      <c r="J118" s="4">
        <v>6</v>
      </c>
      <c r="K118" s="4"/>
      <c r="M118" t="s">
        <v>118</v>
      </c>
      <c r="O118">
        <v>1</v>
      </c>
      <c r="R118">
        <v>3</v>
      </c>
      <c r="S118">
        <v>1</v>
      </c>
    </row>
    <row r="119" spans="1:19" x14ac:dyDescent="0.25">
      <c r="A119" t="s">
        <v>114</v>
      </c>
      <c r="B119" s="4"/>
      <c r="C119" s="4">
        <v>4</v>
      </c>
      <c r="D119" s="4">
        <v>2</v>
      </c>
      <c r="E119" s="4">
        <v>6</v>
      </c>
      <c r="F119" s="4"/>
      <c r="G119" s="4">
        <v>4</v>
      </c>
      <c r="H119" s="4">
        <v>2</v>
      </c>
      <c r="I119" s="4">
        <v>6</v>
      </c>
      <c r="J119" s="4">
        <v>12</v>
      </c>
      <c r="K119" s="4"/>
      <c r="M119" t="s">
        <v>116</v>
      </c>
      <c r="N119">
        <v>1</v>
      </c>
      <c r="O119">
        <v>1</v>
      </c>
      <c r="P119">
        <v>1</v>
      </c>
      <c r="Q119">
        <v>1</v>
      </c>
      <c r="R119">
        <v>2</v>
      </c>
    </row>
    <row r="120" spans="1:19" x14ac:dyDescent="0.25">
      <c r="A120" t="s">
        <v>113</v>
      </c>
      <c r="B120" s="4">
        <v>1</v>
      </c>
      <c r="C120" s="4">
        <v>3</v>
      </c>
      <c r="D120" s="4">
        <v>1</v>
      </c>
      <c r="E120" s="4">
        <v>5</v>
      </c>
      <c r="F120" s="4"/>
      <c r="G120" s="4">
        <v>2</v>
      </c>
      <c r="H120" s="4"/>
      <c r="I120" s="4">
        <v>2</v>
      </c>
      <c r="J120" s="4">
        <v>7</v>
      </c>
      <c r="K120" s="4"/>
      <c r="M120" t="s">
        <v>114</v>
      </c>
      <c r="O120">
        <v>4</v>
      </c>
      <c r="P120">
        <v>2</v>
      </c>
      <c r="R120">
        <v>4</v>
      </c>
      <c r="S120">
        <v>2</v>
      </c>
    </row>
    <row r="121" spans="1:19" x14ac:dyDescent="0.25">
      <c r="A121" t="s">
        <v>111</v>
      </c>
      <c r="B121" s="4"/>
      <c r="C121" s="4">
        <v>4</v>
      </c>
      <c r="D121" s="4">
        <v>1</v>
      </c>
      <c r="E121" s="4">
        <v>5</v>
      </c>
      <c r="F121" s="4">
        <v>1</v>
      </c>
      <c r="G121" s="4">
        <v>5</v>
      </c>
      <c r="H121" s="4">
        <v>1</v>
      </c>
      <c r="I121" s="4">
        <v>7</v>
      </c>
      <c r="J121" s="4">
        <v>12</v>
      </c>
      <c r="K121" s="4"/>
      <c r="M121" t="s">
        <v>113</v>
      </c>
      <c r="N121">
        <v>1</v>
      </c>
      <c r="O121">
        <v>3</v>
      </c>
      <c r="P121">
        <v>1</v>
      </c>
      <c r="R121">
        <v>2</v>
      </c>
    </row>
    <row r="122" spans="1:19" x14ac:dyDescent="0.25">
      <c r="A122" t="s">
        <v>110</v>
      </c>
      <c r="B122" s="4"/>
      <c r="C122" s="4">
        <v>3</v>
      </c>
      <c r="D122" s="4"/>
      <c r="E122" s="4">
        <v>3</v>
      </c>
      <c r="F122" s="4"/>
      <c r="G122" s="4">
        <v>3</v>
      </c>
      <c r="H122" s="4">
        <v>1</v>
      </c>
      <c r="I122" s="4">
        <v>4</v>
      </c>
      <c r="J122" s="4">
        <v>7</v>
      </c>
      <c r="K122" s="4"/>
      <c r="M122" t="s">
        <v>111</v>
      </c>
      <c r="O122">
        <v>4</v>
      </c>
      <c r="P122">
        <v>1</v>
      </c>
      <c r="Q122">
        <v>1</v>
      </c>
      <c r="R122">
        <v>5</v>
      </c>
      <c r="S122">
        <v>1</v>
      </c>
    </row>
    <row r="123" spans="1:19" x14ac:dyDescent="0.25">
      <c r="A123" t="s">
        <v>109</v>
      </c>
      <c r="B123" s="4">
        <v>1</v>
      </c>
      <c r="C123" s="4">
        <v>3</v>
      </c>
      <c r="D123" s="4"/>
      <c r="E123" s="4">
        <v>4</v>
      </c>
      <c r="F123" s="4">
        <v>1</v>
      </c>
      <c r="G123" s="4">
        <v>5</v>
      </c>
      <c r="H123" s="4">
        <v>1</v>
      </c>
      <c r="I123" s="4">
        <v>7</v>
      </c>
      <c r="J123" s="4">
        <v>11</v>
      </c>
      <c r="K123" s="4"/>
      <c r="M123" t="s">
        <v>110</v>
      </c>
      <c r="O123">
        <v>3</v>
      </c>
      <c r="R123">
        <v>3</v>
      </c>
      <c r="S123">
        <v>1</v>
      </c>
    </row>
    <row r="124" spans="1:19" x14ac:dyDescent="0.25">
      <c r="A124" t="s">
        <v>107</v>
      </c>
      <c r="B124" s="4"/>
      <c r="C124" s="4">
        <v>3</v>
      </c>
      <c r="D124" s="4">
        <v>1</v>
      </c>
      <c r="E124" s="4">
        <v>4</v>
      </c>
      <c r="F124" s="4"/>
      <c r="G124" s="4">
        <v>3</v>
      </c>
      <c r="H124" s="4">
        <v>1</v>
      </c>
      <c r="I124" s="4">
        <v>4</v>
      </c>
      <c r="J124" s="4">
        <v>8</v>
      </c>
      <c r="K124" s="4"/>
      <c r="M124" t="s">
        <v>109</v>
      </c>
      <c r="N124">
        <v>1</v>
      </c>
      <c r="O124">
        <v>3</v>
      </c>
      <c r="Q124">
        <v>1</v>
      </c>
      <c r="R124">
        <v>5</v>
      </c>
      <c r="S124">
        <v>1</v>
      </c>
    </row>
    <row r="125" spans="1:19" x14ac:dyDescent="0.25">
      <c r="A125" t="s">
        <v>106</v>
      </c>
      <c r="B125" s="4"/>
      <c r="C125" s="4">
        <v>3</v>
      </c>
      <c r="D125" s="4">
        <v>1</v>
      </c>
      <c r="E125" s="4">
        <v>4</v>
      </c>
      <c r="F125" s="4"/>
      <c r="G125" s="4">
        <v>2</v>
      </c>
      <c r="H125" s="4">
        <v>1</v>
      </c>
      <c r="I125" s="4">
        <v>3</v>
      </c>
      <c r="J125" s="4">
        <v>7</v>
      </c>
      <c r="K125" s="4"/>
      <c r="M125" t="s">
        <v>107</v>
      </c>
      <c r="O125">
        <v>3</v>
      </c>
      <c r="P125">
        <v>1</v>
      </c>
      <c r="R125">
        <v>3</v>
      </c>
      <c r="S125">
        <v>1</v>
      </c>
    </row>
    <row r="126" spans="1:19" x14ac:dyDescent="0.25">
      <c r="A126" t="s">
        <v>105</v>
      </c>
      <c r="B126" s="4"/>
      <c r="C126" s="4">
        <v>4</v>
      </c>
      <c r="D126" s="4">
        <v>1</v>
      </c>
      <c r="E126" s="4">
        <v>5</v>
      </c>
      <c r="F126" s="4"/>
      <c r="G126" s="4">
        <v>4</v>
      </c>
      <c r="H126" s="4">
        <v>2</v>
      </c>
      <c r="I126" s="4">
        <v>6</v>
      </c>
      <c r="J126" s="4">
        <v>11</v>
      </c>
      <c r="K126" s="4"/>
      <c r="M126" t="s">
        <v>106</v>
      </c>
      <c r="O126">
        <v>3</v>
      </c>
      <c r="P126">
        <v>1</v>
      </c>
      <c r="R126">
        <v>2</v>
      </c>
      <c r="S126">
        <v>1</v>
      </c>
    </row>
    <row r="127" spans="1:19" x14ac:dyDescent="0.25">
      <c r="A127" t="s">
        <v>104</v>
      </c>
      <c r="B127" s="4">
        <v>1</v>
      </c>
      <c r="C127" s="4">
        <v>4</v>
      </c>
      <c r="D127" s="4">
        <v>1</v>
      </c>
      <c r="E127" s="4">
        <v>6</v>
      </c>
      <c r="F127" s="4">
        <v>1</v>
      </c>
      <c r="G127" s="4">
        <v>4</v>
      </c>
      <c r="H127" s="4">
        <v>3</v>
      </c>
      <c r="I127" s="4">
        <v>8</v>
      </c>
      <c r="J127" s="4">
        <v>14</v>
      </c>
      <c r="K127" s="4"/>
      <c r="M127" t="s">
        <v>105</v>
      </c>
      <c r="O127">
        <v>4</v>
      </c>
      <c r="P127">
        <v>1</v>
      </c>
      <c r="R127">
        <v>4</v>
      </c>
      <c r="S127">
        <v>2</v>
      </c>
    </row>
    <row r="128" spans="1:19" x14ac:dyDescent="0.25">
      <c r="A128" t="s">
        <v>103</v>
      </c>
      <c r="B128" s="4"/>
      <c r="C128" s="4">
        <v>3</v>
      </c>
      <c r="D128" s="4"/>
      <c r="E128" s="4">
        <v>3</v>
      </c>
      <c r="F128" s="4"/>
      <c r="G128" s="4">
        <v>4</v>
      </c>
      <c r="H128" s="4"/>
      <c r="I128" s="4">
        <v>4</v>
      </c>
      <c r="J128" s="4">
        <v>7</v>
      </c>
      <c r="K128" s="4"/>
      <c r="M128" t="s">
        <v>104</v>
      </c>
      <c r="N128">
        <v>1</v>
      </c>
      <c r="O128">
        <v>4</v>
      </c>
      <c r="P128">
        <v>1</v>
      </c>
      <c r="Q128">
        <v>1</v>
      </c>
      <c r="R128">
        <v>4</v>
      </c>
      <c r="S128">
        <v>3</v>
      </c>
    </row>
    <row r="129" spans="1:19" x14ac:dyDescent="0.25">
      <c r="A129" t="s">
        <v>102</v>
      </c>
      <c r="B129" s="4">
        <v>1</v>
      </c>
      <c r="C129" s="4">
        <v>2</v>
      </c>
      <c r="D129" s="4">
        <v>1</v>
      </c>
      <c r="E129" s="4">
        <v>4</v>
      </c>
      <c r="F129" s="4">
        <v>1</v>
      </c>
      <c r="G129" s="4">
        <v>3</v>
      </c>
      <c r="H129" s="4">
        <v>2</v>
      </c>
      <c r="I129" s="4">
        <v>6</v>
      </c>
      <c r="J129" s="4">
        <v>10</v>
      </c>
      <c r="K129" s="4"/>
      <c r="M129" t="s">
        <v>103</v>
      </c>
      <c r="O129">
        <v>3</v>
      </c>
      <c r="R129">
        <v>4</v>
      </c>
    </row>
    <row r="130" spans="1:19" x14ac:dyDescent="0.25">
      <c r="A130" t="s">
        <v>101</v>
      </c>
      <c r="B130" s="4"/>
      <c r="C130" s="4">
        <v>3</v>
      </c>
      <c r="D130" s="4">
        <v>1</v>
      </c>
      <c r="E130" s="4">
        <v>4</v>
      </c>
      <c r="F130" s="4"/>
      <c r="G130" s="4">
        <v>3</v>
      </c>
      <c r="H130" s="4">
        <v>1</v>
      </c>
      <c r="I130" s="4">
        <v>4</v>
      </c>
      <c r="J130" s="4">
        <v>8</v>
      </c>
      <c r="K130" s="4"/>
      <c r="M130" t="s">
        <v>102</v>
      </c>
      <c r="N130">
        <v>1</v>
      </c>
      <c r="O130">
        <v>2</v>
      </c>
      <c r="P130">
        <v>1</v>
      </c>
      <c r="Q130">
        <v>1</v>
      </c>
      <c r="R130">
        <v>3</v>
      </c>
      <c r="S130">
        <v>2</v>
      </c>
    </row>
    <row r="131" spans="1:19" x14ac:dyDescent="0.25">
      <c r="A131" t="s">
        <v>100</v>
      </c>
      <c r="B131" s="4"/>
      <c r="C131" s="4">
        <v>3</v>
      </c>
      <c r="D131" s="4">
        <v>1</v>
      </c>
      <c r="E131" s="4">
        <v>4</v>
      </c>
      <c r="F131" s="4"/>
      <c r="G131" s="4">
        <v>3</v>
      </c>
      <c r="H131" s="4">
        <v>1</v>
      </c>
      <c r="I131" s="4">
        <v>4</v>
      </c>
      <c r="J131" s="4">
        <v>8</v>
      </c>
      <c r="K131" s="4"/>
      <c r="M131" t="s">
        <v>101</v>
      </c>
      <c r="O131">
        <v>3</v>
      </c>
      <c r="P131">
        <v>1</v>
      </c>
      <c r="R131">
        <v>3</v>
      </c>
      <c r="S131">
        <v>1</v>
      </c>
    </row>
    <row r="132" spans="1:19" x14ac:dyDescent="0.25">
      <c r="A132" t="s">
        <v>99</v>
      </c>
      <c r="B132" s="4"/>
      <c r="C132" s="4">
        <v>2</v>
      </c>
      <c r="D132" s="4"/>
      <c r="E132" s="4">
        <v>2</v>
      </c>
      <c r="F132" s="4"/>
      <c r="G132" s="4">
        <v>3</v>
      </c>
      <c r="H132" s="4">
        <v>1</v>
      </c>
      <c r="I132" s="4">
        <v>4</v>
      </c>
      <c r="J132" s="4">
        <v>6</v>
      </c>
      <c r="K132" s="4"/>
      <c r="M132" t="s">
        <v>100</v>
      </c>
      <c r="O132">
        <v>3</v>
      </c>
      <c r="P132">
        <v>1</v>
      </c>
      <c r="R132">
        <v>3</v>
      </c>
      <c r="S132">
        <v>1</v>
      </c>
    </row>
    <row r="133" spans="1:19" x14ac:dyDescent="0.25">
      <c r="A133" t="s">
        <v>97</v>
      </c>
      <c r="B133" s="4">
        <v>1</v>
      </c>
      <c r="C133" s="4">
        <v>2</v>
      </c>
      <c r="D133" s="4">
        <v>1</v>
      </c>
      <c r="E133" s="4">
        <v>4</v>
      </c>
      <c r="F133" s="4">
        <v>1</v>
      </c>
      <c r="G133" s="4">
        <v>3</v>
      </c>
      <c r="H133" s="4">
        <v>2</v>
      </c>
      <c r="I133" s="4">
        <v>6</v>
      </c>
      <c r="J133" s="4">
        <v>10</v>
      </c>
      <c r="K133" s="4"/>
      <c r="M133" t="s">
        <v>99</v>
      </c>
      <c r="O133">
        <v>2</v>
      </c>
      <c r="R133">
        <v>3</v>
      </c>
      <c r="S133">
        <v>1</v>
      </c>
    </row>
    <row r="134" spans="1:19" x14ac:dyDescent="0.25">
      <c r="A134" t="s">
        <v>96</v>
      </c>
      <c r="B134" s="4">
        <v>1</v>
      </c>
      <c r="C134" s="4">
        <v>2</v>
      </c>
      <c r="D134" s="4"/>
      <c r="E134" s="4">
        <v>3</v>
      </c>
      <c r="F134" s="4">
        <v>1</v>
      </c>
      <c r="G134" s="4">
        <v>3</v>
      </c>
      <c r="H134" s="4"/>
      <c r="I134" s="4">
        <v>4</v>
      </c>
      <c r="J134" s="4">
        <v>7</v>
      </c>
      <c r="K134" s="4"/>
      <c r="M134" t="s">
        <v>97</v>
      </c>
      <c r="N134">
        <v>1</v>
      </c>
      <c r="O134">
        <v>2</v>
      </c>
      <c r="P134">
        <v>1</v>
      </c>
      <c r="Q134">
        <v>1</v>
      </c>
      <c r="R134">
        <v>3</v>
      </c>
      <c r="S134">
        <v>2</v>
      </c>
    </row>
    <row r="135" spans="1:19" x14ac:dyDescent="0.25">
      <c r="A135" t="s">
        <v>94</v>
      </c>
      <c r="B135" s="4">
        <v>1</v>
      </c>
      <c r="C135" s="4">
        <v>3</v>
      </c>
      <c r="D135" s="4">
        <v>2</v>
      </c>
      <c r="E135" s="4">
        <v>6</v>
      </c>
      <c r="F135" s="4"/>
      <c r="G135" s="4">
        <v>3</v>
      </c>
      <c r="H135" s="4">
        <v>2</v>
      </c>
      <c r="I135" s="4">
        <v>5</v>
      </c>
      <c r="J135" s="4">
        <v>11</v>
      </c>
      <c r="K135" s="4"/>
      <c r="M135" t="s">
        <v>96</v>
      </c>
      <c r="N135">
        <v>1</v>
      </c>
      <c r="O135">
        <v>2</v>
      </c>
      <c r="Q135">
        <v>1</v>
      </c>
      <c r="R135">
        <v>3</v>
      </c>
    </row>
    <row r="136" spans="1:19" x14ac:dyDescent="0.25">
      <c r="A136" t="s">
        <v>93</v>
      </c>
      <c r="B136" s="4"/>
      <c r="C136" s="4">
        <v>2</v>
      </c>
      <c r="D136" s="4">
        <v>1</v>
      </c>
      <c r="E136" s="4">
        <v>3</v>
      </c>
      <c r="F136" s="4"/>
      <c r="G136" s="4">
        <v>2</v>
      </c>
      <c r="H136" s="4">
        <v>1</v>
      </c>
      <c r="I136" s="4">
        <v>3</v>
      </c>
      <c r="J136" s="4">
        <v>6</v>
      </c>
      <c r="K136" s="4"/>
      <c r="M136" t="s">
        <v>94</v>
      </c>
      <c r="N136">
        <v>1</v>
      </c>
      <c r="O136">
        <v>3</v>
      </c>
      <c r="P136">
        <v>2</v>
      </c>
      <c r="R136">
        <v>3</v>
      </c>
      <c r="S136">
        <v>2</v>
      </c>
    </row>
    <row r="137" spans="1:19" x14ac:dyDescent="0.25">
      <c r="A137" t="s">
        <v>90</v>
      </c>
      <c r="B137" s="4"/>
      <c r="C137" s="4">
        <v>3</v>
      </c>
      <c r="D137" s="4">
        <v>3</v>
      </c>
      <c r="E137" s="4">
        <v>6</v>
      </c>
      <c r="F137" s="4"/>
      <c r="G137" s="4">
        <v>3</v>
      </c>
      <c r="H137" s="4">
        <v>4</v>
      </c>
      <c r="I137" s="4">
        <v>7</v>
      </c>
      <c r="J137" s="4">
        <v>13</v>
      </c>
      <c r="K137" s="4"/>
      <c r="M137" t="s">
        <v>93</v>
      </c>
      <c r="O137">
        <v>2</v>
      </c>
      <c r="P137">
        <v>1</v>
      </c>
      <c r="R137">
        <v>2</v>
      </c>
      <c r="S137">
        <v>1</v>
      </c>
    </row>
    <row r="138" spans="1:19" x14ac:dyDescent="0.25">
      <c r="A138" t="s">
        <v>87</v>
      </c>
      <c r="B138" s="4"/>
      <c r="C138" s="4">
        <v>3</v>
      </c>
      <c r="D138" s="4">
        <v>1</v>
      </c>
      <c r="E138" s="4">
        <v>4</v>
      </c>
      <c r="F138" s="4"/>
      <c r="G138" s="4">
        <v>3</v>
      </c>
      <c r="H138" s="4"/>
      <c r="I138" s="4">
        <v>3</v>
      </c>
      <c r="J138" s="4">
        <v>7</v>
      </c>
      <c r="K138" s="4"/>
      <c r="M138" t="s">
        <v>90</v>
      </c>
      <c r="O138">
        <v>3</v>
      </c>
      <c r="P138">
        <v>3</v>
      </c>
      <c r="R138">
        <v>3</v>
      </c>
      <c r="S138">
        <v>4</v>
      </c>
    </row>
    <row r="139" spans="1:19" x14ac:dyDescent="0.25">
      <c r="A139" t="s">
        <v>86</v>
      </c>
      <c r="B139" s="4"/>
      <c r="C139" s="4">
        <v>2</v>
      </c>
      <c r="D139" s="4">
        <v>1</v>
      </c>
      <c r="E139" s="4">
        <v>3</v>
      </c>
      <c r="F139" s="4"/>
      <c r="G139" s="4">
        <v>2</v>
      </c>
      <c r="H139" s="4"/>
      <c r="I139" s="4">
        <v>2</v>
      </c>
      <c r="J139" s="4">
        <v>5</v>
      </c>
      <c r="K139" s="4"/>
      <c r="M139" t="s">
        <v>87</v>
      </c>
      <c r="O139">
        <v>3</v>
      </c>
      <c r="P139">
        <v>1</v>
      </c>
      <c r="R139">
        <v>3</v>
      </c>
    </row>
    <row r="140" spans="1:19" x14ac:dyDescent="0.25">
      <c r="A140" t="s">
        <v>85</v>
      </c>
      <c r="B140" s="4"/>
      <c r="C140" s="4">
        <v>4</v>
      </c>
      <c r="D140" s="4"/>
      <c r="E140" s="4">
        <v>4</v>
      </c>
      <c r="F140" s="4"/>
      <c r="G140" s="4">
        <v>3</v>
      </c>
      <c r="H140" s="4">
        <v>1</v>
      </c>
      <c r="I140" s="4">
        <v>4</v>
      </c>
      <c r="J140" s="4">
        <v>8</v>
      </c>
      <c r="K140" s="4"/>
      <c r="M140" t="s">
        <v>86</v>
      </c>
      <c r="O140">
        <v>2</v>
      </c>
      <c r="P140">
        <v>1</v>
      </c>
      <c r="R140">
        <v>2</v>
      </c>
    </row>
    <row r="141" spans="1:19" x14ac:dyDescent="0.25">
      <c r="A141" t="s">
        <v>84</v>
      </c>
      <c r="B141" s="4">
        <v>1</v>
      </c>
      <c r="C141" s="4">
        <v>2</v>
      </c>
      <c r="D141" s="4"/>
      <c r="E141" s="4">
        <v>3</v>
      </c>
      <c r="F141" s="4">
        <v>1</v>
      </c>
      <c r="G141" s="4">
        <v>2</v>
      </c>
      <c r="H141" s="4">
        <v>1</v>
      </c>
      <c r="I141" s="4">
        <v>4</v>
      </c>
      <c r="J141" s="4">
        <v>7</v>
      </c>
      <c r="K141" s="4"/>
      <c r="M141" t="s">
        <v>85</v>
      </c>
      <c r="O141">
        <v>4</v>
      </c>
      <c r="R141">
        <v>3</v>
      </c>
      <c r="S141">
        <v>1</v>
      </c>
    </row>
    <row r="142" spans="1:19" x14ac:dyDescent="0.25">
      <c r="A142" t="s">
        <v>81</v>
      </c>
      <c r="B142" s="4"/>
      <c r="C142" s="4">
        <v>4</v>
      </c>
      <c r="D142" s="4">
        <v>1</v>
      </c>
      <c r="E142" s="4">
        <v>5</v>
      </c>
      <c r="F142" s="4"/>
      <c r="G142" s="4">
        <v>3</v>
      </c>
      <c r="H142" s="4">
        <v>1</v>
      </c>
      <c r="I142" s="4">
        <v>4</v>
      </c>
      <c r="J142" s="4">
        <v>9</v>
      </c>
      <c r="K142" s="4"/>
      <c r="M142" t="s">
        <v>84</v>
      </c>
      <c r="N142">
        <v>1</v>
      </c>
      <c r="O142">
        <v>2</v>
      </c>
      <c r="Q142">
        <v>1</v>
      </c>
      <c r="R142">
        <v>2</v>
      </c>
      <c r="S142">
        <v>1</v>
      </c>
    </row>
    <row r="143" spans="1:19" x14ac:dyDescent="0.25">
      <c r="A143" t="s">
        <v>80</v>
      </c>
      <c r="B143" s="4"/>
      <c r="C143" s="4">
        <v>2</v>
      </c>
      <c r="D143" s="4"/>
      <c r="E143" s="4">
        <v>2</v>
      </c>
      <c r="F143" s="4"/>
      <c r="G143" s="4">
        <v>1</v>
      </c>
      <c r="H143" s="4">
        <v>1</v>
      </c>
      <c r="I143" s="4">
        <v>2</v>
      </c>
      <c r="J143" s="4">
        <v>4</v>
      </c>
      <c r="K143" s="4"/>
      <c r="M143" t="s">
        <v>81</v>
      </c>
      <c r="O143">
        <v>4</v>
      </c>
      <c r="P143">
        <v>1</v>
      </c>
      <c r="R143">
        <v>3</v>
      </c>
      <c r="S143">
        <v>1</v>
      </c>
    </row>
    <row r="144" spans="1:19" x14ac:dyDescent="0.25">
      <c r="A144" t="s">
        <v>77</v>
      </c>
      <c r="B144" s="4"/>
      <c r="C144" s="4">
        <v>4</v>
      </c>
      <c r="D144" s="4">
        <v>1</v>
      </c>
      <c r="E144" s="4">
        <v>5</v>
      </c>
      <c r="F144" s="4"/>
      <c r="G144" s="4">
        <v>2</v>
      </c>
      <c r="H144" s="4">
        <v>1</v>
      </c>
      <c r="I144" s="4">
        <v>3</v>
      </c>
      <c r="J144" s="4">
        <v>8</v>
      </c>
      <c r="K144" s="4"/>
      <c r="M144" t="s">
        <v>80</v>
      </c>
      <c r="O144">
        <v>2</v>
      </c>
      <c r="R144">
        <v>1</v>
      </c>
      <c r="S144">
        <v>1</v>
      </c>
    </row>
    <row r="145" spans="1:19" x14ac:dyDescent="0.25">
      <c r="A145" t="s">
        <v>74</v>
      </c>
      <c r="B145" s="4">
        <v>1</v>
      </c>
      <c r="C145" s="4">
        <v>4</v>
      </c>
      <c r="D145" s="4">
        <v>1</v>
      </c>
      <c r="E145" s="4">
        <v>6</v>
      </c>
      <c r="F145" s="4">
        <v>1</v>
      </c>
      <c r="G145" s="4">
        <v>4</v>
      </c>
      <c r="H145" s="4">
        <v>1</v>
      </c>
      <c r="I145" s="4">
        <v>6</v>
      </c>
      <c r="J145" s="4">
        <v>12</v>
      </c>
      <c r="K145" s="4"/>
      <c r="M145" t="s">
        <v>77</v>
      </c>
      <c r="O145">
        <v>4</v>
      </c>
      <c r="P145">
        <v>1</v>
      </c>
      <c r="R145">
        <v>2</v>
      </c>
      <c r="S145">
        <v>1</v>
      </c>
    </row>
    <row r="146" spans="1:19" x14ac:dyDescent="0.25">
      <c r="A146" t="s">
        <v>72</v>
      </c>
      <c r="B146" s="4"/>
      <c r="C146" s="4">
        <v>2</v>
      </c>
      <c r="D146" s="4"/>
      <c r="E146" s="4">
        <v>2</v>
      </c>
      <c r="F146" s="4"/>
      <c r="G146" s="4">
        <v>2</v>
      </c>
      <c r="H146" s="4"/>
      <c r="I146" s="4">
        <v>2</v>
      </c>
      <c r="J146" s="4">
        <v>4</v>
      </c>
      <c r="K146" s="4"/>
      <c r="M146" t="s">
        <v>74</v>
      </c>
      <c r="N146">
        <v>1</v>
      </c>
      <c r="O146">
        <v>4</v>
      </c>
      <c r="P146">
        <v>1</v>
      </c>
      <c r="Q146">
        <v>1</v>
      </c>
      <c r="R146">
        <v>4</v>
      </c>
      <c r="S146">
        <v>1</v>
      </c>
    </row>
    <row r="147" spans="1:19" x14ac:dyDescent="0.25">
      <c r="A147" t="s">
        <v>70</v>
      </c>
      <c r="B147" s="4"/>
      <c r="C147" s="4">
        <v>3</v>
      </c>
      <c r="D147" s="4"/>
      <c r="E147" s="4">
        <v>3</v>
      </c>
      <c r="F147" s="4"/>
      <c r="G147" s="4">
        <v>3</v>
      </c>
      <c r="H147" s="4"/>
      <c r="I147" s="4">
        <v>3</v>
      </c>
      <c r="J147" s="4">
        <v>6</v>
      </c>
      <c r="K147" s="4"/>
      <c r="M147" t="s">
        <v>72</v>
      </c>
      <c r="O147">
        <v>2</v>
      </c>
      <c r="R147">
        <v>2</v>
      </c>
    </row>
    <row r="148" spans="1:19" x14ac:dyDescent="0.25">
      <c r="A148" t="s">
        <v>69</v>
      </c>
      <c r="B148" s="4"/>
      <c r="C148" s="4">
        <v>2</v>
      </c>
      <c r="D148" s="4">
        <v>1</v>
      </c>
      <c r="E148" s="4">
        <v>3</v>
      </c>
      <c r="F148" s="4"/>
      <c r="G148" s="4">
        <v>3</v>
      </c>
      <c r="H148" s="4">
        <v>1</v>
      </c>
      <c r="I148" s="4">
        <v>4</v>
      </c>
      <c r="J148" s="4">
        <v>7</v>
      </c>
      <c r="K148" s="4"/>
      <c r="M148" t="s">
        <v>70</v>
      </c>
      <c r="O148">
        <v>3</v>
      </c>
      <c r="R148">
        <v>3</v>
      </c>
    </row>
    <row r="149" spans="1:19" x14ac:dyDescent="0.25">
      <c r="A149" t="s">
        <v>67</v>
      </c>
      <c r="B149" s="4"/>
      <c r="C149" s="4">
        <v>1</v>
      </c>
      <c r="D149" s="4"/>
      <c r="E149" s="4">
        <v>1</v>
      </c>
      <c r="F149" s="4">
        <v>1</v>
      </c>
      <c r="G149" s="4">
        <v>2</v>
      </c>
      <c r="H149" s="4">
        <v>1</v>
      </c>
      <c r="I149" s="4">
        <v>4</v>
      </c>
      <c r="J149" s="4">
        <v>5</v>
      </c>
      <c r="K149" s="4"/>
      <c r="M149" t="s">
        <v>69</v>
      </c>
      <c r="O149">
        <v>2</v>
      </c>
      <c r="P149">
        <v>1</v>
      </c>
      <c r="R149">
        <v>3</v>
      </c>
      <c r="S149">
        <v>1</v>
      </c>
    </row>
    <row r="150" spans="1:19" x14ac:dyDescent="0.25">
      <c r="A150" t="s">
        <v>65</v>
      </c>
      <c r="B150" s="4"/>
      <c r="C150" s="4">
        <v>4</v>
      </c>
      <c r="D150" s="4"/>
      <c r="E150" s="4">
        <v>4</v>
      </c>
      <c r="F150" s="4"/>
      <c r="G150" s="4">
        <v>3</v>
      </c>
      <c r="H150" s="4"/>
      <c r="I150" s="4">
        <v>3</v>
      </c>
      <c r="J150" s="4">
        <v>7</v>
      </c>
      <c r="K150" s="4"/>
      <c r="M150" t="s">
        <v>67</v>
      </c>
      <c r="O150">
        <v>1</v>
      </c>
      <c r="Q150">
        <v>1</v>
      </c>
      <c r="R150">
        <v>2</v>
      </c>
      <c r="S150">
        <v>1</v>
      </c>
    </row>
    <row r="151" spans="1:19" x14ac:dyDescent="0.25">
      <c r="A151" t="s">
        <v>63</v>
      </c>
      <c r="B151" s="4"/>
      <c r="C151" s="4">
        <v>2</v>
      </c>
      <c r="D151" s="4"/>
      <c r="E151" s="4">
        <v>2</v>
      </c>
      <c r="F151" s="4"/>
      <c r="G151" s="4">
        <v>3</v>
      </c>
      <c r="H151" s="4">
        <v>1</v>
      </c>
      <c r="I151" s="4">
        <v>4</v>
      </c>
      <c r="J151" s="4">
        <v>6</v>
      </c>
      <c r="K151" s="4"/>
      <c r="M151" t="s">
        <v>65</v>
      </c>
      <c r="O151">
        <v>4</v>
      </c>
      <c r="R151">
        <v>3</v>
      </c>
    </row>
    <row r="152" spans="1:19" x14ac:dyDescent="0.25">
      <c r="A152" t="s">
        <v>62</v>
      </c>
      <c r="B152" s="4"/>
      <c r="C152" s="4">
        <v>2</v>
      </c>
      <c r="D152" s="4"/>
      <c r="E152" s="4">
        <v>2</v>
      </c>
      <c r="F152" s="4"/>
      <c r="G152" s="4">
        <v>3</v>
      </c>
      <c r="H152" s="4"/>
      <c r="I152" s="4">
        <v>3</v>
      </c>
      <c r="J152" s="4">
        <v>5</v>
      </c>
      <c r="K152" s="4"/>
      <c r="M152" t="s">
        <v>63</v>
      </c>
      <c r="O152">
        <v>2</v>
      </c>
      <c r="R152">
        <v>3</v>
      </c>
      <c r="S152">
        <v>1</v>
      </c>
    </row>
    <row r="153" spans="1:19" x14ac:dyDescent="0.25">
      <c r="A153" t="s">
        <v>61</v>
      </c>
      <c r="B153" s="4"/>
      <c r="C153" s="4">
        <v>3</v>
      </c>
      <c r="D153" s="4"/>
      <c r="E153" s="4">
        <v>3</v>
      </c>
      <c r="F153" s="4"/>
      <c r="G153" s="4">
        <v>2</v>
      </c>
      <c r="H153" s="4">
        <v>1</v>
      </c>
      <c r="I153" s="4">
        <v>3</v>
      </c>
      <c r="J153" s="4">
        <v>6</v>
      </c>
      <c r="K153" s="4"/>
      <c r="M153" t="s">
        <v>62</v>
      </c>
      <c r="O153">
        <v>2</v>
      </c>
      <c r="R153">
        <v>3</v>
      </c>
    </row>
    <row r="154" spans="1:19" x14ac:dyDescent="0.25">
      <c r="A154" t="s">
        <v>60</v>
      </c>
      <c r="B154" s="4"/>
      <c r="C154" s="4">
        <v>1</v>
      </c>
      <c r="D154" s="4">
        <v>1</v>
      </c>
      <c r="E154" s="4">
        <v>2</v>
      </c>
      <c r="F154" s="4"/>
      <c r="G154" s="4">
        <v>3</v>
      </c>
      <c r="H154" s="4"/>
      <c r="I154" s="4">
        <v>3</v>
      </c>
      <c r="J154" s="4">
        <v>5</v>
      </c>
      <c r="K154" s="4"/>
      <c r="M154" t="s">
        <v>61</v>
      </c>
      <c r="O154">
        <v>3</v>
      </c>
      <c r="R154">
        <v>2</v>
      </c>
      <c r="S154">
        <v>1</v>
      </c>
    </row>
    <row r="155" spans="1:19" x14ac:dyDescent="0.25">
      <c r="A155" t="s">
        <v>56</v>
      </c>
      <c r="B155" s="4"/>
      <c r="C155" s="4">
        <v>2</v>
      </c>
      <c r="D155" s="4">
        <v>2</v>
      </c>
      <c r="E155" s="4">
        <v>4</v>
      </c>
      <c r="F155" s="4"/>
      <c r="G155" s="4">
        <v>2</v>
      </c>
      <c r="H155" s="4">
        <v>1</v>
      </c>
      <c r="I155" s="4">
        <v>3</v>
      </c>
      <c r="J155" s="4">
        <v>7</v>
      </c>
      <c r="K155" s="4"/>
      <c r="M155" t="s">
        <v>60</v>
      </c>
      <c r="O155">
        <v>1</v>
      </c>
      <c r="P155">
        <v>1</v>
      </c>
      <c r="R155">
        <v>3</v>
      </c>
    </row>
    <row r="156" spans="1:19" x14ac:dyDescent="0.25">
      <c r="A156" t="s">
        <v>53</v>
      </c>
      <c r="B156" s="4">
        <v>1</v>
      </c>
      <c r="C156" s="4">
        <v>4</v>
      </c>
      <c r="D156" s="4"/>
      <c r="E156" s="4">
        <v>5</v>
      </c>
      <c r="F156" s="4">
        <v>1</v>
      </c>
      <c r="G156" s="4">
        <v>3</v>
      </c>
      <c r="H156" s="4">
        <v>1</v>
      </c>
      <c r="I156" s="4">
        <v>5</v>
      </c>
      <c r="J156" s="4">
        <v>10</v>
      </c>
      <c r="K156" s="4"/>
      <c r="M156" t="s">
        <v>56</v>
      </c>
      <c r="O156">
        <v>2</v>
      </c>
      <c r="P156">
        <v>2</v>
      </c>
      <c r="R156">
        <v>2</v>
      </c>
      <c r="S156">
        <v>1</v>
      </c>
    </row>
    <row r="157" spans="1:19" x14ac:dyDescent="0.25">
      <c r="A157" t="s">
        <v>52</v>
      </c>
      <c r="B157" s="4">
        <v>2</v>
      </c>
      <c r="C157" s="4">
        <v>8</v>
      </c>
      <c r="D157" s="4"/>
      <c r="E157" s="4">
        <v>10</v>
      </c>
      <c r="F157" s="4">
        <v>2</v>
      </c>
      <c r="G157" s="4">
        <v>6</v>
      </c>
      <c r="H157" s="4">
        <v>2</v>
      </c>
      <c r="I157" s="4">
        <v>10</v>
      </c>
      <c r="J157" s="4">
        <v>20</v>
      </c>
      <c r="K157" s="4"/>
      <c r="M157" t="s">
        <v>53</v>
      </c>
      <c r="N157">
        <v>1</v>
      </c>
      <c r="O157">
        <v>4</v>
      </c>
      <c r="Q157">
        <v>1</v>
      </c>
      <c r="R157">
        <v>3</v>
      </c>
      <c r="S157">
        <v>1</v>
      </c>
    </row>
    <row r="158" spans="1:19" x14ac:dyDescent="0.25">
      <c r="A158" t="s">
        <v>51</v>
      </c>
      <c r="B158" s="4">
        <v>1</v>
      </c>
      <c r="C158" s="4">
        <v>4</v>
      </c>
      <c r="D158" s="4"/>
      <c r="E158" s="4">
        <v>5</v>
      </c>
      <c r="F158" s="4">
        <v>1</v>
      </c>
      <c r="G158" s="4">
        <v>3</v>
      </c>
      <c r="H158" s="4">
        <v>1</v>
      </c>
      <c r="I158" s="4">
        <v>5</v>
      </c>
      <c r="J158" s="4">
        <v>10</v>
      </c>
      <c r="K158" s="4"/>
      <c r="M158" t="s">
        <v>52</v>
      </c>
      <c r="N158">
        <v>2</v>
      </c>
      <c r="O158">
        <v>8</v>
      </c>
      <c r="Q158">
        <v>2</v>
      </c>
      <c r="R158">
        <v>6</v>
      </c>
      <c r="S158">
        <v>2</v>
      </c>
    </row>
    <row r="159" spans="1:19" x14ac:dyDescent="0.25">
      <c r="A159" t="s">
        <v>50</v>
      </c>
      <c r="B159" s="4"/>
      <c r="C159" s="4">
        <v>2</v>
      </c>
      <c r="D159" s="4">
        <v>1</v>
      </c>
      <c r="E159" s="4">
        <v>3</v>
      </c>
      <c r="F159" s="4"/>
      <c r="G159" s="4">
        <v>2</v>
      </c>
      <c r="H159" s="4"/>
      <c r="I159" s="4">
        <v>2</v>
      </c>
      <c r="J159" s="4">
        <v>5</v>
      </c>
      <c r="K159" s="4"/>
      <c r="M159" t="s">
        <v>51</v>
      </c>
      <c r="N159">
        <v>1</v>
      </c>
      <c r="O159">
        <v>4</v>
      </c>
      <c r="Q159">
        <v>1</v>
      </c>
      <c r="R159">
        <v>3</v>
      </c>
      <c r="S159">
        <v>1</v>
      </c>
    </row>
    <row r="160" spans="1:19" x14ac:dyDescent="0.25">
      <c r="A160" t="s">
        <v>48</v>
      </c>
      <c r="B160" s="4"/>
      <c r="C160" s="4">
        <v>4</v>
      </c>
      <c r="D160" s="4">
        <v>1</v>
      </c>
      <c r="E160" s="4">
        <v>5</v>
      </c>
      <c r="F160" s="4"/>
      <c r="G160" s="4">
        <v>3</v>
      </c>
      <c r="H160" s="4">
        <v>3</v>
      </c>
      <c r="I160" s="4">
        <v>6</v>
      </c>
      <c r="J160" s="4">
        <v>11</v>
      </c>
      <c r="K160" s="4"/>
      <c r="M160" t="s">
        <v>50</v>
      </c>
      <c r="O160">
        <v>2</v>
      </c>
      <c r="P160">
        <v>1</v>
      </c>
      <c r="R160">
        <v>2</v>
      </c>
    </row>
    <row r="161" spans="1:19" x14ac:dyDescent="0.25">
      <c r="A161" t="s">
        <v>46</v>
      </c>
      <c r="B161" s="4">
        <v>1</v>
      </c>
      <c r="C161" s="4">
        <v>3</v>
      </c>
      <c r="D161" s="4"/>
      <c r="E161" s="4">
        <v>4</v>
      </c>
      <c r="F161" s="4">
        <v>1</v>
      </c>
      <c r="G161" s="4">
        <v>3</v>
      </c>
      <c r="H161" s="4">
        <v>1</v>
      </c>
      <c r="I161" s="4">
        <v>5</v>
      </c>
      <c r="J161" s="4">
        <v>9</v>
      </c>
      <c r="K161" s="4"/>
      <c r="M161" t="s">
        <v>48</v>
      </c>
      <c r="O161">
        <v>4</v>
      </c>
      <c r="P161">
        <v>1</v>
      </c>
      <c r="R161">
        <v>3</v>
      </c>
      <c r="S161">
        <v>3</v>
      </c>
    </row>
    <row r="162" spans="1:19" x14ac:dyDescent="0.25">
      <c r="A162" t="s">
        <v>44</v>
      </c>
      <c r="B162" s="4"/>
      <c r="C162" s="4">
        <v>3</v>
      </c>
      <c r="D162" s="4"/>
      <c r="E162" s="4">
        <v>3</v>
      </c>
      <c r="F162" s="4"/>
      <c r="G162" s="4">
        <v>3</v>
      </c>
      <c r="H162" s="4">
        <v>1</v>
      </c>
      <c r="I162" s="4">
        <v>4</v>
      </c>
      <c r="J162" s="4">
        <v>7</v>
      </c>
      <c r="K162" s="4"/>
      <c r="M162" t="s">
        <v>46</v>
      </c>
      <c r="N162">
        <v>1</v>
      </c>
      <c r="O162">
        <v>3</v>
      </c>
      <c r="Q162">
        <v>1</v>
      </c>
      <c r="R162">
        <v>3</v>
      </c>
      <c r="S162">
        <v>1</v>
      </c>
    </row>
    <row r="163" spans="1:19" x14ac:dyDescent="0.25">
      <c r="A163" t="s">
        <v>40</v>
      </c>
      <c r="B163" s="4"/>
      <c r="C163" s="4">
        <v>3</v>
      </c>
      <c r="D163" s="4"/>
      <c r="E163" s="4">
        <v>3</v>
      </c>
      <c r="F163" s="4"/>
      <c r="G163" s="4">
        <v>2</v>
      </c>
      <c r="H163" s="4"/>
      <c r="I163" s="4">
        <v>2</v>
      </c>
      <c r="J163" s="4">
        <v>5</v>
      </c>
      <c r="K163" s="4"/>
      <c r="M163" t="s">
        <v>44</v>
      </c>
      <c r="O163">
        <v>3</v>
      </c>
      <c r="R163">
        <v>3</v>
      </c>
      <c r="S163">
        <v>1</v>
      </c>
    </row>
    <row r="164" spans="1:19" x14ac:dyDescent="0.25">
      <c r="A164" t="s">
        <v>32</v>
      </c>
      <c r="B164" s="4"/>
      <c r="C164" s="4">
        <v>3</v>
      </c>
      <c r="D164" s="4">
        <v>2</v>
      </c>
      <c r="E164" s="4">
        <v>5</v>
      </c>
      <c r="F164" s="4"/>
      <c r="G164" s="4">
        <v>4</v>
      </c>
      <c r="H164" s="4">
        <v>2</v>
      </c>
      <c r="I164" s="4">
        <v>6</v>
      </c>
      <c r="J164" s="4">
        <v>11</v>
      </c>
      <c r="K164" s="4"/>
      <c r="M164" t="s">
        <v>42</v>
      </c>
      <c r="N164">
        <v>1</v>
      </c>
      <c r="O164">
        <v>4</v>
      </c>
      <c r="P164">
        <v>1</v>
      </c>
      <c r="Q164">
        <v>1</v>
      </c>
      <c r="R164">
        <v>4</v>
      </c>
      <c r="S164">
        <v>1</v>
      </c>
    </row>
    <row r="165" spans="1:19" x14ac:dyDescent="0.25">
      <c r="A165" t="s">
        <v>28</v>
      </c>
      <c r="B165" s="4"/>
      <c r="C165" s="4">
        <v>2</v>
      </c>
      <c r="D165" s="4">
        <v>1</v>
      </c>
      <c r="E165" s="4">
        <v>3</v>
      </c>
      <c r="F165" s="4"/>
      <c r="G165" s="4">
        <v>3</v>
      </c>
      <c r="H165" s="4"/>
      <c r="I165" s="4">
        <v>3</v>
      </c>
      <c r="J165" s="4">
        <v>6</v>
      </c>
      <c r="K165" s="4"/>
      <c r="M165" t="s">
        <v>40</v>
      </c>
      <c r="O165">
        <v>3</v>
      </c>
      <c r="R165">
        <v>2</v>
      </c>
    </row>
    <row r="166" spans="1:19" x14ac:dyDescent="0.25">
      <c r="A166" t="s">
        <v>25</v>
      </c>
      <c r="B166" s="4">
        <v>1</v>
      </c>
      <c r="C166" s="4">
        <v>1</v>
      </c>
      <c r="D166" s="4">
        <v>1</v>
      </c>
      <c r="E166" s="4">
        <v>3</v>
      </c>
      <c r="F166" s="4">
        <v>1</v>
      </c>
      <c r="G166" s="4">
        <v>2</v>
      </c>
      <c r="H166" s="4"/>
      <c r="I166" s="4">
        <v>3</v>
      </c>
      <c r="J166" s="4">
        <v>6</v>
      </c>
      <c r="K166" s="4"/>
      <c r="M166" t="s">
        <v>32</v>
      </c>
      <c r="O166">
        <v>3</v>
      </c>
      <c r="P166">
        <v>2</v>
      </c>
      <c r="R166">
        <v>4</v>
      </c>
      <c r="S166">
        <v>2</v>
      </c>
    </row>
    <row r="167" spans="1:19" x14ac:dyDescent="0.25">
      <c r="A167" t="s">
        <v>20</v>
      </c>
      <c r="B167" s="4"/>
      <c r="C167" s="4">
        <v>2</v>
      </c>
      <c r="D167" s="4"/>
      <c r="E167" s="4">
        <v>2</v>
      </c>
      <c r="F167" s="4"/>
      <c r="G167" s="4">
        <v>4</v>
      </c>
      <c r="H167" s="4">
        <v>1</v>
      </c>
      <c r="I167" s="4">
        <v>5</v>
      </c>
      <c r="J167" s="4">
        <v>7</v>
      </c>
      <c r="K167" s="4"/>
      <c r="M167" t="s">
        <v>28</v>
      </c>
      <c r="O167">
        <v>2</v>
      </c>
      <c r="P167">
        <v>1</v>
      </c>
      <c r="R167">
        <v>3</v>
      </c>
    </row>
    <row r="168" spans="1:19" x14ac:dyDescent="0.25">
      <c r="A168" t="s">
        <v>16</v>
      </c>
      <c r="B168" s="4"/>
      <c r="C168" s="4">
        <v>3</v>
      </c>
      <c r="D168" s="4"/>
      <c r="E168" s="4">
        <v>3</v>
      </c>
      <c r="F168" s="4"/>
      <c r="G168" s="4">
        <v>2</v>
      </c>
      <c r="H168" s="4">
        <v>1</v>
      </c>
      <c r="I168" s="4">
        <v>3</v>
      </c>
      <c r="J168" s="4">
        <v>6</v>
      </c>
      <c r="K168" s="4"/>
      <c r="M168" t="s">
        <v>25</v>
      </c>
      <c r="N168">
        <v>1</v>
      </c>
      <c r="O168">
        <v>1</v>
      </c>
      <c r="P168">
        <v>1</v>
      </c>
      <c r="Q168">
        <v>1</v>
      </c>
      <c r="R168">
        <v>2</v>
      </c>
    </row>
    <row r="169" spans="1:19" x14ac:dyDescent="0.25">
      <c r="A169" t="s">
        <v>4</v>
      </c>
      <c r="B169" s="4"/>
      <c r="C169" s="4">
        <v>2</v>
      </c>
      <c r="D169" s="4">
        <v>1</v>
      </c>
      <c r="E169" s="4">
        <v>3</v>
      </c>
      <c r="F169" s="4"/>
      <c r="G169" s="4">
        <v>4</v>
      </c>
      <c r="H169" s="4"/>
      <c r="I169" s="4">
        <v>4</v>
      </c>
      <c r="J169" s="4">
        <v>7</v>
      </c>
      <c r="K169" s="4"/>
      <c r="M169" t="s">
        <v>20</v>
      </c>
      <c r="O169">
        <v>2</v>
      </c>
      <c r="R169">
        <v>4</v>
      </c>
      <c r="S169">
        <v>1</v>
      </c>
    </row>
    <row r="170" spans="1:19" x14ac:dyDescent="0.25">
      <c r="A170" t="s">
        <v>281</v>
      </c>
      <c r="B170" s="4"/>
      <c r="C170" s="4">
        <v>3</v>
      </c>
      <c r="D170" s="4">
        <v>2</v>
      </c>
      <c r="E170" s="4">
        <v>5</v>
      </c>
      <c r="F170" s="4">
        <v>1</v>
      </c>
      <c r="G170" s="4">
        <v>3</v>
      </c>
      <c r="H170" s="4">
        <v>4</v>
      </c>
      <c r="I170" s="4">
        <v>8</v>
      </c>
      <c r="J170" s="4">
        <v>13</v>
      </c>
      <c r="K170" s="4"/>
      <c r="M170" t="s">
        <v>16</v>
      </c>
      <c r="O170">
        <v>3</v>
      </c>
      <c r="R170">
        <v>2</v>
      </c>
      <c r="S170">
        <v>1</v>
      </c>
    </row>
    <row r="171" spans="1:19" x14ac:dyDescent="0.25">
      <c r="A171" t="s">
        <v>282</v>
      </c>
      <c r="B171" s="4">
        <v>1</v>
      </c>
      <c r="C171" s="4">
        <v>4</v>
      </c>
      <c r="D171" s="4">
        <v>1</v>
      </c>
      <c r="E171" s="4">
        <v>6</v>
      </c>
      <c r="F171" s="4">
        <v>1</v>
      </c>
      <c r="G171" s="4">
        <v>4</v>
      </c>
      <c r="H171" s="4">
        <v>1</v>
      </c>
      <c r="I171" s="4">
        <v>6</v>
      </c>
      <c r="J171" s="4">
        <v>12</v>
      </c>
      <c r="K171" s="4"/>
      <c r="M171" t="s">
        <v>4</v>
      </c>
      <c r="O171">
        <v>2</v>
      </c>
      <c r="P171">
        <v>1</v>
      </c>
      <c r="R171">
        <v>4</v>
      </c>
    </row>
    <row r="172" spans="1:19" x14ac:dyDescent="0.25">
      <c r="A172" t="s">
        <v>275</v>
      </c>
      <c r="B172" s="4">
        <v>57</v>
      </c>
      <c r="C172" s="4">
        <v>447</v>
      </c>
      <c r="D172" s="4">
        <v>110</v>
      </c>
      <c r="E172" s="4">
        <v>614</v>
      </c>
      <c r="F172" s="4">
        <v>54</v>
      </c>
      <c r="G172" s="4">
        <v>442</v>
      </c>
      <c r="H172" s="4">
        <v>159</v>
      </c>
      <c r="I172" s="4">
        <v>655</v>
      </c>
      <c r="J172" s="4">
        <v>1269</v>
      </c>
      <c r="K172" s="4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0"/>
  <sheetViews>
    <sheetView workbookViewId="0">
      <selection activeCell="N7" sqref="N7"/>
    </sheetView>
  </sheetViews>
  <sheetFormatPr defaultRowHeight="15" x14ac:dyDescent="0.25"/>
  <cols>
    <col min="1" max="1" width="34.7109375" bestFit="1" customWidth="1"/>
    <col min="2" max="2" width="13.5703125" customWidth="1"/>
    <col min="3" max="3" width="14.7109375" customWidth="1"/>
    <col min="4" max="4" width="15.5703125" bestFit="1" customWidth="1"/>
    <col min="7" max="7" width="19.42578125" customWidth="1"/>
    <col min="8" max="8" width="15.5703125" customWidth="1"/>
    <col min="9" max="9" width="16.7109375" customWidth="1"/>
    <col min="10" max="10" width="17.5703125" customWidth="1"/>
  </cols>
  <sheetData>
    <row r="3" spans="1:14" x14ac:dyDescent="0.25">
      <c r="A3" s="2" t="s">
        <v>280</v>
      </c>
      <c r="B3" s="2" t="s">
        <v>269</v>
      </c>
    </row>
    <row r="4" spans="1:14" x14ac:dyDescent="0.25">
      <c r="A4" s="2" t="s">
        <v>272</v>
      </c>
      <c r="B4" t="s">
        <v>23</v>
      </c>
      <c r="C4" t="s">
        <v>7</v>
      </c>
      <c r="D4" t="s">
        <v>1</v>
      </c>
      <c r="G4" t="s">
        <v>272</v>
      </c>
      <c r="H4" t="s">
        <v>23</v>
      </c>
      <c r="I4" t="s">
        <v>7</v>
      </c>
      <c r="J4" t="s">
        <v>1</v>
      </c>
      <c r="K4" t="s">
        <v>291</v>
      </c>
      <c r="L4" t="s">
        <v>292</v>
      </c>
      <c r="M4" t="s">
        <v>293</v>
      </c>
      <c r="N4" t="s">
        <v>300</v>
      </c>
    </row>
    <row r="5" spans="1:14" x14ac:dyDescent="0.25">
      <c r="A5" t="s">
        <v>268</v>
      </c>
      <c r="B5" s="4">
        <v>3</v>
      </c>
      <c r="C5" s="4">
        <v>6</v>
      </c>
      <c r="D5" s="4">
        <v>1</v>
      </c>
      <c r="G5" t="s">
        <v>268</v>
      </c>
      <c r="H5">
        <v>3</v>
      </c>
      <c r="I5">
        <v>6</v>
      </c>
      <c r="J5">
        <v>1</v>
      </c>
      <c r="K5" t="str">
        <f>IF(CHP_table[[#This Row],[Cyber Domain]]&lt;&gt;"","C","")</f>
        <v>C</v>
      </c>
      <c r="L5" t="str">
        <f>IF(CHP_table[[#This Row],[Human Domain]]&lt;&gt;"","H","")</f>
        <v>H</v>
      </c>
      <c r="M5" t="str">
        <f>IF(CHP_table[[#This Row],[Physical Domain]]&lt;&gt;"","P","")</f>
        <v>P</v>
      </c>
      <c r="N5" t="str">
        <f>CONCATENATE(CHP_table[[#This Row],[C]],CHP_table[[#This Row],[H]],CHP_table[[#This Row],[P]])</f>
        <v>CHP</v>
      </c>
    </row>
    <row r="6" spans="1:14" x14ac:dyDescent="0.25">
      <c r="A6" t="s">
        <v>267</v>
      </c>
      <c r="B6" s="4">
        <v>2</v>
      </c>
      <c r="C6" s="4">
        <v>2</v>
      </c>
      <c r="D6" s="4">
        <v>1</v>
      </c>
      <c r="G6" t="s">
        <v>267</v>
      </c>
      <c r="H6">
        <v>2</v>
      </c>
      <c r="I6">
        <v>2</v>
      </c>
      <c r="J6">
        <v>1</v>
      </c>
      <c r="K6" t="str">
        <f>IF(CHP_table[[#This Row],[Cyber Domain]]&lt;&gt;"","C","")</f>
        <v>C</v>
      </c>
      <c r="L6" t="str">
        <f>IF(CHP_table[[#This Row],[Human Domain]]&lt;&gt;"","H","")</f>
        <v>H</v>
      </c>
      <c r="M6" t="str">
        <f>IF(CHP_table[[#This Row],[Physical Domain]]&lt;&gt;"","P","")</f>
        <v>P</v>
      </c>
      <c r="N6" t="str">
        <f>CONCATENATE(CHP_table[[#This Row],[C]],CHP_table[[#This Row],[H]],CHP_table[[#This Row],[P]])</f>
        <v>CHP</v>
      </c>
    </row>
    <row r="7" spans="1:14" x14ac:dyDescent="0.25">
      <c r="A7" t="s">
        <v>266</v>
      </c>
      <c r="B7" s="4"/>
      <c r="C7" s="4">
        <v>1</v>
      </c>
      <c r="D7" s="4">
        <v>2</v>
      </c>
      <c r="G7" t="s">
        <v>266</v>
      </c>
      <c r="I7">
        <v>1</v>
      </c>
      <c r="J7">
        <v>2</v>
      </c>
      <c r="K7" t="str">
        <f>IF(CHP_table[[#This Row],[Cyber Domain]]&lt;&gt;"","C","")</f>
        <v/>
      </c>
      <c r="L7" t="str">
        <f>IF(CHP_table[[#This Row],[Human Domain]]&lt;&gt;"","H","")</f>
        <v>H</v>
      </c>
      <c r="M7" t="str">
        <f>IF(CHP_table[[#This Row],[Physical Domain]]&lt;&gt;"","P","")</f>
        <v>P</v>
      </c>
      <c r="N7" t="str">
        <f>CONCATENATE(CHP_table[[#This Row],[C]],CHP_table[[#This Row],[H]],CHP_table[[#This Row],[P]])</f>
        <v>HP</v>
      </c>
    </row>
    <row r="8" spans="1:14" x14ac:dyDescent="0.25">
      <c r="A8" t="s">
        <v>265</v>
      </c>
      <c r="B8" s="4"/>
      <c r="C8" s="4">
        <v>6</v>
      </c>
      <c r="D8" s="4">
        <v>1</v>
      </c>
      <c r="G8" t="s">
        <v>265</v>
      </c>
      <c r="I8">
        <v>6</v>
      </c>
      <c r="J8">
        <v>1</v>
      </c>
      <c r="K8" t="str">
        <f>IF(CHP_table[[#This Row],[Cyber Domain]]&lt;&gt;"","C","")</f>
        <v/>
      </c>
      <c r="L8" t="str">
        <f>IF(CHP_table[[#This Row],[Human Domain]]&lt;&gt;"","H","")</f>
        <v>H</v>
      </c>
      <c r="M8" t="str">
        <f>IF(CHP_table[[#This Row],[Physical Domain]]&lt;&gt;"","P","")</f>
        <v>P</v>
      </c>
      <c r="N8" t="str">
        <f>CONCATENATE(CHP_table[[#This Row],[C]],CHP_table[[#This Row],[H]],CHP_table[[#This Row],[P]])</f>
        <v>HP</v>
      </c>
    </row>
    <row r="9" spans="1:14" x14ac:dyDescent="0.25">
      <c r="A9" t="s">
        <v>264</v>
      </c>
      <c r="B9" s="4"/>
      <c r="C9" s="4">
        <v>4</v>
      </c>
      <c r="D9" s="4"/>
      <c r="G9" t="s">
        <v>264</v>
      </c>
      <c r="I9">
        <v>4</v>
      </c>
      <c r="K9" t="str">
        <f>IF(CHP_table[[#This Row],[Cyber Domain]]&lt;&gt;"","C","")</f>
        <v/>
      </c>
      <c r="L9" t="str">
        <f>IF(CHP_table[[#This Row],[Human Domain]]&lt;&gt;"","H","")</f>
        <v>H</v>
      </c>
      <c r="M9" t="str">
        <f>IF(CHP_table[[#This Row],[Physical Domain]]&lt;&gt;"","P","")</f>
        <v/>
      </c>
      <c r="N9" t="str">
        <f>CONCATENATE(CHP_table[[#This Row],[C]],CHP_table[[#This Row],[H]],CHP_table[[#This Row],[P]])</f>
        <v>H</v>
      </c>
    </row>
    <row r="10" spans="1:14" x14ac:dyDescent="0.25">
      <c r="A10" t="s">
        <v>263</v>
      </c>
      <c r="B10" s="4">
        <v>3</v>
      </c>
      <c r="C10" s="4">
        <v>5</v>
      </c>
      <c r="D10" s="4">
        <v>6</v>
      </c>
      <c r="G10" t="s">
        <v>263</v>
      </c>
      <c r="H10">
        <v>3</v>
      </c>
      <c r="I10">
        <v>5</v>
      </c>
      <c r="J10">
        <v>6</v>
      </c>
      <c r="K10" t="str">
        <f>IF(CHP_table[[#This Row],[Cyber Domain]]&lt;&gt;"","C","")</f>
        <v>C</v>
      </c>
      <c r="L10" t="str">
        <f>IF(CHP_table[[#This Row],[Human Domain]]&lt;&gt;"","H","")</f>
        <v>H</v>
      </c>
      <c r="M10" t="str">
        <f>IF(CHP_table[[#This Row],[Physical Domain]]&lt;&gt;"","P","")</f>
        <v>P</v>
      </c>
      <c r="N10" t="str">
        <f>CONCATENATE(CHP_table[[#This Row],[C]],CHP_table[[#This Row],[H]],CHP_table[[#This Row],[P]])</f>
        <v>CHP</v>
      </c>
    </row>
    <row r="11" spans="1:14" x14ac:dyDescent="0.25">
      <c r="A11" t="s">
        <v>262</v>
      </c>
      <c r="B11" s="4">
        <v>1</v>
      </c>
      <c r="C11" s="4">
        <v>6</v>
      </c>
      <c r="D11" s="4">
        <v>3</v>
      </c>
      <c r="G11" t="s">
        <v>262</v>
      </c>
      <c r="H11">
        <v>1</v>
      </c>
      <c r="I11">
        <v>6</v>
      </c>
      <c r="J11">
        <v>3</v>
      </c>
      <c r="K11" t="str">
        <f>IF(CHP_table[[#This Row],[Cyber Domain]]&lt;&gt;"","C","")</f>
        <v>C</v>
      </c>
      <c r="L11" t="str">
        <f>IF(CHP_table[[#This Row],[Human Domain]]&lt;&gt;"","H","")</f>
        <v>H</v>
      </c>
      <c r="M11" t="str">
        <f>IF(CHP_table[[#This Row],[Physical Domain]]&lt;&gt;"","P","")</f>
        <v>P</v>
      </c>
      <c r="N11" t="str">
        <f>CONCATENATE(CHP_table[[#This Row],[C]],CHP_table[[#This Row],[H]],CHP_table[[#This Row],[P]])</f>
        <v>CHP</v>
      </c>
    </row>
    <row r="12" spans="1:14" x14ac:dyDescent="0.25">
      <c r="A12" t="s">
        <v>261</v>
      </c>
      <c r="B12" s="4">
        <v>2</v>
      </c>
      <c r="C12" s="4">
        <v>2</v>
      </c>
      <c r="D12" s="4"/>
      <c r="G12" t="s">
        <v>261</v>
      </c>
      <c r="H12">
        <v>2</v>
      </c>
      <c r="I12">
        <v>2</v>
      </c>
      <c r="K12" t="str">
        <f>IF(CHP_table[[#This Row],[Cyber Domain]]&lt;&gt;"","C","")</f>
        <v>C</v>
      </c>
      <c r="L12" t="str">
        <f>IF(CHP_table[[#This Row],[Human Domain]]&lt;&gt;"","H","")</f>
        <v>H</v>
      </c>
      <c r="M12" t="str">
        <f>IF(CHP_table[[#This Row],[Physical Domain]]&lt;&gt;"","P","")</f>
        <v/>
      </c>
      <c r="N12" t="str">
        <f>CONCATENATE(CHP_table[[#This Row],[C]],CHP_table[[#This Row],[H]],CHP_table[[#This Row],[P]])</f>
        <v>CH</v>
      </c>
    </row>
    <row r="13" spans="1:14" x14ac:dyDescent="0.25">
      <c r="A13" t="s">
        <v>260</v>
      </c>
      <c r="B13" s="4">
        <v>2</v>
      </c>
      <c r="C13" s="4">
        <v>5</v>
      </c>
      <c r="D13" s="4">
        <v>1</v>
      </c>
      <c r="G13" t="s">
        <v>260</v>
      </c>
      <c r="H13">
        <v>2</v>
      </c>
      <c r="I13">
        <v>5</v>
      </c>
      <c r="J13">
        <v>1</v>
      </c>
      <c r="K13" t="str">
        <f>IF(CHP_table[[#This Row],[Cyber Domain]]&lt;&gt;"","C","")</f>
        <v>C</v>
      </c>
      <c r="L13" t="str">
        <f>IF(CHP_table[[#This Row],[Human Domain]]&lt;&gt;"","H","")</f>
        <v>H</v>
      </c>
      <c r="M13" t="str">
        <f>IF(CHP_table[[#This Row],[Physical Domain]]&lt;&gt;"","P","")</f>
        <v>P</v>
      </c>
      <c r="N13" t="str">
        <f>CONCATENATE(CHP_table[[#This Row],[C]],CHP_table[[#This Row],[H]],CHP_table[[#This Row],[P]])</f>
        <v>CHP</v>
      </c>
    </row>
    <row r="14" spans="1:14" x14ac:dyDescent="0.25">
      <c r="A14" t="s">
        <v>259</v>
      </c>
      <c r="B14" s="4"/>
      <c r="C14" s="4">
        <v>4</v>
      </c>
      <c r="D14" s="4">
        <v>1</v>
      </c>
      <c r="G14" t="s">
        <v>259</v>
      </c>
      <c r="I14">
        <v>4</v>
      </c>
      <c r="J14">
        <v>1</v>
      </c>
      <c r="K14" t="str">
        <f>IF(CHP_table[[#This Row],[Cyber Domain]]&lt;&gt;"","C","")</f>
        <v/>
      </c>
      <c r="L14" t="str">
        <f>IF(CHP_table[[#This Row],[Human Domain]]&lt;&gt;"","H","")</f>
        <v>H</v>
      </c>
      <c r="M14" t="str">
        <f>IF(CHP_table[[#This Row],[Physical Domain]]&lt;&gt;"","P","")</f>
        <v>P</v>
      </c>
      <c r="N14" t="str">
        <f>CONCATENATE(CHP_table[[#This Row],[C]],CHP_table[[#This Row],[H]],CHP_table[[#This Row],[P]])</f>
        <v>HP</v>
      </c>
    </row>
    <row r="15" spans="1:14" x14ac:dyDescent="0.25">
      <c r="A15" t="s">
        <v>257</v>
      </c>
      <c r="B15" s="4"/>
      <c r="C15" s="4">
        <v>6</v>
      </c>
      <c r="D15" s="4">
        <v>1</v>
      </c>
      <c r="G15" t="s">
        <v>257</v>
      </c>
      <c r="I15">
        <v>6</v>
      </c>
      <c r="J15">
        <v>1</v>
      </c>
      <c r="K15" t="str">
        <f>IF(CHP_table[[#This Row],[Cyber Domain]]&lt;&gt;"","C","")</f>
        <v/>
      </c>
      <c r="L15" t="str">
        <f>IF(CHP_table[[#This Row],[Human Domain]]&lt;&gt;"","H","")</f>
        <v>H</v>
      </c>
      <c r="M15" t="str">
        <f>IF(CHP_table[[#This Row],[Physical Domain]]&lt;&gt;"","P","")</f>
        <v>P</v>
      </c>
      <c r="N15" t="str">
        <f>CONCATENATE(CHP_table[[#This Row],[C]],CHP_table[[#This Row],[H]],CHP_table[[#This Row],[P]])</f>
        <v>HP</v>
      </c>
    </row>
    <row r="16" spans="1:14" x14ac:dyDescent="0.25">
      <c r="A16" t="s">
        <v>256</v>
      </c>
      <c r="B16" s="4"/>
      <c r="C16" s="4">
        <v>6</v>
      </c>
      <c r="D16" s="4">
        <v>2</v>
      </c>
      <c r="G16" t="s">
        <v>256</v>
      </c>
      <c r="I16">
        <v>6</v>
      </c>
      <c r="J16">
        <v>2</v>
      </c>
      <c r="K16" t="str">
        <f>IF(CHP_table[[#This Row],[Cyber Domain]]&lt;&gt;"","C","")</f>
        <v/>
      </c>
      <c r="L16" t="str">
        <f>IF(CHP_table[[#This Row],[Human Domain]]&lt;&gt;"","H","")</f>
        <v>H</v>
      </c>
      <c r="M16" t="str">
        <f>IF(CHP_table[[#This Row],[Physical Domain]]&lt;&gt;"","P","")</f>
        <v>P</v>
      </c>
      <c r="N16" t="str">
        <f>CONCATENATE(CHP_table[[#This Row],[C]],CHP_table[[#This Row],[H]],CHP_table[[#This Row],[P]])</f>
        <v>HP</v>
      </c>
    </row>
    <row r="17" spans="1:14" x14ac:dyDescent="0.25">
      <c r="A17" t="s">
        <v>255</v>
      </c>
      <c r="B17" s="4"/>
      <c r="C17" s="4">
        <v>3</v>
      </c>
      <c r="D17" s="4"/>
      <c r="G17" t="s">
        <v>255</v>
      </c>
      <c r="I17">
        <v>3</v>
      </c>
      <c r="K17" t="str">
        <f>IF(CHP_table[[#This Row],[Cyber Domain]]&lt;&gt;"","C","")</f>
        <v/>
      </c>
      <c r="L17" t="str">
        <f>IF(CHP_table[[#This Row],[Human Domain]]&lt;&gt;"","H","")</f>
        <v>H</v>
      </c>
      <c r="M17" t="str">
        <f>IF(CHP_table[[#This Row],[Physical Domain]]&lt;&gt;"","P","")</f>
        <v/>
      </c>
      <c r="N17" t="str">
        <f>CONCATENATE(CHP_table[[#This Row],[C]],CHP_table[[#This Row],[H]],CHP_table[[#This Row],[P]])</f>
        <v>H</v>
      </c>
    </row>
    <row r="18" spans="1:14" x14ac:dyDescent="0.25">
      <c r="A18" t="s">
        <v>254</v>
      </c>
      <c r="B18" s="4">
        <v>2</v>
      </c>
      <c r="C18" s="4">
        <v>7</v>
      </c>
      <c r="D18" s="4"/>
      <c r="G18" t="s">
        <v>254</v>
      </c>
      <c r="H18">
        <v>2</v>
      </c>
      <c r="I18">
        <v>7</v>
      </c>
      <c r="K18" t="str">
        <f>IF(CHP_table[[#This Row],[Cyber Domain]]&lt;&gt;"","C","")</f>
        <v>C</v>
      </c>
      <c r="L18" t="str">
        <f>IF(CHP_table[[#This Row],[Human Domain]]&lt;&gt;"","H","")</f>
        <v>H</v>
      </c>
      <c r="M18" t="str">
        <f>IF(CHP_table[[#This Row],[Physical Domain]]&lt;&gt;"","P","")</f>
        <v/>
      </c>
      <c r="N18" t="str">
        <f>CONCATENATE(CHP_table[[#This Row],[C]],CHP_table[[#This Row],[H]],CHP_table[[#This Row],[P]])</f>
        <v>CH</v>
      </c>
    </row>
    <row r="19" spans="1:14" x14ac:dyDescent="0.25">
      <c r="A19" t="s">
        <v>252</v>
      </c>
      <c r="B19" s="4"/>
      <c r="C19" s="4">
        <v>3</v>
      </c>
      <c r="D19" s="4">
        <v>1</v>
      </c>
      <c r="G19" t="s">
        <v>252</v>
      </c>
      <c r="I19">
        <v>3</v>
      </c>
      <c r="J19">
        <v>1</v>
      </c>
      <c r="K19" t="str">
        <f>IF(CHP_table[[#This Row],[Cyber Domain]]&lt;&gt;"","C","")</f>
        <v/>
      </c>
      <c r="L19" t="str">
        <f>IF(CHP_table[[#This Row],[Human Domain]]&lt;&gt;"","H","")</f>
        <v>H</v>
      </c>
      <c r="M19" t="str">
        <f>IF(CHP_table[[#This Row],[Physical Domain]]&lt;&gt;"","P","")</f>
        <v>P</v>
      </c>
      <c r="N19" t="str">
        <f>CONCATENATE(CHP_table[[#This Row],[C]],CHP_table[[#This Row],[H]],CHP_table[[#This Row],[P]])</f>
        <v>HP</v>
      </c>
    </row>
    <row r="20" spans="1:14" x14ac:dyDescent="0.25">
      <c r="A20" t="s">
        <v>251</v>
      </c>
      <c r="B20" s="4"/>
      <c r="C20" s="4">
        <v>3</v>
      </c>
      <c r="D20" s="4">
        <v>2</v>
      </c>
      <c r="G20" t="s">
        <v>251</v>
      </c>
      <c r="I20">
        <v>3</v>
      </c>
      <c r="J20">
        <v>2</v>
      </c>
      <c r="K20" t="str">
        <f>IF(CHP_table[[#This Row],[Cyber Domain]]&lt;&gt;"","C","")</f>
        <v/>
      </c>
      <c r="L20" t="str">
        <f>IF(CHP_table[[#This Row],[Human Domain]]&lt;&gt;"","H","")</f>
        <v>H</v>
      </c>
      <c r="M20" t="str">
        <f>IF(CHP_table[[#This Row],[Physical Domain]]&lt;&gt;"","P","")</f>
        <v>P</v>
      </c>
      <c r="N20" t="str">
        <f>CONCATENATE(CHP_table[[#This Row],[C]],CHP_table[[#This Row],[H]],CHP_table[[#This Row],[P]])</f>
        <v>HP</v>
      </c>
    </row>
    <row r="21" spans="1:14" x14ac:dyDescent="0.25">
      <c r="A21" t="s">
        <v>250</v>
      </c>
      <c r="B21" s="4">
        <v>2</v>
      </c>
      <c r="C21" s="4">
        <v>5</v>
      </c>
      <c r="D21" s="4">
        <v>1</v>
      </c>
      <c r="G21" t="s">
        <v>250</v>
      </c>
      <c r="H21">
        <v>2</v>
      </c>
      <c r="I21">
        <v>5</v>
      </c>
      <c r="J21">
        <v>1</v>
      </c>
      <c r="K21" t="str">
        <f>IF(CHP_table[[#This Row],[Cyber Domain]]&lt;&gt;"","C","")</f>
        <v>C</v>
      </c>
      <c r="L21" t="str">
        <f>IF(CHP_table[[#This Row],[Human Domain]]&lt;&gt;"","H","")</f>
        <v>H</v>
      </c>
      <c r="M21" t="str">
        <f>IF(CHP_table[[#This Row],[Physical Domain]]&lt;&gt;"","P","")</f>
        <v>P</v>
      </c>
      <c r="N21" t="str">
        <f>CONCATENATE(CHP_table[[#This Row],[C]],CHP_table[[#This Row],[H]],CHP_table[[#This Row],[P]])</f>
        <v>CHP</v>
      </c>
    </row>
    <row r="22" spans="1:14" x14ac:dyDescent="0.25">
      <c r="A22" t="s">
        <v>248</v>
      </c>
      <c r="B22" s="4">
        <v>2</v>
      </c>
      <c r="C22" s="4">
        <v>4</v>
      </c>
      <c r="D22" s="4"/>
      <c r="G22" t="s">
        <v>248</v>
      </c>
      <c r="H22">
        <v>2</v>
      </c>
      <c r="I22">
        <v>4</v>
      </c>
      <c r="K22" t="str">
        <f>IF(CHP_table[[#This Row],[Cyber Domain]]&lt;&gt;"","C","")</f>
        <v>C</v>
      </c>
      <c r="L22" t="str">
        <f>IF(CHP_table[[#This Row],[Human Domain]]&lt;&gt;"","H","")</f>
        <v>H</v>
      </c>
      <c r="M22" t="str">
        <f>IF(CHP_table[[#This Row],[Physical Domain]]&lt;&gt;"","P","")</f>
        <v/>
      </c>
      <c r="N22" t="str">
        <f>CONCATENATE(CHP_table[[#This Row],[C]],CHP_table[[#This Row],[H]],CHP_table[[#This Row],[P]])</f>
        <v>CH</v>
      </c>
    </row>
    <row r="23" spans="1:14" x14ac:dyDescent="0.25">
      <c r="A23" t="s">
        <v>247</v>
      </c>
      <c r="B23" s="4">
        <v>1</v>
      </c>
      <c r="C23" s="4">
        <v>8</v>
      </c>
      <c r="D23" s="4">
        <v>1</v>
      </c>
      <c r="G23" t="s">
        <v>247</v>
      </c>
      <c r="H23">
        <v>1</v>
      </c>
      <c r="I23">
        <v>8</v>
      </c>
      <c r="J23">
        <v>1</v>
      </c>
      <c r="K23" t="str">
        <f>IF(CHP_table[[#This Row],[Cyber Domain]]&lt;&gt;"","C","")</f>
        <v>C</v>
      </c>
      <c r="L23" t="str">
        <f>IF(CHP_table[[#This Row],[Human Domain]]&lt;&gt;"","H","")</f>
        <v>H</v>
      </c>
      <c r="M23" t="str">
        <f>IF(CHP_table[[#This Row],[Physical Domain]]&lt;&gt;"","P","")</f>
        <v>P</v>
      </c>
      <c r="N23" t="str">
        <f>CONCATENATE(CHP_table[[#This Row],[C]],CHP_table[[#This Row],[H]],CHP_table[[#This Row],[P]])</f>
        <v>CHP</v>
      </c>
    </row>
    <row r="24" spans="1:14" x14ac:dyDescent="0.25">
      <c r="A24" t="s">
        <v>245</v>
      </c>
      <c r="B24" s="4"/>
      <c r="C24" s="4">
        <v>3</v>
      </c>
      <c r="D24" s="4">
        <v>1</v>
      </c>
      <c r="G24" t="s">
        <v>245</v>
      </c>
      <c r="I24">
        <v>3</v>
      </c>
      <c r="J24">
        <v>1</v>
      </c>
      <c r="K24" t="str">
        <f>IF(CHP_table[[#This Row],[Cyber Domain]]&lt;&gt;"","C","")</f>
        <v/>
      </c>
      <c r="L24" t="str">
        <f>IF(CHP_table[[#This Row],[Human Domain]]&lt;&gt;"","H","")</f>
        <v>H</v>
      </c>
      <c r="M24" t="str">
        <f>IF(CHP_table[[#This Row],[Physical Domain]]&lt;&gt;"","P","")</f>
        <v>P</v>
      </c>
      <c r="N24" t="str">
        <f>CONCATENATE(CHP_table[[#This Row],[C]],CHP_table[[#This Row],[H]],CHP_table[[#This Row],[P]])</f>
        <v>HP</v>
      </c>
    </row>
    <row r="25" spans="1:14" x14ac:dyDescent="0.25">
      <c r="A25" t="s">
        <v>244</v>
      </c>
      <c r="B25" s="4"/>
      <c r="C25" s="4">
        <v>6</v>
      </c>
      <c r="D25" s="4">
        <v>1</v>
      </c>
      <c r="G25" t="s">
        <v>244</v>
      </c>
      <c r="I25">
        <v>6</v>
      </c>
      <c r="J25">
        <v>1</v>
      </c>
      <c r="K25" t="str">
        <f>IF(CHP_table[[#This Row],[Cyber Domain]]&lt;&gt;"","C","")</f>
        <v/>
      </c>
      <c r="L25" t="str">
        <f>IF(CHP_table[[#This Row],[Human Domain]]&lt;&gt;"","H","")</f>
        <v>H</v>
      </c>
      <c r="M25" t="str">
        <f>IF(CHP_table[[#This Row],[Physical Domain]]&lt;&gt;"","P","")</f>
        <v>P</v>
      </c>
      <c r="N25" t="str">
        <f>CONCATENATE(CHP_table[[#This Row],[C]],CHP_table[[#This Row],[H]],CHP_table[[#This Row],[P]])</f>
        <v>HP</v>
      </c>
    </row>
    <row r="26" spans="1:14" x14ac:dyDescent="0.25">
      <c r="A26" t="s">
        <v>243</v>
      </c>
      <c r="B26" s="4"/>
      <c r="C26" s="4">
        <v>3</v>
      </c>
      <c r="D26" s="4">
        <v>2</v>
      </c>
      <c r="G26" t="s">
        <v>243</v>
      </c>
      <c r="I26">
        <v>3</v>
      </c>
      <c r="J26">
        <v>2</v>
      </c>
      <c r="K26" t="str">
        <f>IF(CHP_table[[#This Row],[Cyber Domain]]&lt;&gt;"","C","")</f>
        <v/>
      </c>
      <c r="L26" t="str">
        <f>IF(CHP_table[[#This Row],[Human Domain]]&lt;&gt;"","H","")</f>
        <v>H</v>
      </c>
      <c r="M26" t="str">
        <f>IF(CHP_table[[#This Row],[Physical Domain]]&lt;&gt;"","P","")</f>
        <v>P</v>
      </c>
      <c r="N26" t="str">
        <f>CONCATENATE(CHP_table[[#This Row],[C]],CHP_table[[#This Row],[H]],CHP_table[[#This Row],[P]])</f>
        <v>HP</v>
      </c>
    </row>
    <row r="27" spans="1:14" x14ac:dyDescent="0.25">
      <c r="A27" t="s">
        <v>242</v>
      </c>
      <c r="B27" s="4"/>
      <c r="C27" s="4">
        <v>6</v>
      </c>
      <c r="D27" s="4">
        <v>3</v>
      </c>
      <c r="G27" t="s">
        <v>242</v>
      </c>
      <c r="I27">
        <v>6</v>
      </c>
      <c r="J27">
        <v>3</v>
      </c>
      <c r="K27" t="str">
        <f>IF(CHP_table[[#This Row],[Cyber Domain]]&lt;&gt;"","C","")</f>
        <v/>
      </c>
      <c r="L27" t="str">
        <f>IF(CHP_table[[#This Row],[Human Domain]]&lt;&gt;"","H","")</f>
        <v>H</v>
      </c>
      <c r="M27" t="str">
        <f>IF(CHP_table[[#This Row],[Physical Domain]]&lt;&gt;"","P","")</f>
        <v>P</v>
      </c>
      <c r="N27" t="str">
        <f>CONCATENATE(CHP_table[[#This Row],[C]],CHP_table[[#This Row],[H]],CHP_table[[#This Row],[P]])</f>
        <v>HP</v>
      </c>
    </row>
    <row r="28" spans="1:14" x14ac:dyDescent="0.25">
      <c r="A28" t="s">
        <v>241</v>
      </c>
      <c r="B28" s="4"/>
      <c r="C28" s="4">
        <v>5</v>
      </c>
      <c r="D28" s="4">
        <v>1</v>
      </c>
      <c r="G28" t="s">
        <v>241</v>
      </c>
      <c r="I28">
        <v>5</v>
      </c>
      <c r="J28">
        <v>1</v>
      </c>
      <c r="K28" t="str">
        <f>IF(CHP_table[[#This Row],[Cyber Domain]]&lt;&gt;"","C","")</f>
        <v/>
      </c>
      <c r="L28" t="str">
        <f>IF(CHP_table[[#This Row],[Human Domain]]&lt;&gt;"","H","")</f>
        <v>H</v>
      </c>
      <c r="M28" t="str">
        <f>IF(CHP_table[[#This Row],[Physical Domain]]&lt;&gt;"","P","")</f>
        <v>P</v>
      </c>
      <c r="N28" t="str">
        <f>CONCATENATE(CHP_table[[#This Row],[C]],CHP_table[[#This Row],[H]],CHP_table[[#This Row],[P]])</f>
        <v>HP</v>
      </c>
    </row>
    <row r="29" spans="1:14" x14ac:dyDescent="0.25">
      <c r="A29" t="s">
        <v>240</v>
      </c>
      <c r="B29" s="4"/>
      <c r="C29" s="4">
        <v>5</v>
      </c>
      <c r="D29" s="4">
        <v>2</v>
      </c>
      <c r="G29" t="s">
        <v>240</v>
      </c>
      <c r="I29">
        <v>5</v>
      </c>
      <c r="J29">
        <v>2</v>
      </c>
      <c r="K29" t="str">
        <f>IF(CHP_table[[#This Row],[Cyber Domain]]&lt;&gt;"","C","")</f>
        <v/>
      </c>
      <c r="L29" t="str">
        <f>IF(CHP_table[[#This Row],[Human Domain]]&lt;&gt;"","H","")</f>
        <v>H</v>
      </c>
      <c r="M29" t="str">
        <f>IF(CHP_table[[#This Row],[Physical Domain]]&lt;&gt;"","P","")</f>
        <v>P</v>
      </c>
      <c r="N29" t="str">
        <f>CONCATENATE(CHP_table[[#This Row],[C]],CHP_table[[#This Row],[H]],CHP_table[[#This Row],[P]])</f>
        <v>HP</v>
      </c>
    </row>
    <row r="30" spans="1:14" x14ac:dyDescent="0.25">
      <c r="A30" t="s">
        <v>239</v>
      </c>
      <c r="B30" s="4"/>
      <c r="C30" s="4">
        <v>6</v>
      </c>
      <c r="D30" s="4">
        <v>1</v>
      </c>
      <c r="G30" t="s">
        <v>239</v>
      </c>
      <c r="I30">
        <v>6</v>
      </c>
      <c r="J30">
        <v>1</v>
      </c>
      <c r="K30" t="str">
        <f>IF(CHP_table[[#This Row],[Cyber Domain]]&lt;&gt;"","C","")</f>
        <v/>
      </c>
      <c r="L30" t="str">
        <f>IF(CHP_table[[#This Row],[Human Domain]]&lt;&gt;"","H","")</f>
        <v>H</v>
      </c>
      <c r="M30" t="str">
        <f>IF(CHP_table[[#This Row],[Physical Domain]]&lt;&gt;"","P","")</f>
        <v>P</v>
      </c>
      <c r="N30" t="str">
        <f>CONCATENATE(CHP_table[[#This Row],[C]],CHP_table[[#This Row],[H]],CHP_table[[#This Row],[P]])</f>
        <v>HP</v>
      </c>
    </row>
    <row r="31" spans="1:14" x14ac:dyDescent="0.25">
      <c r="A31" t="s">
        <v>238</v>
      </c>
      <c r="B31" s="4"/>
      <c r="C31" s="4">
        <v>5</v>
      </c>
      <c r="D31" s="4">
        <v>1</v>
      </c>
      <c r="G31" t="s">
        <v>238</v>
      </c>
      <c r="I31">
        <v>5</v>
      </c>
      <c r="J31">
        <v>1</v>
      </c>
      <c r="K31" t="str">
        <f>IF(CHP_table[[#This Row],[Cyber Domain]]&lt;&gt;"","C","")</f>
        <v/>
      </c>
      <c r="L31" t="str">
        <f>IF(CHP_table[[#This Row],[Human Domain]]&lt;&gt;"","H","")</f>
        <v>H</v>
      </c>
      <c r="M31" t="str">
        <f>IF(CHP_table[[#This Row],[Physical Domain]]&lt;&gt;"","P","")</f>
        <v>P</v>
      </c>
      <c r="N31" t="str">
        <f>CONCATENATE(CHP_table[[#This Row],[C]],CHP_table[[#This Row],[H]],CHP_table[[#This Row],[P]])</f>
        <v>HP</v>
      </c>
    </row>
    <row r="32" spans="1:14" x14ac:dyDescent="0.25">
      <c r="A32" t="s">
        <v>236</v>
      </c>
      <c r="B32" s="4">
        <v>1</v>
      </c>
      <c r="C32" s="4">
        <v>5</v>
      </c>
      <c r="D32" s="4">
        <v>1</v>
      </c>
      <c r="G32" t="s">
        <v>236</v>
      </c>
      <c r="H32">
        <v>1</v>
      </c>
      <c r="I32">
        <v>5</v>
      </c>
      <c r="J32">
        <v>1</v>
      </c>
      <c r="K32" t="str">
        <f>IF(CHP_table[[#This Row],[Cyber Domain]]&lt;&gt;"","C","")</f>
        <v>C</v>
      </c>
      <c r="L32" t="str">
        <f>IF(CHP_table[[#This Row],[Human Domain]]&lt;&gt;"","H","")</f>
        <v>H</v>
      </c>
      <c r="M32" t="str">
        <f>IF(CHP_table[[#This Row],[Physical Domain]]&lt;&gt;"","P","")</f>
        <v>P</v>
      </c>
      <c r="N32" t="str">
        <f>CONCATENATE(CHP_table[[#This Row],[C]],CHP_table[[#This Row],[H]],CHP_table[[#This Row],[P]])</f>
        <v>CHP</v>
      </c>
    </row>
    <row r="33" spans="1:14" x14ac:dyDescent="0.25">
      <c r="A33" t="s">
        <v>234</v>
      </c>
      <c r="B33" s="4"/>
      <c r="C33" s="4">
        <v>6</v>
      </c>
      <c r="D33" s="4">
        <v>1</v>
      </c>
      <c r="G33" t="s">
        <v>234</v>
      </c>
      <c r="I33">
        <v>6</v>
      </c>
      <c r="J33">
        <v>1</v>
      </c>
      <c r="K33" t="str">
        <f>IF(CHP_table[[#This Row],[Cyber Domain]]&lt;&gt;"","C","")</f>
        <v/>
      </c>
      <c r="L33" t="str">
        <f>IF(CHP_table[[#This Row],[Human Domain]]&lt;&gt;"","H","")</f>
        <v>H</v>
      </c>
      <c r="M33" t="str">
        <f>IF(CHP_table[[#This Row],[Physical Domain]]&lt;&gt;"","P","")</f>
        <v>P</v>
      </c>
      <c r="N33" t="str">
        <f>CONCATENATE(CHP_table[[#This Row],[C]],CHP_table[[#This Row],[H]],CHP_table[[#This Row],[P]])</f>
        <v>HP</v>
      </c>
    </row>
    <row r="34" spans="1:14" x14ac:dyDescent="0.25">
      <c r="A34" t="s">
        <v>232</v>
      </c>
      <c r="B34" s="4"/>
      <c r="C34" s="4">
        <v>6</v>
      </c>
      <c r="D34" s="4">
        <v>1</v>
      </c>
      <c r="G34" t="s">
        <v>232</v>
      </c>
      <c r="I34">
        <v>6</v>
      </c>
      <c r="J34">
        <v>1</v>
      </c>
      <c r="K34" t="str">
        <f>IF(CHP_table[[#This Row],[Cyber Domain]]&lt;&gt;"","C","")</f>
        <v/>
      </c>
      <c r="L34" t="str">
        <f>IF(CHP_table[[#This Row],[Human Domain]]&lt;&gt;"","H","")</f>
        <v>H</v>
      </c>
      <c r="M34" t="str">
        <f>IF(CHP_table[[#This Row],[Physical Domain]]&lt;&gt;"","P","")</f>
        <v>P</v>
      </c>
      <c r="N34" t="str">
        <f>CONCATENATE(CHP_table[[#This Row],[C]],CHP_table[[#This Row],[H]],CHP_table[[#This Row],[P]])</f>
        <v>HP</v>
      </c>
    </row>
    <row r="35" spans="1:14" x14ac:dyDescent="0.25">
      <c r="A35" t="s">
        <v>231</v>
      </c>
      <c r="B35" s="4"/>
      <c r="C35" s="4">
        <v>5</v>
      </c>
      <c r="D35" s="4">
        <v>1</v>
      </c>
      <c r="G35" t="s">
        <v>231</v>
      </c>
      <c r="I35">
        <v>5</v>
      </c>
      <c r="J35">
        <v>1</v>
      </c>
      <c r="K35" t="str">
        <f>IF(CHP_table[[#This Row],[Cyber Domain]]&lt;&gt;"","C","")</f>
        <v/>
      </c>
      <c r="L35" t="str">
        <f>IF(CHP_table[[#This Row],[Human Domain]]&lt;&gt;"","H","")</f>
        <v>H</v>
      </c>
      <c r="M35" t="str">
        <f>IF(CHP_table[[#This Row],[Physical Domain]]&lt;&gt;"","P","")</f>
        <v>P</v>
      </c>
      <c r="N35" t="str">
        <f>CONCATENATE(CHP_table[[#This Row],[C]],CHP_table[[#This Row],[H]],CHP_table[[#This Row],[P]])</f>
        <v>HP</v>
      </c>
    </row>
    <row r="36" spans="1:14" x14ac:dyDescent="0.25">
      <c r="A36" t="s">
        <v>230</v>
      </c>
      <c r="B36" s="4"/>
      <c r="C36" s="4">
        <v>3</v>
      </c>
      <c r="D36" s="4">
        <v>1</v>
      </c>
      <c r="G36" t="s">
        <v>230</v>
      </c>
      <c r="I36">
        <v>3</v>
      </c>
      <c r="J36">
        <v>1</v>
      </c>
      <c r="K36" t="str">
        <f>IF(CHP_table[[#This Row],[Cyber Domain]]&lt;&gt;"","C","")</f>
        <v/>
      </c>
      <c r="L36" t="str">
        <f>IF(CHP_table[[#This Row],[Human Domain]]&lt;&gt;"","H","")</f>
        <v>H</v>
      </c>
      <c r="M36" t="str">
        <f>IF(CHP_table[[#This Row],[Physical Domain]]&lt;&gt;"","P","")</f>
        <v>P</v>
      </c>
      <c r="N36" t="str">
        <f>CONCATENATE(CHP_table[[#This Row],[C]],CHP_table[[#This Row],[H]],CHP_table[[#This Row],[P]])</f>
        <v>HP</v>
      </c>
    </row>
    <row r="37" spans="1:14" x14ac:dyDescent="0.25">
      <c r="A37" t="s">
        <v>229</v>
      </c>
      <c r="B37" s="4"/>
      <c r="C37" s="4">
        <v>1</v>
      </c>
      <c r="D37" s="4">
        <v>1</v>
      </c>
      <c r="G37" t="s">
        <v>229</v>
      </c>
      <c r="I37">
        <v>1</v>
      </c>
      <c r="J37">
        <v>1</v>
      </c>
      <c r="K37" t="str">
        <f>IF(CHP_table[[#This Row],[Cyber Domain]]&lt;&gt;"","C","")</f>
        <v/>
      </c>
      <c r="L37" t="str">
        <f>IF(CHP_table[[#This Row],[Human Domain]]&lt;&gt;"","H","")</f>
        <v>H</v>
      </c>
      <c r="M37" t="str">
        <f>IF(CHP_table[[#This Row],[Physical Domain]]&lt;&gt;"","P","")</f>
        <v>P</v>
      </c>
      <c r="N37" t="str">
        <f>CONCATENATE(CHP_table[[#This Row],[C]],CHP_table[[#This Row],[H]],CHP_table[[#This Row],[P]])</f>
        <v>HP</v>
      </c>
    </row>
    <row r="38" spans="1:14" x14ac:dyDescent="0.25">
      <c r="A38" t="s">
        <v>228</v>
      </c>
      <c r="B38" s="4"/>
      <c r="C38" s="4">
        <v>3</v>
      </c>
      <c r="D38" s="4">
        <v>3</v>
      </c>
      <c r="G38" t="s">
        <v>228</v>
      </c>
      <c r="I38">
        <v>3</v>
      </c>
      <c r="J38">
        <v>3</v>
      </c>
      <c r="K38" t="str">
        <f>IF(CHP_table[[#This Row],[Cyber Domain]]&lt;&gt;"","C","")</f>
        <v/>
      </c>
      <c r="L38" t="str">
        <f>IF(CHP_table[[#This Row],[Human Domain]]&lt;&gt;"","H","")</f>
        <v>H</v>
      </c>
      <c r="M38" t="str">
        <f>IF(CHP_table[[#This Row],[Physical Domain]]&lt;&gt;"","P","")</f>
        <v>P</v>
      </c>
      <c r="N38" t="str">
        <f>CONCATENATE(CHP_table[[#This Row],[C]],CHP_table[[#This Row],[H]],CHP_table[[#This Row],[P]])</f>
        <v>HP</v>
      </c>
    </row>
    <row r="39" spans="1:14" x14ac:dyDescent="0.25">
      <c r="A39" t="s">
        <v>227</v>
      </c>
      <c r="B39" s="4"/>
      <c r="C39" s="4">
        <v>2</v>
      </c>
      <c r="D39" s="4"/>
      <c r="G39" t="s">
        <v>227</v>
      </c>
      <c r="I39">
        <v>2</v>
      </c>
      <c r="K39" t="str">
        <f>IF(CHP_table[[#This Row],[Cyber Domain]]&lt;&gt;"","C","")</f>
        <v/>
      </c>
      <c r="L39" t="str">
        <f>IF(CHP_table[[#This Row],[Human Domain]]&lt;&gt;"","H","")</f>
        <v>H</v>
      </c>
      <c r="M39" t="str">
        <f>IF(CHP_table[[#This Row],[Physical Domain]]&lt;&gt;"","P","")</f>
        <v/>
      </c>
      <c r="N39" t="str">
        <f>CONCATENATE(CHP_table[[#This Row],[C]],CHP_table[[#This Row],[H]],CHP_table[[#This Row],[P]])</f>
        <v>H</v>
      </c>
    </row>
    <row r="40" spans="1:14" x14ac:dyDescent="0.25">
      <c r="A40" t="s">
        <v>226</v>
      </c>
      <c r="B40" s="4"/>
      <c r="C40" s="4">
        <v>4</v>
      </c>
      <c r="D40" s="4">
        <v>2</v>
      </c>
      <c r="G40" t="s">
        <v>226</v>
      </c>
      <c r="I40">
        <v>4</v>
      </c>
      <c r="J40">
        <v>2</v>
      </c>
      <c r="K40" t="str">
        <f>IF(CHP_table[[#This Row],[Cyber Domain]]&lt;&gt;"","C","")</f>
        <v/>
      </c>
      <c r="L40" t="str">
        <f>IF(CHP_table[[#This Row],[Human Domain]]&lt;&gt;"","H","")</f>
        <v>H</v>
      </c>
      <c r="M40" t="str">
        <f>IF(CHP_table[[#This Row],[Physical Domain]]&lt;&gt;"","P","")</f>
        <v>P</v>
      </c>
      <c r="N40" t="str">
        <f>CONCATENATE(CHP_table[[#This Row],[C]],CHP_table[[#This Row],[H]],CHP_table[[#This Row],[P]])</f>
        <v>HP</v>
      </c>
    </row>
    <row r="41" spans="1:14" x14ac:dyDescent="0.25">
      <c r="A41" t="s">
        <v>225</v>
      </c>
      <c r="B41" s="4"/>
      <c r="C41" s="4">
        <v>4</v>
      </c>
      <c r="D41" s="4">
        <v>1</v>
      </c>
      <c r="G41" t="s">
        <v>225</v>
      </c>
      <c r="I41">
        <v>4</v>
      </c>
      <c r="J41">
        <v>1</v>
      </c>
      <c r="K41" t="str">
        <f>IF(CHP_table[[#This Row],[Cyber Domain]]&lt;&gt;"","C","")</f>
        <v/>
      </c>
      <c r="L41" t="str">
        <f>IF(CHP_table[[#This Row],[Human Domain]]&lt;&gt;"","H","")</f>
        <v>H</v>
      </c>
      <c r="M41" t="str">
        <f>IF(CHP_table[[#This Row],[Physical Domain]]&lt;&gt;"","P","")</f>
        <v>P</v>
      </c>
      <c r="N41" t="str">
        <f>CONCATENATE(CHP_table[[#This Row],[C]],CHP_table[[#This Row],[H]],CHP_table[[#This Row],[P]])</f>
        <v>HP</v>
      </c>
    </row>
    <row r="42" spans="1:14" x14ac:dyDescent="0.25">
      <c r="A42" t="s">
        <v>224</v>
      </c>
      <c r="B42" s="4"/>
      <c r="C42" s="4">
        <v>4</v>
      </c>
      <c r="D42" s="4">
        <v>1</v>
      </c>
      <c r="G42" t="s">
        <v>224</v>
      </c>
      <c r="I42">
        <v>4</v>
      </c>
      <c r="J42">
        <v>1</v>
      </c>
      <c r="K42" t="str">
        <f>IF(CHP_table[[#This Row],[Cyber Domain]]&lt;&gt;"","C","")</f>
        <v/>
      </c>
      <c r="L42" t="str">
        <f>IF(CHP_table[[#This Row],[Human Domain]]&lt;&gt;"","H","")</f>
        <v>H</v>
      </c>
      <c r="M42" t="str">
        <f>IF(CHP_table[[#This Row],[Physical Domain]]&lt;&gt;"","P","")</f>
        <v>P</v>
      </c>
      <c r="N42" t="str">
        <f>CONCATENATE(CHP_table[[#This Row],[C]],CHP_table[[#This Row],[H]],CHP_table[[#This Row],[P]])</f>
        <v>HP</v>
      </c>
    </row>
    <row r="43" spans="1:14" x14ac:dyDescent="0.25">
      <c r="A43" t="s">
        <v>223</v>
      </c>
      <c r="B43" s="4">
        <v>1</v>
      </c>
      <c r="C43" s="4">
        <v>5</v>
      </c>
      <c r="D43" s="4">
        <v>2</v>
      </c>
      <c r="G43" t="s">
        <v>223</v>
      </c>
      <c r="H43">
        <v>1</v>
      </c>
      <c r="I43">
        <v>5</v>
      </c>
      <c r="J43">
        <v>2</v>
      </c>
      <c r="K43" t="str">
        <f>IF(CHP_table[[#This Row],[Cyber Domain]]&lt;&gt;"","C","")</f>
        <v>C</v>
      </c>
      <c r="L43" t="str">
        <f>IF(CHP_table[[#This Row],[Human Domain]]&lt;&gt;"","H","")</f>
        <v>H</v>
      </c>
      <c r="M43" t="str">
        <f>IF(CHP_table[[#This Row],[Physical Domain]]&lt;&gt;"","P","")</f>
        <v>P</v>
      </c>
      <c r="N43" t="str">
        <f>CONCATENATE(CHP_table[[#This Row],[C]],CHP_table[[#This Row],[H]],CHP_table[[#This Row],[P]])</f>
        <v>CHP</v>
      </c>
    </row>
    <row r="44" spans="1:14" x14ac:dyDescent="0.25">
      <c r="A44" t="s">
        <v>221</v>
      </c>
      <c r="B44" s="4"/>
      <c r="C44" s="4">
        <v>4</v>
      </c>
      <c r="D44" s="4">
        <v>1</v>
      </c>
      <c r="G44" t="s">
        <v>221</v>
      </c>
      <c r="I44">
        <v>4</v>
      </c>
      <c r="J44">
        <v>1</v>
      </c>
      <c r="K44" t="str">
        <f>IF(CHP_table[[#This Row],[Cyber Domain]]&lt;&gt;"","C","")</f>
        <v/>
      </c>
      <c r="L44" t="str">
        <f>IF(CHP_table[[#This Row],[Human Domain]]&lt;&gt;"","H","")</f>
        <v>H</v>
      </c>
      <c r="M44" t="str">
        <f>IF(CHP_table[[#This Row],[Physical Domain]]&lt;&gt;"","P","")</f>
        <v>P</v>
      </c>
      <c r="N44" t="str">
        <f>CONCATENATE(CHP_table[[#This Row],[C]],CHP_table[[#This Row],[H]],CHP_table[[#This Row],[P]])</f>
        <v>HP</v>
      </c>
    </row>
    <row r="45" spans="1:14" x14ac:dyDescent="0.25">
      <c r="A45" t="s">
        <v>219</v>
      </c>
      <c r="B45" s="4"/>
      <c r="C45" s="4">
        <v>5</v>
      </c>
      <c r="D45" s="4">
        <v>1</v>
      </c>
      <c r="G45" t="s">
        <v>219</v>
      </c>
      <c r="I45">
        <v>5</v>
      </c>
      <c r="J45">
        <v>1</v>
      </c>
      <c r="K45" t="str">
        <f>IF(CHP_table[[#This Row],[Cyber Domain]]&lt;&gt;"","C","")</f>
        <v/>
      </c>
      <c r="L45" t="str">
        <f>IF(CHP_table[[#This Row],[Human Domain]]&lt;&gt;"","H","")</f>
        <v>H</v>
      </c>
      <c r="M45" t="str">
        <f>IF(CHP_table[[#This Row],[Physical Domain]]&lt;&gt;"","P","")</f>
        <v>P</v>
      </c>
      <c r="N45" t="str">
        <f>CONCATENATE(CHP_table[[#This Row],[C]],CHP_table[[#This Row],[H]],CHP_table[[#This Row],[P]])</f>
        <v>HP</v>
      </c>
    </row>
    <row r="46" spans="1:14" x14ac:dyDescent="0.25">
      <c r="A46" t="s">
        <v>218</v>
      </c>
      <c r="B46" s="4"/>
      <c r="C46" s="4">
        <v>3</v>
      </c>
      <c r="D46" s="4"/>
      <c r="G46" t="s">
        <v>218</v>
      </c>
      <c r="I46">
        <v>3</v>
      </c>
      <c r="K46" t="str">
        <f>IF(CHP_table[[#This Row],[Cyber Domain]]&lt;&gt;"","C","")</f>
        <v/>
      </c>
      <c r="L46" t="str">
        <f>IF(CHP_table[[#This Row],[Human Domain]]&lt;&gt;"","H","")</f>
        <v>H</v>
      </c>
      <c r="M46" t="str">
        <f>IF(CHP_table[[#This Row],[Physical Domain]]&lt;&gt;"","P","")</f>
        <v/>
      </c>
      <c r="N46" t="str">
        <f>CONCATENATE(CHP_table[[#This Row],[C]],CHP_table[[#This Row],[H]],CHP_table[[#This Row],[P]])</f>
        <v>H</v>
      </c>
    </row>
    <row r="47" spans="1:14" x14ac:dyDescent="0.25">
      <c r="A47" t="s">
        <v>217</v>
      </c>
      <c r="B47" s="4"/>
      <c r="C47" s="4">
        <v>3</v>
      </c>
      <c r="D47" s="4"/>
      <c r="G47" t="s">
        <v>217</v>
      </c>
      <c r="I47">
        <v>3</v>
      </c>
      <c r="K47" t="str">
        <f>IF(CHP_table[[#This Row],[Cyber Domain]]&lt;&gt;"","C","")</f>
        <v/>
      </c>
      <c r="L47" t="str">
        <f>IF(CHP_table[[#This Row],[Human Domain]]&lt;&gt;"","H","")</f>
        <v>H</v>
      </c>
      <c r="M47" t="str">
        <f>IF(CHP_table[[#This Row],[Physical Domain]]&lt;&gt;"","P","")</f>
        <v/>
      </c>
      <c r="N47" t="str">
        <f>CONCATENATE(CHP_table[[#This Row],[C]],CHP_table[[#This Row],[H]],CHP_table[[#This Row],[P]])</f>
        <v>H</v>
      </c>
    </row>
    <row r="48" spans="1:14" x14ac:dyDescent="0.25">
      <c r="A48" t="s">
        <v>216</v>
      </c>
      <c r="B48" s="4"/>
      <c r="C48" s="4">
        <v>3</v>
      </c>
      <c r="D48" s="4">
        <v>1</v>
      </c>
      <c r="G48" t="s">
        <v>216</v>
      </c>
      <c r="I48">
        <v>3</v>
      </c>
      <c r="J48">
        <v>1</v>
      </c>
      <c r="K48" t="str">
        <f>IF(CHP_table[[#This Row],[Cyber Domain]]&lt;&gt;"","C","")</f>
        <v/>
      </c>
      <c r="L48" t="str">
        <f>IF(CHP_table[[#This Row],[Human Domain]]&lt;&gt;"","H","")</f>
        <v>H</v>
      </c>
      <c r="M48" t="str">
        <f>IF(CHP_table[[#This Row],[Physical Domain]]&lt;&gt;"","P","")</f>
        <v>P</v>
      </c>
      <c r="N48" t="str">
        <f>CONCATENATE(CHP_table[[#This Row],[C]],CHP_table[[#This Row],[H]],CHP_table[[#This Row],[P]])</f>
        <v>HP</v>
      </c>
    </row>
    <row r="49" spans="1:14" x14ac:dyDescent="0.25">
      <c r="A49" t="s">
        <v>215</v>
      </c>
      <c r="B49" s="4"/>
      <c r="C49" s="4">
        <v>6</v>
      </c>
      <c r="D49" s="4">
        <v>1</v>
      </c>
      <c r="G49" t="s">
        <v>215</v>
      </c>
      <c r="I49">
        <v>6</v>
      </c>
      <c r="J49">
        <v>1</v>
      </c>
      <c r="K49" t="str">
        <f>IF(CHP_table[[#This Row],[Cyber Domain]]&lt;&gt;"","C","")</f>
        <v/>
      </c>
      <c r="L49" t="str">
        <f>IF(CHP_table[[#This Row],[Human Domain]]&lt;&gt;"","H","")</f>
        <v>H</v>
      </c>
      <c r="M49" t="str">
        <f>IF(CHP_table[[#This Row],[Physical Domain]]&lt;&gt;"","P","")</f>
        <v>P</v>
      </c>
      <c r="N49" t="str">
        <f>CONCATENATE(CHP_table[[#This Row],[C]],CHP_table[[#This Row],[H]],CHP_table[[#This Row],[P]])</f>
        <v>HP</v>
      </c>
    </row>
    <row r="50" spans="1:14" x14ac:dyDescent="0.25">
      <c r="A50" t="s">
        <v>214</v>
      </c>
      <c r="B50" s="4"/>
      <c r="C50" s="4">
        <v>7</v>
      </c>
      <c r="D50" s="4">
        <v>1</v>
      </c>
      <c r="G50" t="s">
        <v>214</v>
      </c>
      <c r="I50">
        <v>7</v>
      </c>
      <c r="J50">
        <v>1</v>
      </c>
      <c r="K50" t="str">
        <f>IF(CHP_table[[#This Row],[Cyber Domain]]&lt;&gt;"","C","")</f>
        <v/>
      </c>
      <c r="L50" t="str">
        <f>IF(CHP_table[[#This Row],[Human Domain]]&lt;&gt;"","H","")</f>
        <v>H</v>
      </c>
      <c r="M50" t="str">
        <f>IF(CHP_table[[#This Row],[Physical Domain]]&lt;&gt;"","P","")</f>
        <v>P</v>
      </c>
      <c r="N50" t="str">
        <f>CONCATENATE(CHP_table[[#This Row],[C]],CHP_table[[#This Row],[H]],CHP_table[[#This Row],[P]])</f>
        <v>HP</v>
      </c>
    </row>
    <row r="51" spans="1:14" x14ac:dyDescent="0.25">
      <c r="A51" t="s">
        <v>213</v>
      </c>
      <c r="B51" s="4"/>
      <c r="C51" s="4">
        <v>4</v>
      </c>
      <c r="D51" s="4"/>
      <c r="G51" t="s">
        <v>213</v>
      </c>
      <c r="I51">
        <v>4</v>
      </c>
      <c r="K51" t="str">
        <f>IF(CHP_table[[#This Row],[Cyber Domain]]&lt;&gt;"","C","")</f>
        <v/>
      </c>
      <c r="L51" t="str">
        <f>IF(CHP_table[[#This Row],[Human Domain]]&lt;&gt;"","H","")</f>
        <v>H</v>
      </c>
      <c r="M51" t="str">
        <f>IF(CHP_table[[#This Row],[Physical Domain]]&lt;&gt;"","P","")</f>
        <v/>
      </c>
      <c r="N51" t="str">
        <f>CONCATENATE(CHP_table[[#This Row],[C]],CHP_table[[#This Row],[H]],CHP_table[[#This Row],[P]])</f>
        <v>H</v>
      </c>
    </row>
    <row r="52" spans="1:14" x14ac:dyDescent="0.25">
      <c r="A52" t="s">
        <v>212</v>
      </c>
      <c r="B52" s="4">
        <v>2</v>
      </c>
      <c r="C52" s="4">
        <v>6</v>
      </c>
      <c r="D52" s="4"/>
      <c r="G52" t="s">
        <v>212</v>
      </c>
      <c r="H52">
        <v>2</v>
      </c>
      <c r="I52">
        <v>6</v>
      </c>
      <c r="K52" t="str">
        <f>IF(CHP_table[[#This Row],[Cyber Domain]]&lt;&gt;"","C","")</f>
        <v>C</v>
      </c>
      <c r="L52" t="str">
        <f>IF(CHP_table[[#This Row],[Human Domain]]&lt;&gt;"","H","")</f>
        <v>H</v>
      </c>
      <c r="M52" t="str">
        <f>IF(CHP_table[[#This Row],[Physical Domain]]&lt;&gt;"","P","")</f>
        <v/>
      </c>
      <c r="N52" t="str">
        <f>CONCATENATE(CHP_table[[#This Row],[C]],CHP_table[[#This Row],[H]],CHP_table[[#This Row],[P]])</f>
        <v>CH</v>
      </c>
    </row>
    <row r="53" spans="1:14" x14ac:dyDescent="0.25">
      <c r="A53" t="s">
        <v>211</v>
      </c>
      <c r="B53" s="4"/>
      <c r="C53" s="4">
        <v>3</v>
      </c>
      <c r="D53" s="4">
        <v>4</v>
      </c>
      <c r="G53" t="s">
        <v>211</v>
      </c>
      <c r="I53">
        <v>3</v>
      </c>
      <c r="J53">
        <v>4</v>
      </c>
      <c r="K53" t="str">
        <f>IF(CHP_table[[#This Row],[Cyber Domain]]&lt;&gt;"","C","")</f>
        <v/>
      </c>
      <c r="L53" t="str">
        <f>IF(CHP_table[[#This Row],[Human Domain]]&lt;&gt;"","H","")</f>
        <v>H</v>
      </c>
      <c r="M53" t="str">
        <f>IF(CHP_table[[#This Row],[Physical Domain]]&lt;&gt;"","P","")</f>
        <v>P</v>
      </c>
      <c r="N53" t="str">
        <f>CONCATENATE(CHP_table[[#This Row],[C]],CHP_table[[#This Row],[H]],CHP_table[[#This Row],[P]])</f>
        <v>HP</v>
      </c>
    </row>
    <row r="54" spans="1:14" x14ac:dyDescent="0.25">
      <c r="A54" t="s">
        <v>210</v>
      </c>
      <c r="B54" s="4"/>
      <c r="C54" s="4">
        <v>4</v>
      </c>
      <c r="D54" s="4">
        <v>1</v>
      </c>
      <c r="G54" t="s">
        <v>210</v>
      </c>
      <c r="I54">
        <v>4</v>
      </c>
      <c r="J54">
        <v>1</v>
      </c>
      <c r="K54" t="str">
        <f>IF(CHP_table[[#This Row],[Cyber Domain]]&lt;&gt;"","C","")</f>
        <v/>
      </c>
      <c r="L54" t="str">
        <f>IF(CHP_table[[#This Row],[Human Domain]]&lt;&gt;"","H","")</f>
        <v>H</v>
      </c>
      <c r="M54" t="str">
        <f>IF(CHP_table[[#This Row],[Physical Domain]]&lt;&gt;"","P","")</f>
        <v>P</v>
      </c>
      <c r="N54" t="str">
        <f>CONCATENATE(CHP_table[[#This Row],[C]],CHP_table[[#This Row],[H]],CHP_table[[#This Row],[P]])</f>
        <v>HP</v>
      </c>
    </row>
    <row r="55" spans="1:14" x14ac:dyDescent="0.25">
      <c r="A55" t="s">
        <v>209</v>
      </c>
      <c r="B55" s="4"/>
      <c r="C55" s="4">
        <v>6</v>
      </c>
      <c r="D55" s="4"/>
      <c r="G55" t="s">
        <v>209</v>
      </c>
      <c r="I55">
        <v>6</v>
      </c>
      <c r="K55" t="str">
        <f>IF(CHP_table[[#This Row],[Cyber Domain]]&lt;&gt;"","C","")</f>
        <v/>
      </c>
      <c r="L55" t="str">
        <f>IF(CHP_table[[#This Row],[Human Domain]]&lt;&gt;"","H","")</f>
        <v>H</v>
      </c>
      <c r="M55" t="str">
        <f>IF(CHP_table[[#This Row],[Physical Domain]]&lt;&gt;"","P","")</f>
        <v/>
      </c>
      <c r="N55" t="str">
        <f>CONCATENATE(CHP_table[[#This Row],[C]],CHP_table[[#This Row],[H]],CHP_table[[#This Row],[P]])</f>
        <v>H</v>
      </c>
    </row>
    <row r="56" spans="1:14" x14ac:dyDescent="0.25">
      <c r="A56" t="s">
        <v>208</v>
      </c>
      <c r="B56" s="4"/>
      <c r="C56" s="4">
        <v>5</v>
      </c>
      <c r="D56" s="4">
        <v>2</v>
      </c>
      <c r="G56" t="s">
        <v>208</v>
      </c>
      <c r="I56">
        <v>5</v>
      </c>
      <c r="J56">
        <v>2</v>
      </c>
      <c r="K56" t="str">
        <f>IF(CHP_table[[#This Row],[Cyber Domain]]&lt;&gt;"","C","")</f>
        <v/>
      </c>
      <c r="L56" t="str">
        <f>IF(CHP_table[[#This Row],[Human Domain]]&lt;&gt;"","H","")</f>
        <v>H</v>
      </c>
      <c r="M56" t="str">
        <f>IF(CHP_table[[#This Row],[Physical Domain]]&lt;&gt;"","P","")</f>
        <v>P</v>
      </c>
      <c r="N56" t="str">
        <f>CONCATENATE(CHP_table[[#This Row],[C]],CHP_table[[#This Row],[H]],CHP_table[[#This Row],[P]])</f>
        <v>HP</v>
      </c>
    </row>
    <row r="57" spans="1:14" x14ac:dyDescent="0.25">
      <c r="A57" t="s">
        <v>206</v>
      </c>
      <c r="B57" s="4">
        <v>2</v>
      </c>
      <c r="C57" s="4">
        <v>6</v>
      </c>
      <c r="D57" s="4">
        <v>1</v>
      </c>
      <c r="G57" t="s">
        <v>206</v>
      </c>
      <c r="H57">
        <v>2</v>
      </c>
      <c r="I57">
        <v>6</v>
      </c>
      <c r="J57">
        <v>1</v>
      </c>
      <c r="K57" t="str">
        <f>IF(CHP_table[[#This Row],[Cyber Domain]]&lt;&gt;"","C","")</f>
        <v>C</v>
      </c>
      <c r="L57" t="str">
        <f>IF(CHP_table[[#This Row],[Human Domain]]&lt;&gt;"","H","")</f>
        <v>H</v>
      </c>
      <c r="M57" t="str">
        <f>IF(CHP_table[[#This Row],[Physical Domain]]&lt;&gt;"","P","")</f>
        <v>P</v>
      </c>
      <c r="N57" t="str">
        <f>CONCATENATE(CHP_table[[#This Row],[C]],CHP_table[[#This Row],[H]],CHP_table[[#This Row],[P]])</f>
        <v>CHP</v>
      </c>
    </row>
    <row r="58" spans="1:14" x14ac:dyDescent="0.25">
      <c r="A58" t="s">
        <v>205</v>
      </c>
      <c r="B58" s="4"/>
      <c r="C58" s="4">
        <v>3</v>
      </c>
      <c r="D58" s="4">
        <v>1</v>
      </c>
      <c r="G58" t="s">
        <v>205</v>
      </c>
      <c r="I58">
        <v>3</v>
      </c>
      <c r="J58">
        <v>1</v>
      </c>
      <c r="K58" t="str">
        <f>IF(CHP_table[[#This Row],[Cyber Domain]]&lt;&gt;"","C","")</f>
        <v/>
      </c>
      <c r="L58" t="str">
        <f>IF(CHP_table[[#This Row],[Human Domain]]&lt;&gt;"","H","")</f>
        <v>H</v>
      </c>
      <c r="M58" t="str">
        <f>IF(CHP_table[[#This Row],[Physical Domain]]&lt;&gt;"","P","")</f>
        <v>P</v>
      </c>
      <c r="N58" t="str">
        <f>CONCATENATE(CHP_table[[#This Row],[C]],CHP_table[[#This Row],[H]],CHP_table[[#This Row],[P]])</f>
        <v>HP</v>
      </c>
    </row>
    <row r="59" spans="1:14" x14ac:dyDescent="0.25">
      <c r="A59" t="s">
        <v>204</v>
      </c>
      <c r="B59" s="4"/>
      <c r="C59" s="4">
        <v>6</v>
      </c>
      <c r="D59" s="4">
        <v>1</v>
      </c>
      <c r="G59" t="s">
        <v>204</v>
      </c>
      <c r="I59">
        <v>6</v>
      </c>
      <c r="J59">
        <v>1</v>
      </c>
      <c r="K59" t="str">
        <f>IF(CHP_table[[#This Row],[Cyber Domain]]&lt;&gt;"","C","")</f>
        <v/>
      </c>
      <c r="L59" t="str">
        <f>IF(CHP_table[[#This Row],[Human Domain]]&lt;&gt;"","H","")</f>
        <v>H</v>
      </c>
      <c r="M59" t="str">
        <f>IF(CHP_table[[#This Row],[Physical Domain]]&lt;&gt;"","P","")</f>
        <v>P</v>
      </c>
      <c r="N59" t="str">
        <f>CONCATENATE(CHP_table[[#This Row],[C]],CHP_table[[#This Row],[H]],CHP_table[[#This Row],[P]])</f>
        <v>HP</v>
      </c>
    </row>
    <row r="60" spans="1:14" x14ac:dyDescent="0.25">
      <c r="A60" t="s">
        <v>281</v>
      </c>
      <c r="B60" s="4">
        <v>1</v>
      </c>
      <c r="C60" s="4">
        <v>6</v>
      </c>
      <c r="D60" s="4">
        <v>6</v>
      </c>
      <c r="G60" t="s">
        <v>281</v>
      </c>
      <c r="H60">
        <v>1</v>
      </c>
      <c r="I60">
        <v>6</v>
      </c>
      <c r="J60">
        <v>6</v>
      </c>
      <c r="K60" t="str">
        <f>IF(CHP_table[[#This Row],[Cyber Domain]]&lt;&gt;"","C","")</f>
        <v>C</v>
      </c>
      <c r="L60" t="str">
        <f>IF(CHP_table[[#This Row],[Human Domain]]&lt;&gt;"","H","")</f>
        <v>H</v>
      </c>
      <c r="M60" t="str">
        <f>IF(CHP_table[[#This Row],[Physical Domain]]&lt;&gt;"","P","")</f>
        <v>P</v>
      </c>
      <c r="N60" t="str">
        <f>CONCATENATE(CHP_table[[#This Row],[C]],CHP_table[[#This Row],[H]],CHP_table[[#This Row],[P]])</f>
        <v>CHP</v>
      </c>
    </row>
    <row r="61" spans="1:14" x14ac:dyDescent="0.25">
      <c r="A61" t="s">
        <v>198</v>
      </c>
      <c r="B61" s="4">
        <v>4</v>
      </c>
      <c r="C61" s="4">
        <v>6</v>
      </c>
      <c r="D61" s="4">
        <v>8</v>
      </c>
      <c r="G61" t="s">
        <v>198</v>
      </c>
      <c r="H61">
        <v>4</v>
      </c>
      <c r="I61">
        <v>6</v>
      </c>
      <c r="J61">
        <v>8</v>
      </c>
      <c r="K61" t="str">
        <f>IF(CHP_table[[#This Row],[Cyber Domain]]&lt;&gt;"","C","")</f>
        <v>C</v>
      </c>
      <c r="L61" t="str">
        <f>IF(CHP_table[[#This Row],[Human Domain]]&lt;&gt;"","H","")</f>
        <v>H</v>
      </c>
      <c r="M61" t="str">
        <f>IF(CHP_table[[#This Row],[Physical Domain]]&lt;&gt;"","P","")</f>
        <v>P</v>
      </c>
      <c r="N61" t="str">
        <f>CONCATENATE(CHP_table[[#This Row],[C]],CHP_table[[#This Row],[H]],CHP_table[[#This Row],[P]])</f>
        <v>CHP</v>
      </c>
    </row>
    <row r="62" spans="1:14" x14ac:dyDescent="0.25">
      <c r="A62" t="s">
        <v>200</v>
      </c>
      <c r="B62" s="4">
        <v>4</v>
      </c>
      <c r="C62" s="4">
        <v>5</v>
      </c>
      <c r="D62" s="4">
        <v>6</v>
      </c>
      <c r="G62" t="s">
        <v>200</v>
      </c>
      <c r="H62">
        <v>4</v>
      </c>
      <c r="I62">
        <v>5</v>
      </c>
      <c r="J62">
        <v>6</v>
      </c>
      <c r="K62" t="str">
        <f>IF(CHP_table[[#This Row],[Cyber Domain]]&lt;&gt;"","C","")</f>
        <v>C</v>
      </c>
      <c r="L62" t="str">
        <f>IF(CHP_table[[#This Row],[Human Domain]]&lt;&gt;"","H","")</f>
        <v>H</v>
      </c>
      <c r="M62" t="str">
        <f>IF(CHP_table[[#This Row],[Physical Domain]]&lt;&gt;"","P","")</f>
        <v>P</v>
      </c>
      <c r="N62" t="str">
        <f>CONCATENATE(CHP_table[[#This Row],[C]],CHP_table[[#This Row],[H]],CHP_table[[#This Row],[P]])</f>
        <v>CHP</v>
      </c>
    </row>
    <row r="63" spans="1:14" x14ac:dyDescent="0.25">
      <c r="A63" t="s">
        <v>196</v>
      </c>
      <c r="B63" s="4">
        <v>1</v>
      </c>
      <c r="C63" s="4">
        <v>4</v>
      </c>
      <c r="D63" s="4"/>
      <c r="G63" t="s">
        <v>196</v>
      </c>
      <c r="H63">
        <v>1</v>
      </c>
      <c r="I63">
        <v>4</v>
      </c>
      <c r="K63" t="str">
        <f>IF(CHP_table[[#This Row],[Cyber Domain]]&lt;&gt;"","C","")</f>
        <v>C</v>
      </c>
      <c r="L63" t="str">
        <f>IF(CHP_table[[#This Row],[Human Domain]]&lt;&gt;"","H","")</f>
        <v>H</v>
      </c>
      <c r="M63" t="str">
        <f>IF(CHP_table[[#This Row],[Physical Domain]]&lt;&gt;"","P","")</f>
        <v/>
      </c>
      <c r="N63" t="str">
        <f>CONCATENATE(CHP_table[[#This Row],[C]],CHP_table[[#This Row],[H]],CHP_table[[#This Row],[P]])</f>
        <v>CH</v>
      </c>
    </row>
    <row r="64" spans="1:14" x14ac:dyDescent="0.25">
      <c r="A64" t="s">
        <v>195</v>
      </c>
      <c r="B64" s="4">
        <v>2</v>
      </c>
      <c r="C64" s="4">
        <v>8</v>
      </c>
      <c r="D64" s="4">
        <v>2</v>
      </c>
      <c r="G64" t="s">
        <v>195</v>
      </c>
      <c r="H64">
        <v>2</v>
      </c>
      <c r="I64">
        <v>8</v>
      </c>
      <c r="J64">
        <v>2</v>
      </c>
      <c r="K64" t="str">
        <f>IF(CHP_table[[#This Row],[Cyber Domain]]&lt;&gt;"","C","")</f>
        <v>C</v>
      </c>
      <c r="L64" t="str">
        <f>IF(CHP_table[[#This Row],[Human Domain]]&lt;&gt;"","H","")</f>
        <v>H</v>
      </c>
      <c r="M64" t="str">
        <f>IF(CHP_table[[#This Row],[Physical Domain]]&lt;&gt;"","P","")</f>
        <v>P</v>
      </c>
      <c r="N64" t="str">
        <f>CONCATENATE(CHP_table[[#This Row],[C]],CHP_table[[#This Row],[H]],CHP_table[[#This Row],[P]])</f>
        <v>CHP</v>
      </c>
    </row>
    <row r="65" spans="1:14" x14ac:dyDescent="0.25">
      <c r="A65" t="s">
        <v>194</v>
      </c>
      <c r="B65" s="4"/>
      <c r="C65" s="4">
        <v>5</v>
      </c>
      <c r="D65" s="4">
        <v>1</v>
      </c>
      <c r="G65" t="s">
        <v>194</v>
      </c>
      <c r="I65">
        <v>5</v>
      </c>
      <c r="J65">
        <v>1</v>
      </c>
      <c r="K65" t="str">
        <f>IF(CHP_table[[#This Row],[Cyber Domain]]&lt;&gt;"","C","")</f>
        <v/>
      </c>
      <c r="L65" t="str">
        <f>IF(CHP_table[[#This Row],[Human Domain]]&lt;&gt;"","H","")</f>
        <v>H</v>
      </c>
      <c r="M65" t="str">
        <f>IF(CHP_table[[#This Row],[Physical Domain]]&lt;&gt;"","P","")</f>
        <v>P</v>
      </c>
      <c r="N65" t="str">
        <f>CONCATENATE(CHP_table[[#This Row],[C]],CHP_table[[#This Row],[H]],CHP_table[[#This Row],[P]])</f>
        <v>HP</v>
      </c>
    </row>
    <row r="66" spans="1:14" x14ac:dyDescent="0.25">
      <c r="A66" t="s">
        <v>192</v>
      </c>
      <c r="B66" s="4">
        <v>2</v>
      </c>
      <c r="C66" s="4">
        <v>5</v>
      </c>
      <c r="D66" s="4">
        <v>5</v>
      </c>
      <c r="G66" t="s">
        <v>192</v>
      </c>
      <c r="H66">
        <v>2</v>
      </c>
      <c r="I66">
        <v>5</v>
      </c>
      <c r="J66">
        <v>5</v>
      </c>
      <c r="K66" t="str">
        <f>IF(CHP_table[[#This Row],[Cyber Domain]]&lt;&gt;"","C","")</f>
        <v>C</v>
      </c>
      <c r="L66" t="str">
        <f>IF(CHP_table[[#This Row],[Human Domain]]&lt;&gt;"","H","")</f>
        <v>H</v>
      </c>
      <c r="M66" t="str">
        <f>IF(CHP_table[[#This Row],[Physical Domain]]&lt;&gt;"","P","")</f>
        <v>P</v>
      </c>
      <c r="N66" t="str">
        <f>CONCATENATE(CHP_table[[#This Row],[C]],CHP_table[[#This Row],[H]],CHP_table[[#This Row],[P]])</f>
        <v>CHP</v>
      </c>
    </row>
    <row r="67" spans="1:14" x14ac:dyDescent="0.25">
      <c r="A67" t="s">
        <v>190</v>
      </c>
      <c r="B67" s="4">
        <v>2</v>
      </c>
      <c r="C67" s="4">
        <v>5</v>
      </c>
      <c r="D67" s="4">
        <v>3</v>
      </c>
      <c r="G67" t="s">
        <v>190</v>
      </c>
      <c r="H67">
        <v>2</v>
      </c>
      <c r="I67">
        <v>5</v>
      </c>
      <c r="J67">
        <v>3</v>
      </c>
      <c r="K67" t="str">
        <f>IF(CHP_table[[#This Row],[Cyber Domain]]&lt;&gt;"","C","")</f>
        <v>C</v>
      </c>
      <c r="L67" t="str">
        <f>IF(CHP_table[[#This Row],[Human Domain]]&lt;&gt;"","H","")</f>
        <v>H</v>
      </c>
      <c r="M67" t="str">
        <f>IF(CHP_table[[#This Row],[Physical Domain]]&lt;&gt;"","P","")</f>
        <v>P</v>
      </c>
      <c r="N67" t="str">
        <f>CONCATENATE(CHP_table[[#This Row],[C]],CHP_table[[#This Row],[H]],CHP_table[[#This Row],[P]])</f>
        <v>CHP</v>
      </c>
    </row>
    <row r="68" spans="1:14" x14ac:dyDescent="0.25">
      <c r="A68" t="s">
        <v>189</v>
      </c>
      <c r="B68" s="4"/>
      <c r="C68" s="4">
        <v>3</v>
      </c>
      <c r="D68" s="4">
        <v>2</v>
      </c>
      <c r="G68" t="s">
        <v>189</v>
      </c>
      <c r="I68">
        <v>3</v>
      </c>
      <c r="J68">
        <v>2</v>
      </c>
      <c r="K68" t="str">
        <f>IF(CHP_table[[#This Row],[Cyber Domain]]&lt;&gt;"","C","")</f>
        <v/>
      </c>
      <c r="L68" t="str">
        <f>IF(CHP_table[[#This Row],[Human Domain]]&lt;&gt;"","H","")</f>
        <v>H</v>
      </c>
      <c r="M68" t="str">
        <f>IF(CHP_table[[#This Row],[Physical Domain]]&lt;&gt;"","P","")</f>
        <v>P</v>
      </c>
      <c r="N68" t="str">
        <f>CONCATENATE(CHP_table[[#This Row],[C]],CHP_table[[#This Row],[H]],CHP_table[[#This Row],[P]])</f>
        <v>HP</v>
      </c>
    </row>
    <row r="69" spans="1:14" x14ac:dyDescent="0.25">
      <c r="A69" t="s">
        <v>188</v>
      </c>
      <c r="B69" s="4"/>
      <c r="C69" s="4">
        <v>8</v>
      </c>
      <c r="D69" s="4">
        <v>1</v>
      </c>
      <c r="G69" t="s">
        <v>188</v>
      </c>
      <c r="I69">
        <v>8</v>
      </c>
      <c r="J69">
        <v>1</v>
      </c>
      <c r="K69" t="str">
        <f>IF(CHP_table[[#This Row],[Cyber Domain]]&lt;&gt;"","C","")</f>
        <v/>
      </c>
      <c r="L69" t="str">
        <f>IF(CHP_table[[#This Row],[Human Domain]]&lt;&gt;"","H","")</f>
        <v>H</v>
      </c>
      <c r="M69" t="str">
        <f>IF(CHP_table[[#This Row],[Physical Domain]]&lt;&gt;"","P","")</f>
        <v>P</v>
      </c>
      <c r="N69" t="str">
        <f>CONCATENATE(CHP_table[[#This Row],[C]],CHP_table[[#This Row],[H]],CHP_table[[#This Row],[P]])</f>
        <v>HP</v>
      </c>
    </row>
    <row r="70" spans="1:14" x14ac:dyDescent="0.25">
      <c r="A70" t="s">
        <v>187</v>
      </c>
      <c r="B70" s="4">
        <v>1</v>
      </c>
      <c r="C70" s="4">
        <v>4</v>
      </c>
      <c r="D70" s="4">
        <v>1</v>
      </c>
      <c r="G70" t="s">
        <v>187</v>
      </c>
      <c r="H70">
        <v>1</v>
      </c>
      <c r="I70">
        <v>4</v>
      </c>
      <c r="J70">
        <v>1</v>
      </c>
      <c r="K70" t="str">
        <f>IF(CHP_table[[#This Row],[Cyber Domain]]&lt;&gt;"","C","")</f>
        <v>C</v>
      </c>
      <c r="L70" t="str">
        <f>IF(CHP_table[[#This Row],[Human Domain]]&lt;&gt;"","H","")</f>
        <v>H</v>
      </c>
      <c r="M70" t="str">
        <f>IF(CHP_table[[#This Row],[Physical Domain]]&lt;&gt;"","P","")</f>
        <v>P</v>
      </c>
      <c r="N70" t="str">
        <f>CONCATENATE(CHP_table[[#This Row],[C]],CHP_table[[#This Row],[H]],CHP_table[[#This Row],[P]])</f>
        <v>CHP</v>
      </c>
    </row>
    <row r="71" spans="1:14" x14ac:dyDescent="0.25">
      <c r="A71" t="s">
        <v>186</v>
      </c>
      <c r="B71" s="4"/>
      <c r="C71" s="4">
        <v>5</v>
      </c>
      <c r="D71" s="4">
        <v>1</v>
      </c>
      <c r="G71" t="s">
        <v>186</v>
      </c>
      <c r="I71">
        <v>5</v>
      </c>
      <c r="J71">
        <v>1</v>
      </c>
      <c r="K71" t="str">
        <f>IF(CHP_table[[#This Row],[Cyber Domain]]&lt;&gt;"","C","")</f>
        <v/>
      </c>
      <c r="L71" t="str">
        <f>IF(CHP_table[[#This Row],[Human Domain]]&lt;&gt;"","H","")</f>
        <v>H</v>
      </c>
      <c r="M71" t="str">
        <f>IF(CHP_table[[#This Row],[Physical Domain]]&lt;&gt;"","P","")</f>
        <v>P</v>
      </c>
      <c r="N71" t="str">
        <f>CONCATENATE(CHP_table[[#This Row],[C]],CHP_table[[#This Row],[H]],CHP_table[[#This Row],[P]])</f>
        <v>HP</v>
      </c>
    </row>
    <row r="72" spans="1:14" x14ac:dyDescent="0.25">
      <c r="A72" t="s">
        <v>184</v>
      </c>
      <c r="B72" s="4"/>
      <c r="C72" s="4">
        <v>7</v>
      </c>
      <c r="D72" s="4">
        <v>2</v>
      </c>
      <c r="G72" t="s">
        <v>184</v>
      </c>
      <c r="I72">
        <v>7</v>
      </c>
      <c r="J72">
        <v>2</v>
      </c>
      <c r="K72" t="str">
        <f>IF(CHP_table[[#This Row],[Cyber Domain]]&lt;&gt;"","C","")</f>
        <v/>
      </c>
      <c r="L72" t="str">
        <f>IF(CHP_table[[#This Row],[Human Domain]]&lt;&gt;"","H","")</f>
        <v>H</v>
      </c>
      <c r="M72" t="str">
        <f>IF(CHP_table[[#This Row],[Physical Domain]]&lt;&gt;"","P","")</f>
        <v>P</v>
      </c>
      <c r="N72" t="str">
        <f>CONCATENATE(CHP_table[[#This Row],[C]],CHP_table[[#This Row],[H]],CHP_table[[#This Row],[P]])</f>
        <v>HP</v>
      </c>
    </row>
    <row r="73" spans="1:14" x14ac:dyDescent="0.25">
      <c r="A73" t="s">
        <v>183</v>
      </c>
      <c r="B73" s="4">
        <v>2</v>
      </c>
      <c r="C73" s="4">
        <v>5</v>
      </c>
      <c r="D73" s="4">
        <v>1</v>
      </c>
      <c r="G73" t="s">
        <v>183</v>
      </c>
      <c r="H73">
        <v>2</v>
      </c>
      <c r="I73">
        <v>5</v>
      </c>
      <c r="J73">
        <v>1</v>
      </c>
      <c r="K73" t="str">
        <f>IF(CHP_table[[#This Row],[Cyber Domain]]&lt;&gt;"","C","")</f>
        <v>C</v>
      </c>
      <c r="L73" t="str">
        <f>IF(CHP_table[[#This Row],[Human Domain]]&lt;&gt;"","H","")</f>
        <v>H</v>
      </c>
      <c r="M73" t="str">
        <f>IF(CHP_table[[#This Row],[Physical Domain]]&lt;&gt;"","P","")</f>
        <v>P</v>
      </c>
      <c r="N73" t="str">
        <f>CONCATENATE(CHP_table[[#This Row],[C]],CHP_table[[#This Row],[H]],CHP_table[[#This Row],[P]])</f>
        <v>CHP</v>
      </c>
    </row>
    <row r="74" spans="1:14" x14ac:dyDescent="0.25">
      <c r="A74" t="s">
        <v>182</v>
      </c>
      <c r="B74" s="4">
        <v>1</v>
      </c>
      <c r="C74" s="4">
        <v>4</v>
      </c>
      <c r="D74" s="4">
        <v>1</v>
      </c>
      <c r="G74" t="s">
        <v>182</v>
      </c>
      <c r="H74">
        <v>1</v>
      </c>
      <c r="I74">
        <v>4</v>
      </c>
      <c r="J74">
        <v>1</v>
      </c>
      <c r="K74" t="str">
        <f>IF(CHP_table[[#This Row],[Cyber Domain]]&lt;&gt;"","C","")</f>
        <v>C</v>
      </c>
      <c r="L74" t="str">
        <f>IF(CHP_table[[#This Row],[Human Domain]]&lt;&gt;"","H","")</f>
        <v>H</v>
      </c>
      <c r="M74" t="str">
        <f>IF(CHP_table[[#This Row],[Physical Domain]]&lt;&gt;"","P","")</f>
        <v>P</v>
      </c>
      <c r="N74" t="str">
        <f>CONCATENATE(CHP_table[[#This Row],[C]],CHP_table[[#This Row],[H]],CHP_table[[#This Row],[P]])</f>
        <v>CHP</v>
      </c>
    </row>
    <row r="75" spans="1:14" x14ac:dyDescent="0.25">
      <c r="A75" t="s">
        <v>181</v>
      </c>
      <c r="B75" s="4">
        <v>2</v>
      </c>
      <c r="C75" s="4">
        <v>9</v>
      </c>
      <c r="D75" s="4">
        <v>5</v>
      </c>
      <c r="G75" t="s">
        <v>181</v>
      </c>
      <c r="H75">
        <v>2</v>
      </c>
      <c r="I75">
        <v>9</v>
      </c>
      <c r="J75">
        <v>5</v>
      </c>
      <c r="K75" t="str">
        <f>IF(CHP_table[[#This Row],[Cyber Domain]]&lt;&gt;"","C","")</f>
        <v>C</v>
      </c>
      <c r="L75" t="str">
        <f>IF(CHP_table[[#This Row],[Human Domain]]&lt;&gt;"","H","")</f>
        <v>H</v>
      </c>
      <c r="M75" t="str">
        <f>IF(CHP_table[[#This Row],[Physical Domain]]&lt;&gt;"","P","")</f>
        <v>P</v>
      </c>
      <c r="N75" t="str">
        <f>CONCATENATE(CHP_table[[#This Row],[C]],CHP_table[[#This Row],[H]],CHP_table[[#This Row],[P]])</f>
        <v>CHP</v>
      </c>
    </row>
    <row r="76" spans="1:14" x14ac:dyDescent="0.25">
      <c r="A76" t="s">
        <v>179</v>
      </c>
      <c r="B76" s="4"/>
      <c r="C76" s="4">
        <v>5</v>
      </c>
      <c r="D76" s="4">
        <v>2</v>
      </c>
      <c r="G76" t="s">
        <v>179</v>
      </c>
      <c r="I76">
        <v>5</v>
      </c>
      <c r="J76">
        <v>2</v>
      </c>
      <c r="K76" t="str">
        <f>IF(CHP_table[[#This Row],[Cyber Domain]]&lt;&gt;"","C","")</f>
        <v/>
      </c>
      <c r="L76" t="str">
        <f>IF(CHP_table[[#This Row],[Human Domain]]&lt;&gt;"","H","")</f>
        <v>H</v>
      </c>
      <c r="M76" t="str">
        <f>IF(CHP_table[[#This Row],[Physical Domain]]&lt;&gt;"","P","")</f>
        <v>P</v>
      </c>
      <c r="N76" t="str">
        <f>CONCATENATE(CHP_table[[#This Row],[C]],CHP_table[[#This Row],[H]],CHP_table[[#This Row],[P]])</f>
        <v>HP</v>
      </c>
    </row>
    <row r="77" spans="1:14" x14ac:dyDescent="0.25">
      <c r="A77" t="s">
        <v>178</v>
      </c>
      <c r="B77" s="4"/>
      <c r="C77" s="4">
        <v>8</v>
      </c>
      <c r="D77" s="4">
        <v>1</v>
      </c>
      <c r="G77" t="s">
        <v>178</v>
      </c>
      <c r="I77">
        <v>8</v>
      </c>
      <c r="J77">
        <v>1</v>
      </c>
      <c r="K77" t="str">
        <f>IF(CHP_table[[#This Row],[Cyber Domain]]&lt;&gt;"","C","")</f>
        <v/>
      </c>
      <c r="L77" t="str">
        <f>IF(CHP_table[[#This Row],[Human Domain]]&lt;&gt;"","H","")</f>
        <v>H</v>
      </c>
      <c r="M77" t="str">
        <f>IF(CHP_table[[#This Row],[Physical Domain]]&lt;&gt;"","P","")</f>
        <v>P</v>
      </c>
      <c r="N77" t="str">
        <f>CONCATENATE(CHP_table[[#This Row],[C]],CHP_table[[#This Row],[H]],CHP_table[[#This Row],[P]])</f>
        <v>HP</v>
      </c>
    </row>
    <row r="78" spans="1:14" x14ac:dyDescent="0.25">
      <c r="A78" t="s">
        <v>177</v>
      </c>
      <c r="B78" s="4">
        <v>2</v>
      </c>
      <c r="C78" s="4">
        <v>6</v>
      </c>
      <c r="D78" s="4">
        <v>1</v>
      </c>
      <c r="G78" t="s">
        <v>177</v>
      </c>
      <c r="H78">
        <v>2</v>
      </c>
      <c r="I78">
        <v>6</v>
      </c>
      <c r="J78">
        <v>1</v>
      </c>
      <c r="K78" t="str">
        <f>IF(CHP_table[[#This Row],[Cyber Domain]]&lt;&gt;"","C","")</f>
        <v>C</v>
      </c>
      <c r="L78" t="str">
        <f>IF(CHP_table[[#This Row],[Human Domain]]&lt;&gt;"","H","")</f>
        <v>H</v>
      </c>
      <c r="M78" t="str">
        <f>IF(CHP_table[[#This Row],[Physical Domain]]&lt;&gt;"","P","")</f>
        <v>P</v>
      </c>
      <c r="N78" t="str">
        <f>CONCATENATE(CHP_table[[#This Row],[C]],CHP_table[[#This Row],[H]],CHP_table[[#This Row],[P]])</f>
        <v>CHP</v>
      </c>
    </row>
    <row r="79" spans="1:14" x14ac:dyDescent="0.25">
      <c r="A79" t="s">
        <v>176</v>
      </c>
      <c r="B79" s="4"/>
      <c r="C79" s="4">
        <v>5</v>
      </c>
      <c r="D79" s="4">
        <v>2</v>
      </c>
      <c r="G79" t="s">
        <v>176</v>
      </c>
      <c r="I79">
        <v>5</v>
      </c>
      <c r="J79">
        <v>2</v>
      </c>
      <c r="K79" t="str">
        <f>IF(CHP_table[[#This Row],[Cyber Domain]]&lt;&gt;"","C","")</f>
        <v/>
      </c>
      <c r="L79" t="str">
        <f>IF(CHP_table[[#This Row],[Human Domain]]&lt;&gt;"","H","")</f>
        <v>H</v>
      </c>
      <c r="M79" t="str">
        <f>IF(CHP_table[[#This Row],[Physical Domain]]&lt;&gt;"","P","")</f>
        <v>P</v>
      </c>
      <c r="N79" t="str">
        <f>CONCATENATE(CHP_table[[#This Row],[C]],CHP_table[[#This Row],[H]],CHP_table[[#This Row],[P]])</f>
        <v>HP</v>
      </c>
    </row>
    <row r="80" spans="1:14" x14ac:dyDescent="0.25">
      <c r="A80" t="s">
        <v>175</v>
      </c>
      <c r="B80" s="4">
        <v>2</v>
      </c>
      <c r="C80" s="4">
        <v>7</v>
      </c>
      <c r="D80" s="4">
        <v>1</v>
      </c>
      <c r="G80" t="s">
        <v>175</v>
      </c>
      <c r="H80">
        <v>2</v>
      </c>
      <c r="I80">
        <v>7</v>
      </c>
      <c r="J80">
        <v>1</v>
      </c>
      <c r="K80" t="str">
        <f>IF(CHP_table[[#This Row],[Cyber Domain]]&lt;&gt;"","C","")</f>
        <v>C</v>
      </c>
      <c r="L80" t="str">
        <f>IF(CHP_table[[#This Row],[Human Domain]]&lt;&gt;"","H","")</f>
        <v>H</v>
      </c>
      <c r="M80" t="str">
        <f>IF(CHP_table[[#This Row],[Physical Domain]]&lt;&gt;"","P","")</f>
        <v>P</v>
      </c>
      <c r="N80" t="str">
        <f>CONCATENATE(CHP_table[[#This Row],[C]],CHP_table[[#This Row],[H]],CHP_table[[#This Row],[P]])</f>
        <v>CHP</v>
      </c>
    </row>
    <row r="81" spans="1:14" x14ac:dyDescent="0.25">
      <c r="A81" t="s">
        <v>173</v>
      </c>
      <c r="B81" s="4">
        <v>2</v>
      </c>
      <c r="C81" s="4">
        <v>6</v>
      </c>
      <c r="D81" s="4">
        <v>1</v>
      </c>
      <c r="G81" t="s">
        <v>173</v>
      </c>
      <c r="H81">
        <v>2</v>
      </c>
      <c r="I81">
        <v>6</v>
      </c>
      <c r="J81">
        <v>1</v>
      </c>
      <c r="K81" t="str">
        <f>IF(CHP_table[[#This Row],[Cyber Domain]]&lt;&gt;"","C","")</f>
        <v>C</v>
      </c>
      <c r="L81" t="str">
        <f>IF(CHP_table[[#This Row],[Human Domain]]&lt;&gt;"","H","")</f>
        <v>H</v>
      </c>
      <c r="M81" t="str">
        <f>IF(CHP_table[[#This Row],[Physical Domain]]&lt;&gt;"","P","")</f>
        <v>P</v>
      </c>
      <c r="N81" t="str">
        <f>CONCATENATE(CHP_table[[#This Row],[C]],CHP_table[[#This Row],[H]],CHP_table[[#This Row],[P]])</f>
        <v>CHP</v>
      </c>
    </row>
    <row r="82" spans="1:14" x14ac:dyDescent="0.25">
      <c r="A82" t="s">
        <v>172</v>
      </c>
      <c r="B82" s="4"/>
      <c r="C82" s="4">
        <v>7</v>
      </c>
      <c r="D82" s="4">
        <v>1</v>
      </c>
      <c r="G82" t="s">
        <v>172</v>
      </c>
      <c r="I82">
        <v>7</v>
      </c>
      <c r="J82">
        <v>1</v>
      </c>
      <c r="K82" t="str">
        <f>IF(CHP_table[[#This Row],[Cyber Domain]]&lt;&gt;"","C","")</f>
        <v/>
      </c>
      <c r="L82" t="str">
        <f>IF(CHP_table[[#This Row],[Human Domain]]&lt;&gt;"","H","")</f>
        <v>H</v>
      </c>
      <c r="M82" t="str">
        <f>IF(CHP_table[[#This Row],[Physical Domain]]&lt;&gt;"","P","")</f>
        <v>P</v>
      </c>
      <c r="N82" t="str">
        <f>CONCATENATE(CHP_table[[#This Row],[C]],CHP_table[[#This Row],[H]],CHP_table[[#This Row],[P]])</f>
        <v>HP</v>
      </c>
    </row>
    <row r="83" spans="1:14" x14ac:dyDescent="0.25">
      <c r="A83" t="s">
        <v>171</v>
      </c>
      <c r="B83" s="4"/>
      <c r="C83" s="4">
        <v>5</v>
      </c>
      <c r="D83" s="4">
        <v>1</v>
      </c>
      <c r="G83" t="s">
        <v>171</v>
      </c>
      <c r="I83">
        <v>5</v>
      </c>
      <c r="J83">
        <v>1</v>
      </c>
      <c r="K83" t="str">
        <f>IF(CHP_table[[#This Row],[Cyber Domain]]&lt;&gt;"","C","")</f>
        <v/>
      </c>
      <c r="L83" t="str">
        <f>IF(CHP_table[[#This Row],[Human Domain]]&lt;&gt;"","H","")</f>
        <v>H</v>
      </c>
      <c r="M83" t="str">
        <f>IF(CHP_table[[#This Row],[Physical Domain]]&lt;&gt;"","P","")</f>
        <v>P</v>
      </c>
      <c r="N83" t="str">
        <f>CONCATENATE(CHP_table[[#This Row],[C]],CHP_table[[#This Row],[H]],CHP_table[[#This Row],[P]])</f>
        <v>HP</v>
      </c>
    </row>
    <row r="84" spans="1:14" x14ac:dyDescent="0.25">
      <c r="A84" t="s">
        <v>170</v>
      </c>
      <c r="B84" s="4"/>
      <c r="C84" s="4">
        <v>8</v>
      </c>
      <c r="D84" s="4">
        <v>1</v>
      </c>
      <c r="G84" t="s">
        <v>170</v>
      </c>
      <c r="I84">
        <v>8</v>
      </c>
      <c r="J84">
        <v>1</v>
      </c>
      <c r="K84" t="str">
        <f>IF(CHP_table[[#This Row],[Cyber Domain]]&lt;&gt;"","C","")</f>
        <v/>
      </c>
      <c r="L84" t="str">
        <f>IF(CHP_table[[#This Row],[Human Domain]]&lt;&gt;"","H","")</f>
        <v>H</v>
      </c>
      <c r="M84" t="str">
        <f>IF(CHP_table[[#This Row],[Physical Domain]]&lt;&gt;"","P","")</f>
        <v>P</v>
      </c>
      <c r="N84" t="str">
        <f>CONCATENATE(CHP_table[[#This Row],[C]],CHP_table[[#This Row],[H]],CHP_table[[#This Row],[P]])</f>
        <v>HP</v>
      </c>
    </row>
    <row r="85" spans="1:14" x14ac:dyDescent="0.25">
      <c r="A85" t="s">
        <v>169</v>
      </c>
      <c r="B85" s="4"/>
      <c r="C85" s="4">
        <v>6</v>
      </c>
      <c r="D85" s="4">
        <v>1</v>
      </c>
      <c r="G85" t="s">
        <v>169</v>
      </c>
      <c r="I85">
        <v>6</v>
      </c>
      <c r="J85">
        <v>1</v>
      </c>
      <c r="K85" t="str">
        <f>IF(CHP_table[[#This Row],[Cyber Domain]]&lt;&gt;"","C","")</f>
        <v/>
      </c>
      <c r="L85" t="str">
        <f>IF(CHP_table[[#This Row],[Human Domain]]&lt;&gt;"","H","")</f>
        <v>H</v>
      </c>
      <c r="M85" t="str">
        <f>IF(CHP_table[[#This Row],[Physical Domain]]&lt;&gt;"","P","")</f>
        <v>P</v>
      </c>
      <c r="N85" t="str">
        <f>CONCATENATE(CHP_table[[#This Row],[C]],CHP_table[[#This Row],[H]],CHP_table[[#This Row],[P]])</f>
        <v>HP</v>
      </c>
    </row>
    <row r="86" spans="1:14" x14ac:dyDescent="0.25">
      <c r="A86" t="s">
        <v>168</v>
      </c>
      <c r="B86" s="4">
        <v>2</v>
      </c>
      <c r="C86" s="4">
        <v>7</v>
      </c>
      <c r="D86" s="4">
        <v>1</v>
      </c>
      <c r="G86" t="s">
        <v>168</v>
      </c>
      <c r="H86">
        <v>2</v>
      </c>
      <c r="I86">
        <v>7</v>
      </c>
      <c r="J86">
        <v>1</v>
      </c>
      <c r="K86" t="str">
        <f>IF(CHP_table[[#This Row],[Cyber Domain]]&lt;&gt;"","C","")</f>
        <v>C</v>
      </c>
      <c r="L86" t="str">
        <f>IF(CHP_table[[#This Row],[Human Domain]]&lt;&gt;"","H","")</f>
        <v>H</v>
      </c>
      <c r="M86" t="str">
        <f>IF(CHP_table[[#This Row],[Physical Domain]]&lt;&gt;"","P","")</f>
        <v>P</v>
      </c>
      <c r="N86" t="str">
        <f>CONCATENATE(CHP_table[[#This Row],[C]],CHP_table[[#This Row],[H]],CHP_table[[#This Row],[P]])</f>
        <v>CHP</v>
      </c>
    </row>
    <row r="87" spans="1:14" x14ac:dyDescent="0.25">
      <c r="A87" t="s">
        <v>166</v>
      </c>
      <c r="B87" s="4"/>
      <c r="C87" s="4">
        <v>4</v>
      </c>
      <c r="D87" s="4">
        <v>2</v>
      </c>
      <c r="G87" t="s">
        <v>166</v>
      </c>
      <c r="I87">
        <v>4</v>
      </c>
      <c r="J87">
        <v>2</v>
      </c>
      <c r="K87" t="str">
        <f>IF(CHP_table[[#This Row],[Cyber Domain]]&lt;&gt;"","C","")</f>
        <v/>
      </c>
      <c r="L87" t="str">
        <f>IF(CHP_table[[#This Row],[Human Domain]]&lt;&gt;"","H","")</f>
        <v>H</v>
      </c>
      <c r="M87" t="str">
        <f>IF(CHP_table[[#This Row],[Physical Domain]]&lt;&gt;"","P","")</f>
        <v>P</v>
      </c>
      <c r="N87" t="str">
        <f>CONCATENATE(CHP_table[[#This Row],[C]],CHP_table[[#This Row],[H]],CHP_table[[#This Row],[P]])</f>
        <v>HP</v>
      </c>
    </row>
    <row r="88" spans="1:14" x14ac:dyDescent="0.25">
      <c r="A88" t="s">
        <v>165</v>
      </c>
      <c r="B88" s="4">
        <v>2</v>
      </c>
      <c r="C88" s="4">
        <v>3</v>
      </c>
      <c r="D88" s="4"/>
      <c r="G88" t="s">
        <v>165</v>
      </c>
      <c r="H88">
        <v>2</v>
      </c>
      <c r="I88">
        <v>3</v>
      </c>
      <c r="K88" t="str">
        <f>IF(CHP_table[[#This Row],[Cyber Domain]]&lt;&gt;"","C","")</f>
        <v>C</v>
      </c>
      <c r="L88" t="str">
        <f>IF(CHP_table[[#This Row],[Human Domain]]&lt;&gt;"","H","")</f>
        <v>H</v>
      </c>
      <c r="M88" t="str">
        <f>IF(CHP_table[[#This Row],[Physical Domain]]&lt;&gt;"","P","")</f>
        <v/>
      </c>
      <c r="N88" t="str">
        <f>CONCATENATE(CHP_table[[#This Row],[C]],CHP_table[[#This Row],[H]],CHP_table[[#This Row],[P]])</f>
        <v>CH</v>
      </c>
    </row>
    <row r="89" spans="1:14" x14ac:dyDescent="0.25">
      <c r="A89" t="s">
        <v>163</v>
      </c>
      <c r="B89" s="4"/>
      <c r="C89" s="4">
        <v>7</v>
      </c>
      <c r="D89" s="4">
        <v>1</v>
      </c>
      <c r="G89" t="s">
        <v>163</v>
      </c>
      <c r="I89">
        <v>7</v>
      </c>
      <c r="J89">
        <v>1</v>
      </c>
      <c r="K89" t="str">
        <f>IF(CHP_table[[#This Row],[Cyber Domain]]&lt;&gt;"","C","")</f>
        <v/>
      </c>
      <c r="L89" t="str">
        <f>IF(CHP_table[[#This Row],[Human Domain]]&lt;&gt;"","H","")</f>
        <v>H</v>
      </c>
      <c r="M89" t="str">
        <f>IF(CHP_table[[#This Row],[Physical Domain]]&lt;&gt;"","P","")</f>
        <v>P</v>
      </c>
      <c r="N89" t="str">
        <f>CONCATENATE(CHP_table[[#This Row],[C]],CHP_table[[#This Row],[H]],CHP_table[[#This Row],[P]])</f>
        <v>HP</v>
      </c>
    </row>
    <row r="90" spans="1:14" x14ac:dyDescent="0.25">
      <c r="A90" t="s">
        <v>162</v>
      </c>
      <c r="B90" s="4"/>
      <c r="C90" s="4">
        <v>6</v>
      </c>
      <c r="D90" s="4">
        <v>2</v>
      </c>
      <c r="G90" t="s">
        <v>162</v>
      </c>
      <c r="I90">
        <v>6</v>
      </c>
      <c r="J90">
        <v>2</v>
      </c>
      <c r="K90" t="str">
        <f>IF(CHP_table[[#This Row],[Cyber Domain]]&lt;&gt;"","C","")</f>
        <v/>
      </c>
      <c r="L90" t="str">
        <f>IF(CHP_table[[#This Row],[Human Domain]]&lt;&gt;"","H","")</f>
        <v>H</v>
      </c>
      <c r="M90" t="str">
        <f>IF(CHP_table[[#This Row],[Physical Domain]]&lt;&gt;"","P","")</f>
        <v>P</v>
      </c>
      <c r="N90" t="str">
        <f>CONCATENATE(CHP_table[[#This Row],[C]],CHP_table[[#This Row],[H]],CHP_table[[#This Row],[P]])</f>
        <v>HP</v>
      </c>
    </row>
    <row r="91" spans="1:14" x14ac:dyDescent="0.25">
      <c r="A91" t="s">
        <v>161</v>
      </c>
      <c r="B91" s="4">
        <v>2</v>
      </c>
      <c r="C91" s="4">
        <v>3</v>
      </c>
      <c r="D91" s="4">
        <v>1</v>
      </c>
      <c r="G91" t="s">
        <v>161</v>
      </c>
      <c r="H91">
        <v>2</v>
      </c>
      <c r="I91">
        <v>3</v>
      </c>
      <c r="J91">
        <v>1</v>
      </c>
      <c r="K91" t="str">
        <f>IF(CHP_table[[#This Row],[Cyber Domain]]&lt;&gt;"","C","")</f>
        <v>C</v>
      </c>
      <c r="L91" t="str">
        <f>IF(CHP_table[[#This Row],[Human Domain]]&lt;&gt;"","H","")</f>
        <v>H</v>
      </c>
      <c r="M91" t="str">
        <f>IF(CHP_table[[#This Row],[Physical Domain]]&lt;&gt;"","P","")</f>
        <v>P</v>
      </c>
      <c r="N91" t="str">
        <f>CONCATENATE(CHP_table[[#This Row],[C]],CHP_table[[#This Row],[H]],CHP_table[[#This Row],[P]])</f>
        <v>CHP</v>
      </c>
    </row>
    <row r="92" spans="1:14" x14ac:dyDescent="0.25">
      <c r="A92" t="s">
        <v>159</v>
      </c>
      <c r="B92" s="4"/>
      <c r="C92" s="4">
        <v>6</v>
      </c>
      <c r="D92" s="4">
        <v>1</v>
      </c>
      <c r="G92" t="s">
        <v>159</v>
      </c>
      <c r="I92">
        <v>6</v>
      </c>
      <c r="J92">
        <v>1</v>
      </c>
      <c r="K92" t="str">
        <f>IF(CHP_table[[#This Row],[Cyber Domain]]&lt;&gt;"","C","")</f>
        <v/>
      </c>
      <c r="L92" t="str">
        <f>IF(CHP_table[[#This Row],[Human Domain]]&lt;&gt;"","H","")</f>
        <v>H</v>
      </c>
      <c r="M92" t="str">
        <f>IF(CHP_table[[#This Row],[Physical Domain]]&lt;&gt;"","P","")</f>
        <v>P</v>
      </c>
      <c r="N92" t="str">
        <f>CONCATENATE(CHP_table[[#This Row],[C]],CHP_table[[#This Row],[H]],CHP_table[[#This Row],[P]])</f>
        <v>HP</v>
      </c>
    </row>
    <row r="93" spans="1:14" x14ac:dyDescent="0.25">
      <c r="A93" t="s">
        <v>157</v>
      </c>
      <c r="B93" s="4"/>
      <c r="C93" s="4">
        <v>7</v>
      </c>
      <c r="D93" s="4">
        <v>1</v>
      </c>
      <c r="G93" t="s">
        <v>157</v>
      </c>
      <c r="I93">
        <v>7</v>
      </c>
      <c r="J93">
        <v>1</v>
      </c>
      <c r="K93" t="str">
        <f>IF(CHP_table[[#This Row],[Cyber Domain]]&lt;&gt;"","C","")</f>
        <v/>
      </c>
      <c r="L93" t="str">
        <f>IF(CHP_table[[#This Row],[Human Domain]]&lt;&gt;"","H","")</f>
        <v>H</v>
      </c>
      <c r="M93" t="str">
        <f>IF(CHP_table[[#This Row],[Physical Domain]]&lt;&gt;"","P","")</f>
        <v>P</v>
      </c>
      <c r="N93" t="str">
        <f>CONCATENATE(CHP_table[[#This Row],[C]],CHP_table[[#This Row],[H]],CHP_table[[#This Row],[P]])</f>
        <v>HP</v>
      </c>
    </row>
    <row r="94" spans="1:14" x14ac:dyDescent="0.25">
      <c r="A94" t="s">
        <v>155</v>
      </c>
      <c r="B94" s="4">
        <v>2</v>
      </c>
      <c r="C94" s="4">
        <v>6</v>
      </c>
      <c r="D94" s="4">
        <v>1</v>
      </c>
      <c r="G94" t="s">
        <v>155</v>
      </c>
      <c r="H94">
        <v>2</v>
      </c>
      <c r="I94">
        <v>6</v>
      </c>
      <c r="J94">
        <v>1</v>
      </c>
      <c r="K94" t="str">
        <f>IF(CHP_table[[#This Row],[Cyber Domain]]&lt;&gt;"","C","")</f>
        <v>C</v>
      </c>
      <c r="L94" t="str">
        <f>IF(CHP_table[[#This Row],[Human Domain]]&lt;&gt;"","H","")</f>
        <v>H</v>
      </c>
      <c r="M94" t="str">
        <f>IF(CHP_table[[#This Row],[Physical Domain]]&lt;&gt;"","P","")</f>
        <v>P</v>
      </c>
      <c r="N94" t="str">
        <f>CONCATENATE(CHP_table[[#This Row],[C]],CHP_table[[#This Row],[H]],CHP_table[[#This Row],[P]])</f>
        <v>CHP</v>
      </c>
    </row>
    <row r="95" spans="1:14" x14ac:dyDescent="0.25">
      <c r="A95" t="s">
        <v>154</v>
      </c>
      <c r="B95" s="4"/>
      <c r="C95" s="4">
        <v>5</v>
      </c>
      <c r="D95" s="4">
        <v>1</v>
      </c>
      <c r="G95" t="s">
        <v>154</v>
      </c>
      <c r="I95">
        <v>5</v>
      </c>
      <c r="J95">
        <v>1</v>
      </c>
      <c r="K95" t="str">
        <f>IF(CHP_table[[#This Row],[Cyber Domain]]&lt;&gt;"","C","")</f>
        <v/>
      </c>
      <c r="L95" t="str">
        <f>IF(CHP_table[[#This Row],[Human Domain]]&lt;&gt;"","H","")</f>
        <v>H</v>
      </c>
      <c r="M95" t="str">
        <f>IF(CHP_table[[#This Row],[Physical Domain]]&lt;&gt;"","P","")</f>
        <v>P</v>
      </c>
      <c r="N95" t="str">
        <f>CONCATENATE(CHP_table[[#This Row],[C]],CHP_table[[#This Row],[H]],CHP_table[[#This Row],[P]])</f>
        <v>HP</v>
      </c>
    </row>
    <row r="96" spans="1:14" x14ac:dyDescent="0.25">
      <c r="A96" t="s">
        <v>152</v>
      </c>
      <c r="B96" s="4"/>
      <c r="C96" s="4">
        <v>6</v>
      </c>
      <c r="D96" s="4">
        <v>1</v>
      </c>
      <c r="G96" t="s">
        <v>152</v>
      </c>
      <c r="I96">
        <v>6</v>
      </c>
      <c r="J96">
        <v>1</v>
      </c>
      <c r="K96" t="str">
        <f>IF(CHP_table[[#This Row],[Cyber Domain]]&lt;&gt;"","C","")</f>
        <v/>
      </c>
      <c r="L96" t="str">
        <f>IF(CHP_table[[#This Row],[Human Domain]]&lt;&gt;"","H","")</f>
        <v>H</v>
      </c>
      <c r="M96" t="str">
        <f>IF(CHP_table[[#This Row],[Physical Domain]]&lt;&gt;"","P","")</f>
        <v>P</v>
      </c>
      <c r="N96" t="str">
        <f>CONCATENATE(CHP_table[[#This Row],[C]],CHP_table[[#This Row],[H]],CHP_table[[#This Row],[P]])</f>
        <v>HP</v>
      </c>
    </row>
    <row r="97" spans="1:14" x14ac:dyDescent="0.25">
      <c r="A97" t="s">
        <v>151</v>
      </c>
      <c r="B97" s="4"/>
      <c r="C97" s="4">
        <v>5</v>
      </c>
      <c r="D97" s="4">
        <v>4</v>
      </c>
      <c r="G97" t="s">
        <v>151</v>
      </c>
      <c r="I97">
        <v>5</v>
      </c>
      <c r="J97">
        <v>4</v>
      </c>
      <c r="K97" t="str">
        <f>IF(CHP_table[[#This Row],[Cyber Domain]]&lt;&gt;"","C","")</f>
        <v/>
      </c>
      <c r="L97" t="str">
        <f>IF(CHP_table[[#This Row],[Human Domain]]&lt;&gt;"","H","")</f>
        <v>H</v>
      </c>
      <c r="M97" t="str">
        <f>IF(CHP_table[[#This Row],[Physical Domain]]&lt;&gt;"","P","")</f>
        <v>P</v>
      </c>
      <c r="N97" t="str">
        <f>CONCATENATE(CHP_table[[#This Row],[C]],CHP_table[[#This Row],[H]],CHP_table[[#This Row],[P]])</f>
        <v>HP</v>
      </c>
    </row>
    <row r="98" spans="1:14" x14ac:dyDescent="0.25">
      <c r="A98" t="s">
        <v>148</v>
      </c>
      <c r="B98" s="4">
        <v>2</v>
      </c>
      <c r="C98" s="4">
        <v>6</v>
      </c>
      <c r="D98" s="4">
        <v>7</v>
      </c>
      <c r="G98" t="s">
        <v>148</v>
      </c>
      <c r="H98">
        <v>2</v>
      </c>
      <c r="I98">
        <v>6</v>
      </c>
      <c r="J98">
        <v>7</v>
      </c>
      <c r="K98" t="str">
        <f>IF(CHP_table[[#This Row],[Cyber Domain]]&lt;&gt;"","C","")</f>
        <v>C</v>
      </c>
      <c r="L98" t="str">
        <f>IF(CHP_table[[#This Row],[Human Domain]]&lt;&gt;"","H","")</f>
        <v>H</v>
      </c>
      <c r="M98" t="str">
        <f>IF(CHP_table[[#This Row],[Physical Domain]]&lt;&gt;"","P","")</f>
        <v>P</v>
      </c>
      <c r="N98" t="str">
        <f>CONCATENATE(CHP_table[[#This Row],[C]],CHP_table[[#This Row],[H]],CHP_table[[#This Row],[P]])</f>
        <v>CHP</v>
      </c>
    </row>
    <row r="99" spans="1:14" x14ac:dyDescent="0.25">
      <c r="A99" t="s">
        <v>145</v>
      </c>
      <c r="B99" s="4"/>
      <c r="C99" s="4">
        <v>9</v>
      </c>
      <c r="D99" s="4">
        <v>4</v>
      </c>
      <c r="G99" t="s">
        <v>145</v>
      </c>
      <c r="I99">
        <v>9</v>
      </c>
      <c r="J99">
        <v>4</v>
      </c>
      <c r="K99" t="str">
        <f>IF(CHP_table[[#This Row],[Cyber Domain]]&lt;&gt;"","C","")</f>
        <v/>
      </c>
      <c r="L99" t="str">
        <f>IF(CHP_table[[#This Row],[Human Domain]]&lt;&gt;"","H","")</f>
        <v>H</v>
      </c>
      <c r="M99" t="str">
        <f>IF(CHP_table[[#This Row],[Physical Domain]]&lt;&gt;"","P","")</f>
        <v>P</v>
      </c>
      <c r="N99" t="str">
        <f>CONCATENATE(CHP_table[[#This Row],[C]],CHP_table[[#This Row],[H]],CHP_table[[#This Row],[P]])</f>
        <v>HP</v>
      </c>
    </row>
    <row r="100" spans="1:14" x14ac:dyDescent="0.25">
      <c r="A100" t="s">
        <v>144</v>
      </c>
      <c r="B100" s="4">
        <v>2</v>
      </c>
      <c r="C100" s="4">
        <v>5</v>
      </c>
      <c r="D100" s="4">
        <v>1</v>
      </c>
      <c r="G100" t="s">
        <v>144</v>
      </c>
      <c r="H100">
        <v>2</v>
      </c>
      <c r="I100">
        <v>5</v>
      </c>
      <c r="J100">
        <v>1</v>
      </c>
      <c r="K100" t="str">
        <f>IF(CHP_table[[#This Row],[Cyber Domain]]&lt;&gt;"","C","")</f>
        <v>C</v>
      </c>
      <c r="L100" t="str">
        <f>IF(CHP_table[[#This Row],[Human Domain]]&lt;&gt;"","H","")</f>
        <v>H</v>
      </c>
      <c r="M100" t="str">
        <f>IF(CHP_table[[#This Row],[Physical Domain]]&lt;&gt;"","P","")</f>
        <v>P</v>
      </c>
      <c r="N100" t="str">
        <f>CONCATENATE(CHP_table[[#This Row],[C]],CHP_table[[#This Row],[H]],CHP_table[[#This Row],[P]])</f>
        <v>CHP</v>
      </c>
    </row>
    <row r="101" spans="1:14" x14ac:dyDescent="0.25">
      <c r="A101" t="s">
        <v>143</v>
      </c>
      <c r="B101" s="4">
        <v>2</v>
      </c>
      <c r="C101" s="4">
        <v>7</v>
      </c>
      <c r="D101" s="4">
        <v>6</v>
      </c>
      <c r="G101" t="s">
        <v>143</v>
      </c>
      <c r="H101">
        <v>2</v>
      </c>
      <c r="I101">
        <v>7</v>
      </c>
      <c r="J101">
        <v>6</v>
      </c>
      <c r="K101" t="str">
        <f>IF(CHP_table[[#This Row],[Cyber Domain]]&lt;&gt;"","C","")</f>
        <v>C</v>
      </c>
      <c r="L101" t="str">
        <f>IF(CHP_table[[#This Row],[Human Domain]]&lt;&gt;"","H","")</f>
        <v>H</v>
      </c>
      <c r="M101" t="str">
        <f>IF(CHP_table[[#This Row],[Physical Domain]]&lt;&gt;"","P","")</f>
        <v>P</v>
      </c>
      <c r="N101" t="str">
        <f>CONCATENATE(CHP_table[[#This Row],[C]],CHP_table[[#This Row],[H]],CHP_table[[#This Row],[P]])</f>
        <v>CHP</v>
      </c>
    </row>
    <row r="102" spans="1:14" x14ac:dyDescent="0.25">
      <c r="A102" t="s">
        <v>141</v>
      </c>
      <c r="B102" s="4"/>
      <c r="C102" s="4">
        <v>7</v>
      </c>
      <c r="D102" s="4">
        <v>1</v>
      </c>
      <c r="G102" t="s">
        <v>141</v>
      </c>
      <c r="I102">
        <v>7</v>
      </c>
      <c r="J102">
        <v>1</v>
      </c>
      <c r="K102" t="str">
        <f>IF(CHP_table[[#This Row],[Cyber Domain]]&lt;&gt;"","C","")</f>
        <v/>
      </c>
      <c r="L102" t="str">
        <f>IF(CHP_table[[#This Row],[Human Domain]]&lt;&gt;"","H","")</f>
        <v>H</v>
      </c>
      <c r="M102" t="str">
        <f>IF(CHP_table[[#This Row],[Physical Domain]]&lt;&gt;"","P","")</f>
        <v>P</v>
      </c>
      <c r="N102" t="str">
        <f>CONCATENATE(CHP_table[[#This Row],[C]],CHP_table[[#This Row],[H]],CHP_table[[#This Row],[P]])</f>
        <v>HP</v>
      </c>
    </row>
    <row r="103" spans="1:14" x14ac:dyDescent="0.25">
      <c r="A103" t="s">
        <v>139</v>
      </c>
      <c r="B103" s="4"/>
      <c r="C103" s="4">
        <v>6</v>
      </c>
      <c r="D103" s="4"/>
      <c r="G103" t="s">
        <v>139</v>
      </c>
      <c r="I103">
        <v>6</v>
      </c>
      <c r="K103" t="str">
        <f>IF(CHP_table[[#This Row],[Cyber Domain]]&lt;&gt;"","C","")</f>
        <v/>
      </c>
      <c r="L103" t="str">
        <f>IF(CHP_table[[#This Row],[Human Domain]]&lt;&gt;"","H","")</f>
        <v>H</v>
      </c>
      <c r="M103" t="str">
        <f>IF(CHP_table[[#This Row],[Physical Domain]]&lt;&gt;"","P","")</f>
        <v/>
      </c>
      <c r="N103" t="str">
        <f>CONCATENATE(CHP_table[[#This Row],[C]],CHP_table[[#This Row],[H]],CHP_table[[#This Row],[P]])</f>
        <v>H</v>
      </c>
    </row>
    <row r="104" spans="1:14" x14ac:dyDescent="0.25">
      <c r="A104" t="s">
        <v>137</v>
      </c>
      <c r="B104" s="4"/>
      <c r="C104" s="4">
        <v>2</v>
      </c>
      <c r="D104" s="4"/>
      <c r="G104" t="s">
        <v>137</v>
      </c>
      <c r="I104">
        <v>2</v>
      </c>
      <c r="K104" t="str">
        <f>IF(CHP_table[[#This Row],[Cyber Domain]]&lt;&gt;"","C","")</f>
        <v/>
      </c>
      <c r="L104" t="str">
        <f>IF(CHP_table[[#This Row],[Human Domain]]&lt;&gt;"","H","")</f>
        <v>H</v>
      </c>
      <c r="M104" t="str">
        <f>IF(CHP_table[[#This Row],[Physical Domain]]&lt;&gt;"","P","")</f>
        <v/>
      </c>
      <c r="N104" t="str">
        <f>CONCATENATE(CHP_table[[#This Row],[C]],CHP_table[[#This Row],[H]],CHP_table[[#This Row],[P]])</f>
        <v>H</v>
      </c>
    </row>
    <row r="105" spans="1:14" x14ac:dyDescent="0.25">
      <c r="A105" t="s">
        <v>136</v>
      </c>
      <c r="B105" s="4">
        <v>2</v>
      </c>
      <c r="C105" s="4">
        <v>2</v>
      </c>
      <c r="D105" s="4"/>
      <c r="G105" t="s">
        <v>136</v>
      </c>
      <c r="H105">
        <v>2</v>
      </c>
      <c r="I105">
        <v>2</v>
      </c>
      <c r="K105" t="str">
        <f>IF(CHP_table[[#This Row],[Cyber Domain]]&lt;&gt;"","C","")</f>
        <v>C</v>
      </c>
      <c r="L105" t="str">
        <f>IF(CHP_table[[#This Row],[Human Domain]]&lt;&gt;"","H","")</f>
        <v>H</v>
      </c>
      <c r="M105" t="str">
        <f>IF(CHP_table[[#This Row],[Physical Domain]]&lt;&gt;"","P","")</f>
        <v/>
      </c>
      <c r="N105" t="str">
        <f>CONCATENATE(CHP_table[[#This Row],[C]],CHP_table[[#This Row],[H]],CHP_table[[#This Row],[P]])</f>
        <v>CH</v>
      </c>
    </row>
    <row r="106" spans="1:14" x14ac:dyDescent="0.25">
      <c r="A106" t="s">
        <v>135</v>
      </c>
      <c r="B106" s="4">
        <v>2</v>
      </c>
      <c r="C106" s="4">
        <v>6</v>
      </c>
      <c r="D106" s="4">
        <v>1</v>
      </c>
      <c r="G106" t="s">
        <v>135</v>
      </c>
      <c r="H106">
        <v>2</v>
      </c>
      <c r="I106">
        <v>6</v>
      </c>
      <c r="J106">
        <v>1</v>
      </c>
      <c r="K106" t="str">
        <f>IF(CHP_table[[#This Row],[Cyber Domain]]&lt;&gt;"","C","")</f>
        <v>C</v>
      </c>
      <c r="L106" t="str">
        <f>IF(CHP_table[[#This Row],[Human Domain]]&lt;&gt;"","H","")</f>
        <v>H</v>
      </c>
      <c r="M106" t="str">
        <f>IF(CHP_table[[#This Row],[Physical Domain]]&lt;&gt;"","P","")</f>
        <v>P</v>
      </c>
      <c r="N106" t="str">
        <f>CONCATENATE(CHP_table[[#This Row],[C]],CHP_table[[#This Row],[H]],CHP_table[[#This Row],[P]])</f>
        <v>CHP</v>
      </c>
    </row>
    <row r="107" spans="1:14" x14ac:dyDescent="0.25">
      <c r="A107" t="s">
        <v>134</v>
      </c>
      <c r="B107" s="4"/>
      <c r="C107" s="4">
        <v>7</v>
      </c>
      <c r="D107" s="4">
        <v>1</v>
      </c>
      <c r="G107" t="s">
        <v>134</v>
      </c>
      <c r="I107">
        <v>7</v>
      </c>
      <c r="J107">
        <v>1</v>
      </c>
      <c r="K107" t="str">
        <f>IF(CHP_table[[#This Row],[Cyber Domain]]&lt;&gt;"","C","")</f>
        <v/>
      </c>
      <c r="L107" t="str">
        <f>IF(CHP_table[[#This Row],[Human Domain]]&lt;&gt;"","H","")</f>
        <v>H</v>
      </c>
      <c r="M107" t="str">
        <f>IF(CHP_table[[#This Row],[Physical Domain]]&lt;&gt;"","P","")</f>
        <v>P</v>
      </c>
      <c r="N107" t="str">
        <f>CONCATENATE(CHP_table[[#This Row],[C]],CHP_table[[#This Row],[H]],CHP_table[[#This Row],[P]])</f>
        <v>HP</v>
      </c>
    </row>
    <row r="108" spans="1:14" x14ac:dyDescent="0.25">
      <c r="A108" t="s">
        <v>133</v>
      </c>
      <c r="B108" s="4">
        <v>2</v>
      </c>
      <c r="C108" s="4">
        <v>7</v>
      </c>
      <c r="D108" s="4">
        <v>3</v>
      </c>
      <c r="G108" t="s">
        <v>133</v>
      </c>
      <c r="H108">
        <v>2</v>
      </c>
      <c r="I108">
        <v>7</v>
      </c>
      <c r="J108">
        <v>3</v>
      </c>
      <c r="K108" t="str">
        <f>IF(CHP_table[[#This Row],[Cyber Domain]]&lt;&gt;"","C","")</f>
        <v>C</v>
      </c>
      <c r="L108" t="str">
        <f>IF(CHP_table[[#This Row],[Human Domain]]&lt;&gt;"","H","")</f>
        <v>H</v>
      </c>
      <c r="M108" t="str">
        <f>IF(CHP_table[[#This Row],[Physical Domain]]&lt;&gt;"","P","")</f>
        <v>P</v>
      </c>
      <c r="N108" t="str">
        <f>CONCATENATE(CHP_table[[#This Row],[C]],CHP_table[[#This Row],[H]],CHP_table[[#This Row],[P]])</f>
        <v>CHP</v>
      </c>
    </row>
    <row r="109" spans="1:14" x14ac:dyDescent="0.25">
      <c r="A109" t="s">
        <v>132</v>
      </c>
      <c r="B109" s="4"/>
      <c r="C109" s="4">
        <v>6</v>
      </c>
      <c r="D109" s="4">
        <v>2</v>
      </c>
      <c r="G109" t="s">
        <v>132</v>
      </c>
      <c r="I109">
        <v>6</v>
      </c>
      <c r="J109">
        <v>2</v>
      </c>
      <c r="K109" t="str">
        <f>IF(CHP_table[[#This Row],[Cyber Domain]]&lt;&gt;"","C","")</f>
        <v/>
      </c>
      <c r="L109" t="str">
        <f>IF(CHP_table[[#This Row],[Human Domain]]&lt;&gt;"","H","")</f>
        <v>H</v>
      </c>
      <c r="M109" t="str">
        <f>IF(CHP_table[[#This Row],[Physical Domain]]&lt;&gt;"","P","")</f>
        <v>P</v>
      </c>
      <c r="N109" t="str">
        <f>CONCATENATE(CHP_table[[#This Row],[C]],CHP_table[[#This Row],[H]],CHP_table[[#This Row],[P]])</f>
        <v>HP</v>
      </c>
    </row>
    <row r="110" spans="1:14" x14ac:dyDescent="0.25">
      <c r="A110" t="s">
        <v>130</v>
      </c>
      <c r="B110" s="4">
        <v>2</v>
      </c>
      <c r="C110" s="4">
        <v>5</v>
      </c>
      <c r="D110" s="4">
        <v>2</v>
      </c>
      <c r="G110" t="s">
        <v>130</v>
      </c>
      <c r="H110">
        <v>2</v>
      </c>
      <c r="I110">
        <v>5</v>
      </c>
      <c r="J110">
        <v>2</v>
      </c>
      <c r="K110" t="str">
        <f>IF(CHP_table[[#This Row],[Cyber Domain]]&lt;&gt;"","C","")</f>
        <v>C</v>
      </c>
      <c r="L110" t="str">
        <f>IF(CHP_table[[#This Row],[Human Domain]]&lt;&gt;"","H","")</f>
        <v>H</v>
      </c>
      <c r="M110" t="str">
        <f>IF(CHP_table[[#This Row],[Physical Domain]]&lt;&gt;"","P","")</f>
        <v>P</v>
      </c>
      <c r="N110" t="str">
        <f>CONCATENATE(CHP_table[[#This Row],[C]],CHP_table[[#This Row],[H]],CHP_table[[#This Row],[P]])</f>
        <v>CHP</v>
      </c>
    </row>
    <row r="111" spans="1:14" x14ac:dyDescent="0.25">
      <c r="A111" t="s">
        <v>129</v>
      </c>
      <c r="B111" s="4"/>
      <c r="C111" s="4">
        <v>8</v>
      </c>
      <c r="D111" s="4">
        <v>3</v>
      </c>
      <c r="G111" t="s">
        <v>129</v>
      </c>
      <c r="I111">
        <v>8</v>
      </c>
      <c r="J111">
        <v>3</v>
      </c>
      <c r="K111" t="str">
        <f>IF(CHP_table[[#This Row],[Cyber Domain]]&lt;&gt;"","C","")</f>
        <v/>
      </c>
      <c r="L111" t="str">
        <f>IF(CHP_table[[#This Row],[Human Domain]]&lt;&gt;"","H","")</f>
        <v>H</v>
      </c>
      <c r="M111" t="str">
        <f>IF(CHP_table[[#This Row],[Physical Domain]]&lt;&gt;"","P","")</f>
        <v>P</v>
      </c>
      <c r="N111" t="str">
        <f>CONCATENATE(CHP_table[[#This Row],[C]],CHP_table[[#This Row],[H]],CHP_table[[#This Row],[P]])</f>
        <v>HP</v>
      </c>
    </row>
    <row r="112" spans="1:14" x14ac:dyDescent="0.25">
      <c r="A112" t="s">
        <v>127</v>
      </c>
      <c r="B112" s="4"/>
      <c r="C112" s="4">
        <v>3</v>
      </c>
      <c r="D112" s="4">
        <v>1</v>
      </c>
      <c r="G112" t="s">
        <v>127</v>
      </c>
      <c r="I112">
        <v>3</v>
      </c>
      <c r="J112">
        <v>1</v>
      </c>
      <c r="K112" t="str">
        <f>IF(CHP_table[[#This Row],[Cyber Domain]]&lt;&gt;"","C","")</f>
        <v/>
      </c>
      <c r="L112" t="str">
        <f>IF(CHP_table[[#This Row],[Human Domain]]&lt;&gt;"","H","")</f>
        <v>H</v>
      </c>
      <c r="M112" t="str">
        <f>IF(CHP_table[[#This Row],[Physical Domain]]&lt;&gt;"","P","")</f>
        <v>P</v>
      </c>
      <c r="N112" t="str">
        <f>CONCATENATE(CHP_table[[#This Row],[C]],CHP_table[[#This Row],[H]],CHP_table[[#This Row],[P]])</f>
        <v>HP</v>
      </c>
    </row>
    <row r="113" spans="1:14" x14ac:dyDescent="0.25">
      <c r="A113" t="s">
        <v>126</v>
      </c>
      <c r="B113" s="4"/>
      <c r="C113" s="4">
        <v>6</v>
      </c>
      <c r="D113" s="4">
        <v>1</v>
      </c>
      <c r="G113" t="s">
        <v>126</v>
      </c>
      <c r="I113">
        <v>6</v>
      </c>
      <c r="J113">
        <v>1</v>
      </c>
      <c r="K113" t="str">
        <f>IF(CHP_table[[#This Row],[Cyber Domain]]&lt;&gt;"","C","")</f>
        <v/>
      </c>
      <c r="L113" t="str">
        <f>IF(CHP_table[[#This Row],[Human Domain]]&lt;&gt;"","H","")</f>
        <v>H</v>
      </c>
      <c r="M113" t="str">
        <f>IF(CHP_table[[#This Row],[Physical Domain]]&lt;&gt;"","P","")</f>
        <v>P</v>
      </c>
      <c r="N113" t="str">
        <f>CONCATENATE(CHP_table[[#This Row],[C]],CHP_table[[#This Row],[H]],CHP_table[[#This Row],[P]])</f>
        <v>HP</v>
      </c>
    </row>
    <row r="114" spans="1:14" x14ac:dyDescent="0.25">
      <c r="A114" t="s">
        <v>124</v>
      </c>
      <c r="B114" s="4"/>
      <c r="C114" s="4">
        <v>8</v>
      </c>
      <c r="D114" s="4">
        <v>5</v>
      </c>
      <c r="G114" t="s">
        <v>124</v>
      </c>
      <c r="I114">
        <v>8</v>
      </c>
      <c r="J114">
        <v>5</v>
      </c>
      <c r="K114" t="str">
        <f>IF(CHP_table[[#This Row],[Cyber Domain]]&lt;&gt;"","C","")</f>
        <v/>
      </c>
      <c r="L114" t="str">
        <f>IF(CHP_table[[#This Row],[Human Domain]]&lt;&gt;"","H","")</f>
        <v>H</v>
      </c>
      <c r="M114" t="str">
        <f>IF(CHP_table[[#This Row],[Physical Domain]]&lt;&gt;"","P","")</f>
        <v>P</v>
      </c>
      <c r="N114" t="str">
        <f>CONCATENATE(CHP_table[[#This Row],[C]],CHP_table[[#This Row],[H]],CHP_table[[#This Row],[P]])</f>
        <v>HP</v>
      </c>
    </row>
    <row r="115" spans="1:14" x14ac:dyDescent="0.25">
      <c r="A115" t="s">
        <v>122</v>
      </c>
      <c r="B115" s="4"/>
      <c r="C115" s="4">
        <v>4</v>
      </c>
      <c r="D115" s="4">
        <v>1</v>
      </c>
      <c r="G115" t="s">
        <v>122</v>
      </c>
      <c r="I115">
        <v>4</v>
      </c>
      <c r="J115">
        <v>1</v>
      </c>
      <c r="K115" t="str">
        <f>IF(CHP_table[[#This Row],[Cyber Domain]]&lt;&gt;"","C","")</f>
        <v/>
      </c>
      <c r="L115" t="str">
        <f>IF(CHP_table[[#This Row],[Human Domain]]&lt;&gt;"","H","")</f>
        <v>H</v>
      </c>
      <c r="M115" t="str">
        <f>IF(CHP_table[[#This Row],[Physical Domain]]&lt;&gt;"","P","")</f>
        <v>P</v>
      </c>
      <c r="N115" t="str">
        <f>CONCATENATE(CHP_table[[#This Row],[C]],CHP_table[[#This Row],[H]],CHP_table[[#This Row],[P]])</f>
        <v>HP</v>
      </c>
    </row>
    <row r="116" spans="1:14" x14ac:dyDescent="0.25">
      <c r="A116" t="s">
        <v>120</v>
      </c>
      <c r="B116" s="4">
        <v>1</v>
      </c>
      <c r="C116" s="4">
        <v>7</v>
      </c>
      <c r="D116" s="4">
        <v>3</v>
      </c>
      <c r="G116" t="s">
        <v>120</v>
      </c>
      <c r="H116">
        <v>1</v>
      </c>
      <c r="I116">
        <v>7</v>
      </c>
      <c r="J116">
        <v>3</v>
      </c>
      <c r="K116" t="str">
        <f>IF(CHP_table[[#This Row],[Cyber Domain]]&lt;&gt;"","C","")</f>
        <v>C</v>
      </c>
      <c r="L116" t="str">
        <f>IF(CHP_table[[#This Row],[Human Domain]]&lt;&gt;"","H","")</f>
        <v>H</v>
      </c>
      <c r="M116" t="str">
        <f>IF(CHP_table[[#This Row],[Physical Domain]]&lt;&gt;"","P","")</f>
        <v>P</v>
      </c>
      <c r="N116" t="str">
        <f>CONCATENATE(CHP_table[[#This Row],[C]],CHP_table[[#This Row],[H]],CHP_table[[#This Row],[P]])</f>
        <v>CHP</v>
      </c>
    </row>
    <row r="117" spans="1:14" x14ac:dyDescent="0.25">
      <c r="A117" t="s">
        <v>118</v>
      </c>
      <c r="B117" s="4"/>
      <c r="C117" s="4">
        <v>4</v>
      </c>
      <c r="D117" s="4">
        <v>1</v>
      </c>
      <c r="G117" t="s">
        <v>118</v>
      </c>
      <c r="I117">
        <v>4</v>
      </c>
      <c r="J117">
        <v>1</v>
      </c>
      <c r="K117" t="str">
        <f>IF(CHP_table[[#This Row],[Cyber Domain]]&lt;&gt;"","C","")</f>
        <v/>
      </c>
      <c r="L117" t="str">
        <f>IF(CHP_table[[#This Row],[Human Domain]]&lt;&gt;"","H","")</f>
        <v>H</v>
      </c>
      <c r="M117" t="str">
        <f>IF(CHP_table[[#This Row],[Physical Domain]]&lt;&gt;"","P","")</f>
        <v>P</v>
      </c>
      <c r="N117" t="str">
        <f>CONCATENATE(CHP_table[[#This Row],[C]],CHP_table[[#This Row],[H]],CHP_table[[#This Row],[P]])</f>
        <v>HP</v>
      </c>
    </row>
    <row r="118" spans="1:14" x14ac:dyDescent="0.25">
      <c r="A118" t="s">
        <v>116</v>
      </c>
      <c r="B118" s="4">
        <v>2</v>
      </c>
      <c r="C118" s="4">
        <v>3</v>
      </c>
      <c r="D118" s="4">
        <v>1</v>
      </c>
      <c r="G118" t="s">
        <v>116</v>
      </c>
      <c r="H118">
        <v>2</v>
      </c>
      <c r="I118">
        <v>3</v>
      </c>
      <c r="J118">
        <v>1</v>
      </c>
      <c r="K118" t="str">
        <f>IF(CHP_table[[#This Row],[Cyber Domain]]&lt;&gt;"","C","")</f>
        <v>C</v>
      </c>
      <c r="L118" t="str">
        <f>IF(CHP_table[[#This Row],[Human Domain]]&lt;&gt;"","H","")</f>
        <v>H</v>
      </c>
      <c r="M118" t="str">
        <f>IF(CHP_table[[#This Row],[Physical Domain]]&lt;&gt;"","P","")</f>
        <v>P</v>
      </c>
      <c r="N118" t="str">
        <f>CONCATENATE(CHP_table[[#This Row],[C]],CHP_table[[#This Row],[H]],CHP_table[[#This Row],[P]])</f>
        <v>CHP</v>
      </c>
    </row>
    <row r="119" spans="1:14" x14ac:dyDescent="0.25">
      <c r="A119" t="s">
        <v>114</v>
      </c>
      <c r="B119" s="4"/>
      <c r="C119" s="4">
        <v>8</v>
      </c>
      <c r="D119" s="4">
        <v>4</v>
      </c>
      <c r="G119" t="s">
        <v>114</v>
      </c>
      <c r="I119">
        <v>8</v>
      </c>
      <c r="J119">
        <v>4</v>
      </c>
      <c r="K119" t="str">
        <f>IF(CHP_table[[#This Row],[Cyber Domain]]&lt;&gt;"","C","")</f>
        <v/>
      </c>
      <c r="L119" t="str">
        <f>IF(CHP_table[[#This Row],[Human Domain]]&lt;&gt;"","H","")</f>
        <v>H</v>
      </c>
      <c r="M119" t="str">
        <f>IF(CHP_table[[#This Row],[Physical Domain]]&lt;&gt;"","P","")</f>
        <v>P</v>
      </c>
      <c r="N119" t="str">
        <f>CONCATENATE(CHP_table[[#This Row],[C]],CHP_table[[#This Row],[H]],CHP_table[[#This Row],[P]])</f>
        <v>HP</v>
      </c>
    </row>
    <row r="120" spans="1:14" x14ac:dyDescent="0.25">
      <c r="A120" t="s">
        <v>113</v>
      </c>
      <c r="B120" s="4">
        <v>1</v>
      </c>
      <c r="C120" s="4">
        <v>5</v>
      </c>
      <c r="D120" s="4">
        <v>1</v>
      </c>
      <c r="G120" t="s">
        <v>113</v>
      </c>
      <c r="H120">
        <v>1</v>
      </c>
      <c r="I120">
        <v>5</v>
      </c>
      <c r="J120">
        <v>1</v>
      </c>
      <c r="K120" t="str">
        <f>IF(CHP_table[[#This Row],[Cyber Domain]]&lt;&gt;"","C","")</f>
        <v>C</v>
      </c>
      <c r="L120" t="str">
        <f>IF(CHP_table[[#This Row],[Human Domain]]&lt;&gt;"","H","")</f>
        <v>H</v>
      </c>
      <c r="M120" t="str">
        <f>IF(CHP_table[[#This Row],[Physical Domain]]&lt;&gt;"","P","")</f>
        <v>P</v>
      </c>
      <c r="N120" t="str">
        <f>CONCATENATE(CHP_table[[#This Row],[C]],CHP_table[[#This Row],[H]],CHP_table[[#This Row],[P]])</f>
        <v>CHP</v>
      </c>
    </row>
    <row r="121" spans="1:14" x14ac:dyDescent="0.25">
      <c r="A121" t="s">
        <v>111</v>
      </c>
      <c r="B121" s="4">
        <v>1</v>
      </c>
      <c r="C121" s="4">
        <v>9</v>
      </c>
      <c r="D121" s="4">
        <v>2</v>
      </c>
      <c r="G121" t="s">
        <v>111</v>
      </c>
      <c r="H121">
        <v>1</v>
      </c>
      <c r="I121">
        <v>9</v>
      </c>
      <c r="J121">
        <v>2</v>
      </c>
      <c r="K121" t="str">
        <f>IF(CHP_table[[#This Row],[Cyber Domain]]&lt;&gt;"","C","")</f>
        <v>C</v>
      </c>
      <c r="L121" t="str">
        <f>IF(CHP_table[[#This Row],[Human Domain]]&lt;&gt;"","H","")</f>
        <v>H</v>
      </c>
      <c r="M121" t="str">
        <f>IF(CHP_table[[#This Row],[Physical Domain]]&lt;&gt;"","P","")</f>
        <v>P</v>
      </c>
      <c r="N121" t="str">
        <f>CONCATENATE(CHP_table[[#This Row],[C]],CHP_table[[#This Row],[H]],CHP_table[[#This Row],[P]])</f>
        <v>CHP</v>
      </c>
    </row>
    <row r="122" spans="1:14" x14ac:dyDescent="0.25">
      <c r="A122" t="s">
        <v>110</v>
      </c>
      <c r="B122" s="4"/>
      <c r="C122" s="4">
        <v>6</v>
      </c>
      <c r="D122" s="4">
        <v>1</v>
      </c>
      <c r="G122" t="s">
        <v>110</v>
      </c>
      <c r="I122">
        <v>6</v>
      </c>
      <c r="J122">
        <v>1</v>
      </c>
      <c r="K122" t="str">
        <f>IF(CHP_table[[#This Row],[Cyber Domain]]&lt;&gt;"","C","")</f>
        <v/>
      </c>
      <c r="L122" t="str">
        <f>IF(CHP_table[[#This Row],[Human Domain]]&lt;&gt;"","H","")</f>
        <v>H</v>
      </c>
      <c r="M122" t="str">
        <f>IF(CHP_table[[#This Row],[Physical Domain]]&lt;&gt;"","P","")</f>
        <v>P</v>
      </c>
      <c r="N122" t="str">
        <f>CONCATENATE(CHP_table[[#This Row],[C]],CHP_table[[#This Row],[H]],CHP_table[[#This Row],[P]])</f>
        <v>HP</v>
      </c>
    </row>
    <row r="123" spans="1:14" x14ac:dyDescent="0.25">
      <c r="A123" t="s">
        <v>109</v>
      </c>
      <c r="B123" s="4">
        <v>2</v>
      </c>
      <c r="C123" s="4">
        <v>8</v>
      </c>
      <c r="D123" s="4">
        <v>1</v>
      </c>
      <c r="G123" t="s">
        <v>109</v>
      </c>
      <c r="H123">
        <v>2</v>
      </c>
      <c r="I123">
        <v>8</v>
      </c>
      <c r="J123">
        <v>1</v>
      </c>
      <c r="K123" t="str">
        <f>IF(CHP_table[[#This Row],[Cyber Domain]]&lt;&gt;"","C","")</f>
        <v>C</v>
      </c>
      <c r="L123" t="str">
        <f>IF(CHP_table[[#This Row],[Human Domain]]&lt;&gt;"","H","")</f>
        <v>H</v>
      </c>
      <c r="M123" t="str">
        <f>IF(CHP_table[[#This Row],[Physical Domain]]&lt;&gt;"","P","")</f>
        <v>P</v>
      </c>
      <c r="N123" t="str">
        <f>CONCATENATE(CHP_table[[#This Row],[C]],CHP_table[[#This Row],[H]],CHP_table[[#This Row],[P]])</f>
        <v>CHP</v>
      </c>
    </row>
    <row r="124" spans="1:14" x14ac:dyDescent="0.25">
      <c r="A124" t="s">
        <v>107</v>
      </c>
      <c r="B124" s="4"/>
      <c r="C124" s="4">
        <v>6</v>
      </c>
      <c r="D124" s="4">
        <v>2</v>
      </c>
      <c r="G124" t="s">
        <v>107</v>
      </c>
      <c r="I124">
        <v>6</v>
      </c>
      <c r="J124">
        <v>2</v>
      </c>
      <c r="K124" t="str">
        <f>IF(CHP_table[[#This Row],[Cyber Domain]]&lt;&gt;"","C","")</f>
        <v/>
      </c>
      <c r="L124" t="str">
        <f>IF(CHP_table[[#This Row],[Human Domain]]&lt;&gt;"","H","")</f>
        <v>H</v>
      </c>
      <c r="M124" t="str">
        <f>IF(CHP_table[[#This Row],[Physical Domain]]&lt;&gt;"","P","")</f>
        <v>P</v>
      </c>
      <c r="N124" t="str">
        <f>CONCATENATE(CHP_table[[#This Row],[C]],CHP_table[[#This Row],[H]],CHP_table[[#This Row],[P]])</f>
        <v>HP</v>
      </c>
    </row>
    <row r="125" spans="1:14" x14ac:dyDescent="0.25">
      <c r="A125" t="s">
        <v>106</v>
      </c>
      <c r="B125" s="4"/>
      <c r="C125" s="4">
        <v>5</v>
      </c>
      <c r="D125" s="4">
        <v>2</v>
      </c>
      <c r="G125" t="s">
        <v>106</v>
      </c>
      <c r="I125">
        <v>5</v>
      </c>
      <c r="J125">
        <v>2</v>
      </c>
      <c r="K125" t="str">
        <f>IF(CHP_table[[#This Row],[Cyber Domain]]&lt;&gt;"","C","")</f>
        <v/>
      </c>
      <c r="L125" t="str">
        <f>IF(CHP_table[[#This Row],[Human Domain]]&lt;&gt;"","H","")</f>
        <v>H</v>
      </c>
      <c r="M125" t="str">
        <f>IF(CHP_table[[#This Row],[Physical Domain]]&lt;&gt;"","P","")</f>
        <v>P</v>
      </c>
      <c r="N125" t="str">
        <f>CONCATENATE(CHP_table[[#This Row],[C]],CHP_table[[#This Row],[H]],CHP_table[[#This Row],[P]])</f>
        <v>HP</v>
      </c>
    </row>
    <row r="126" spans="1:14" x14ac:dyDescent="0.25">
      <c r="A126" t="s">
        <v>105</v>
      </c>
      <c r="B126" s="4"/>
      <c r="C126" s="4">
        <v>8</v>
      </c>
      <c r="D126" s="4">
        <v>3</v>
      </c>
      <c r="G126" t="s">
        <v>105</v>
      </c>
      <c r="I126">
        <v>8</v>
      </c>
      <c r="J126">
        <v>3</v>
      </c>
      <c r="K126" t="str">
        <f>IF(CHP_table[[#This Row],[Cyber Domain]]&lt;&gt;"","C","")</f>
        <v/>
      </c>
      <c r="L126" t="str">
        <f>IF(CHP_table[[#This Row],[Human Domain]]&lt;&gt;"","H","")</f>
        <v>H</v>
      </c>
      <c r="M126" t="str">
        <f>IF(CHP_table[[#This Row],[Physical Domain]]&lt;&gt;"","P","")</f>
        <v>P</v>
      </c>
      <c r="N126" t="str">
        <f>CONCATENATE(CHP_table[[#This Row],[C]],CHP_table[[#This Row],[H]],CHP_table[[#This Row],[P]])</f>
        <v>HP</v>
      </c>
    </row>
    <row r="127" spans="1:14" x14ac:dyDescent="0.25">
      <c r="A127" t="s">
        <v>104</v>
      </c>
      <c r="B127" s="4">
        <v>2</v>
      </c>
      <c r="C127" s="4">
        <v>8</v>
      </c>
      <c r="D127" s="4">
        <v>4</v>
      </c>
      <c r="G127" t="s">
        <v>104</v>
      </c>
      <c r="H127">
        <v>2</v>
      </c>
      <c r="I127">
        <v>8</v>
      </c>
      <c r="J127">
        <v>4</v>
      </c>
      <c r="K127" t="str">
        <f>IF(CHP_table[[#This Row],[Cyber Domain]]&lt;&gt;"","C","")</f>
        <v>C</v>
      </c>
      <c r="L127" t="str">
        <f>IF(CHP_table[[#This Row],[Human Domain]]&lt;&gt;"","H","")</f>
        <v>H</v>
      </c>
      <c r="M127" t="str">
        <f>IF(CHP_table[[#This Row],[Physical Domain]]&lt;&gt;"","P","")</f>
        <v>P</v>
      </c>
      <c r="N127" t="str">
        <f>CONCATENATE(CHP_table[[#This Row],[C]],CHP_table[[#This Row],[H]],CHP_table[[#This Row],[P]])</f>
        <v>CHP</v>
      </c>
    </row>
    <row r="128" spans="1:14" x14ac:dyDescent="0.25">
      <c r="A128" t="s">
        <v>103</v>
      </c>
      <c r="B128" s="4"/>
      <c r="C128" s="4">
        <v>7</v>
      </c>
      <c r="D128" s="4"/>
      <c r="G128" t="s">
        <v>103</v>
      </c>
      <c r="I128">
        <v>7</v>
      </c>
      <c r="K128" t="str">
        <f>IF(CHP_table[[#This Row],[Cyber Domain]]&lt;&gt;"","C","")</f>
        <v/>
      </c>
      <c r="L128" t="str">
        <f>IF(CHP_table[[#This Row],[Human Domain]]&lt;&gt;"","H","")</f>
        <v>H</v>
      </c>
      <c r="M128" t="str">
        <f>IF(CHP_table[[#This Row],[Physical Domain]]&lt;&gt;"","P","")</f>
        <v/>
      </c>
      <c r="N128" t="str">
        <f>CONCATENATE(CHP_table[[#This Row],[C]],CHP_table[[#This Row],[H]],CHP_table[[#This Row],[P]])</f>
        <v>H</v>
      </c>
    </row>
    <row r="129" spans="1:14" x14ac:dyDescent="0.25">
      <c r="A129" t="s">
        <v>102</v>
      </c>
      <c r="B129" s="4">
        <v>2</v>
      </c>
      <c r="C129" s="4">
        <v>5</v>
      </c>
      <c r="D129" s="4">
        <v>3</v>
      </c>
      <c r="G129" t="s">
        <v>102</v>
      </c>
      <c r="H129">
        <v>2</v>
      </c>
      <c r="I129">
        <v>5</v>
      </c>
      <c r="J129">
        <v>3</v>
      </c>
      <c r="K129" t="str">
        <f>IF(CHP_table[[#This Row],[Cyber Domain]]&lt;&gt;"","C","")</f>
        <v>C</v>
      </c>
      <c r="L129" t="str">
        <f>IF(CHP_table[[#This Row],[Human Domain]]&lt;&gt;"","H","")</f>
        <v>H</v>
      </c>
      <c r="M129" t="str">
        <f>IF(CHP_table[[#This Row],[Physical Domain]]&lt;&gt;"","P","")</f>
        <v>P</v>
      </c>
      <c r="N129" t="str">
        <f>CONCATENATE(CHP_table[[#This Row],[C]],CHP_table[[#This Row],[H]],CHP_table[[#This Row],[P]])</f>
        <v>CHP</v>
      </c>
    </row>
    <row r="130" spans="1:14" x14ac:dyDescent="0.25">
      <c r="A130" t="s">
        <v>101</v>
      </c>
      <c r="B130" s="4"/>
      <c r="C130" s="4">
        <v>6</v>
      </c>
      <c r="D130" s="4">
        <v>2</v>
      </c>
      <c r="G130" t="s">
        <v>101</v>
      </c>
      <c r="I130">
        <v>6</v>
      </c>
      <c r="J130">
        <v>2</v>
      </c>
      <c r="K130" t="str">
        <f>IF(CHP_table[[#This Row],[Cyber Domain]]&lt;&gt;"","C","")</f>
        <v/>
      </c>
      <c r="L130" t="str">
        <f>IF(CHP_table[[#This Row],[Human Domain]]&lt;&gt;"","H","")</f>
        <v>H</v>
      </c>
      <c r="M130" t="str">
        <f>IF(CHP_table[[#This Row],[Physical Domain]]&lt;&gt;"","P","")</f>
        <v>P</v>
      </c>
      <c r="N130" t="str">
        <f>CONCATENATE(CHP_table[[#This Row],[C]],CHP_table[[#This Row],[H]],CHP_table[[#This Row],[P]])</f>
        <v>HP</v>
      </c>
    </row>
    <row r="131" spans="1:14" x14ac:dyDescent="0.25">
      <c r="A131" t="s">
        <v>100</v>
      </c>
      <c r="B131" s="4"/>
      <c r="C131" s="4">
        <v>6</v>
      </c>
      <c r="D131" s="4">
        <v>2</v>
      </c>
      <c r="G131" t="s">
        <v>100</v>
      </c>
      <c r="I131">
        <v>6</v>
      </c>
      <c r="J131">
        <v>2</v>
      </c>
      <c r="K131" t="str">
        <f>IF(CHP_table[[#This Row],[Cyber Domain]]&lt;&gt;"","C","")</f>
        <v/>
      </c>
      <c r="L131" t="str">
        <f>IF(CHP_table[[#This Row],[Human Domain]]&lt;&gt;"","H","")</f>
        <v>H</v>
      </c>
      <c r="M131" t="str">
        <f>IF(CHP_table[[#This Row],[Physical Domain]]&lt;&gt;"","P","")</f>
        <v>P</v>
      </c>
      <c r="N131" t="str">
        <f>CONCATENATE(CHP_table[[#This Row],[C]],CHP_table[[#This Row],[H]],CHP_table[[#This Row],[P]])</f>
        <v>HP</v>
      </c>
    </row>
    <row r="132" spans="1:14" x14ac:dyDescent="0.25">
      <c r="A132" t="s">
        <v>99</v>
      </c>
      <c r="B132" s="4"/>
      <c r="C132" s="4">
        <v>5</v>
      </c>
      <c r="D132" s="4">
        <v>1</v>
      </c>
      <c r="G132" t="s">
        <v>99</v>
      </c>
      <c r="I132">
        <v>5</v>
      </c>
      <c r="J132">
        <v>1</v>
      </c>
      <c r="K132" t="str">
        <f>IF(CHP_table[[#This Row],[Cyber Domain]]&lt;&gt;"","C","")</f>
        <v/>
      </c>
      <c r="L132" t="str">
        <f>IF(CHP_table[[#This Row],[Human Domain]]&lt;&gt;"","H","")</f>
        <v>H</v>
      </c>
      <c r="M132" t="str">
        <f>IF(CHP_table[[#This Row],[Physical Domain]]&lt;&gt;"","P","")</f>
        <v>P</v>
      </c>
      <c r="N132" t="str">
        <f>CONCATENATE(CHP_table[[#This Row],[C]],CHP_table[[#This Row],[H]],CHP_table[[#This Row],[P]])</f>
        <v>HP</v>
      </c>
    </row>
    <row r="133" spans="1:14" x14ac:dyDescent="0.25">
      <c r="A133" t="s">
        <v>97</v>
      </c>
      <c r="B133" s="4">
        <v>2</v>
      </c>
      <c r="C133" s="4">
        <v>5</v>
      </c>
      <c r="D133" s="4">
        <v>3</v>
      </c>
      <c r="G133" t="s">
        <v>97</v>
      </c>
      <c r="H133">
        <v>2</v>
      </c>
      <c r="I133">
        <v>5</v>
      </c>
      <c r="J133">
        <v>3</v>
      </c>
      <c r="K133" t="str">
        <f>IF(CHP_table[[#This Row],[Cyber Domain]]&lt;&gt;"","C","")</f>
        <v>C</v>
      </c>
      <c r="L133" t="str">
        <f>IF(CHP_table[[#This Row],[Human Domain]]&lt;&gt;"","H","")</f>
        <v>H</v>
      </c>
      <c r="M133" t="str">
        <f>IF(CHP_table[[#This Row],[Physical Domain]]&lt;&gt;"","P","")</f>
        <v>P</v>
      </c>
      <c r="N133" t="str">
        <f>CONCATENATE(CHP_table[[#This Row],[C]],CHP_table[[#This Row],[H]],CHP_table[[#This Row],[P]])</f>
        <v>CHP</v>
      </c>
    </row>
    <row r="134" spans="1:14" x14ac:dyDescent="0.25">
      <c r="A134" t="s">
        <v>96</v>
      </c>
      <c r="B134" s="4">
        <v>2</v>
      </c>
      <c r="C134" s="4">
        <v>5</v>
      </c>
      <c r="D134" s="4"/>
      <c r="G134" t="s">
        <v>96</v>
      </c>
      <c r="H134">
        <v>2</v>
      </c>
      <c r="I134">
        <v>5</v>
      </c>
      <c r="K134" t="str">
        <f>IF(CHP_table[[#This Row],[Cyber Domain]]&lt;&gt;"","C","")</f>
        <v>C</v>
      </c>
      <c r="L134" t="str">
        <f>IF(CHP_table[[#This Row],[Human Domain]]&lt;&gt;"","H","")</f>
        <v>H</v>
      </c>
      <c r="M134" t="str">
        <f>IF(CHP_table[[#This Row],[Physical Domain]]&lt;&gt;"","P","")</f>
        <v/>
      </c>
      <c r="N134" t="str">
        <f>CONCATENATE(CHP_table[[#This Row],[C]],CHP_table[[#This Row],[H]],CHP_table[[#This Row],[P]])</f>
        <v>CH</v>
      </c>
    </row>
    <row r="135" spans="1:14" x14ac:dyDescent="0.25">
      <c r="A135" t="s">
        <v>94</v>
      </c>
      <c r="B135" s="4">
        <v>1</v>
      </c>
      <c r="C135" s="4">
        <v>6</v>
      </c>
      <c r="D135" s="4">
        <v>4</v>
      </c>
      <c r="G135" t="s">
        <v>94</v>
      </c>
      <c r="H135">
        <v>1</v>
      </c>
      <c r="I135">
        <v>6</v>
      </c>
      <c r="J135">
        <v>4</v>
      </c>
      <c r="K135" t="str">
        <f>IF(CHP_table[[#This Row],[Cyber Domain]]&lt;&gt;"","C","")</f>
        <v>C</v>
      </c>
      <c r="L135" t="str">
        <f>IF(CHP_table[[#This Row],[Human Domain]]&lt;&gt;"","H","")</f>
        <v>H</v>
      </c>
      <c r="M135" t="str">
        <f>IF(CHP_table[[#This Row],[Physical Domain]]&lt;&gt;"","P","")</f>
        <v>P</v>
      </c>
      <c r="N135" t="str">
        <f>CONCATENATE(CHP_table[[#This Row],[C]],CHP_table[[#This Row],[H]],CHP_table[[#This Row],[P]])</f>
        <v>CHP</v>
      </c>
    </row>
    <row r="136" spans="1:14" x14ac:dyDescent="0.25">
      <c r="A136" t="s">
        <v>93</v>
      </c>
      <c r="B136" s="4"/>
      <c r="C136" s="4">
        <v>4</v>
      </c>
      <c r="D136" s="4">
        <v>2</v>
      </c>
      <c r="G136" t="s">
        <v>93</v>
      </c>
      <c r="I136">
        <v>4</v>
      </c>
      <c r="J136">
        <v>2</v>
      </c>
      <c r="K136" t="str">
        <f>IF(CHP_table[[#This Row],[Cyber Domain]]&lt;&gt;"","C","")</f>
        <v/>
      </c>
      <c r="L136" t="str">
        <f>IF(CHP_table[[#This Row],[Human Domain]]&lt;&gt;"","H","")</f>
        <v>H</v>
      </c>
      <c r="M136" t="str">
        <f>IF(CHP_table[[#This Row],[Physical Domain]]&lt;&gt;"","P","")</f>
        <v>P</v>
      </c>
      <c r="N136" t="str">
        <f>CONCATENATE(CHP_table[[#This Row],[C]],CHP_table[[#This Row],[H]],CHP_table[[#This Row],[P]])</f>
        <v>HP</v>
      </c>
    </row>
    <row r="137" spans="1:14" x14ac:dyDescent="0.25">
      <c r="A137" t="s">
        <v>90</v>
      </c>
      <c r="B137" s="4"/>
      <c r="C137" s="4">
        <v>6</v>
      </c>
      <c r="D137" s="4">
        <v>7</v>
      </c>
      <c r="G137" t="s">
        <v>90</v>
      </c>
      <c r="I137">
        <v>6</v>
      </c>
      <c r="J137">
        <v>7</v>
      </c>
      <c r="K137" t="str">
        <f>IF(CHP_table[[#This Row],[Cyber Domain]]&lt;&gt;"","C","")</f>
        <v/>
      </c>
      <c r="L137" t="str">
        <f>IF(CHP_table[[#This Row],[Human Domain]]&lt;&gt;"","H","")</f>
        <v>H</v>
      </c>
      <c r="M137" t="str">
        <f>IF(CHP_table[[#This Row],[Physical Domain]]&lt;&gt;"","P","")</f>
        <v>P</v>
      </c>
      <c r="N137" t="str">
        <f>CONCATENATE(CHP_table[[#This Row],[C]],CHP_table[[#This Row],[H]],CHP_table[[#This Row],[P]])</f>
        <v>HP</v>
      </c>
    </row>
    <row r="138" spans="1:14" x14ac:dyDescent="0.25">
      <c r="A138" t="s">
        <v>87</v>
      </c>
      <c r="B138" s="4"/>
      <c r="C138" s="4">
        <v>6</v>
      </c>
      <c r="D138" s="4">
        <v>1</v>
      </c>
      <c r="G138" t="s">
        <v>87</v>
      </c>
      <c r="I138">
        <v>6</v>
      </c>
      <c r="J138">
        <v>1</v>
      </c>
      <c r="K138" t="str">
        <f>IF(CHP_table[[#This Row],[Cyber Domain]]&lt;&gt;"","C","")</f>
        <v/>
      </c>
      <c r="L138" t="str">
        <f>IF(CHP_table[[#This Row],[Human Domain]]&lt;&gt;"","H","")</f>
        <v>H</v>
      </c>
      <c r="M138" t="str">
        <f>IF(CHP_table[[#This Row],[Physical Domain]]&lt;&gt;"","P","")</f>
        <v>P</v>
      </c>
      <c r="N138" t="str">
        <f>CONCATENATE(CHP_table[[#This Row],[C]],CHP_table[[#This Row],[H]],CHP_table[[#This Row],[P]])</f>
        <v>HP</v>
      </c>
    </row>
    <row r="139" spans="1:14" x14ac:dyDescent="0.25">
      <c r="A139" t="s">
        <v>86</v>
      </c>
      <c r="B139" s="4"/>
      <c r="C139" s="4">
        <v>4</v>
      </c>
      <c r="D139" s="4">
        <v>1</v>
      </c>
      <c r="G139" t="s">
        <v>86</v>
      </c>
      <c r="I139">
        <v>4</v>
      </c>
      <c r="J139">
        <v>1</v>
      </c>
      <c r="K139" t="str">
        <f>IF(CHP_table[[#This Row],[Cyber Domain]]&lt;&gt;"","C","")</f>
        <v/>
      </c>
      <c r="L139" t="str">
        <f>IF(CHP_table[[#This Row],[Human Domain]]&lt;&gt;"","H","")</f>
        <v>H</v>
      </c>
      <c r="M139" t="str">
        <f>IF(CHP_table[[#This Row],[Physical Domain]]&lt;&gt;"","P","")</f>
        <v>P</v>
      </c>
      <c r="N139" t="str">
        <f>CONCATENATE(CHP_table[[#This Row],[C]],CHP_table[[#This Row],[H]],CHP_table[[#This Row],[P]])</f>
        <v>HP</v>
      </c>
    </row>
    <row r="140" spans="1:14" x14ac:dyDescent="0.25">
      <c r="A140" t="s">
        <v>85</v>
      </c>
      <c r="B140" s="4"/>
      <c r="C140" s="4">
        <v>7</v>
      </c>
      <c r="D140" s="4">
        <v>1</v>
      </c>
      <c r="G140" t="s">
        <v>85</v>
      </c>
      <c r="I140">
        <v>7</v>
      </c>
      <c r="J140">
        <v>1</v>
      </c>
      <c r="K140" t="str">
        <f>IF(CHP_table[[#This Row],[Cyber Domain]]&lt;&gt;"","C","")</f>
        <v/>
      </c>
      <c r="L140" t="str">
        <f>IF(CHP_table[[#This Row],[Human Domain]]&lt;&gt;"","H","")</f>
        <v>H</v>
      </c>
      <c r="M140" t="str">
        <f>IF(CHP_table[[#This Row],[Physical Domain]]&lt;&gt;"","P","")</f>
        <v>P</v>
      </c>
      <c r="N140" t="str">
        <f>CONCATENATE(CHP_table[[#This Row],[C]],CHP_table[[#This Row],[H]],CHP_table[[#This Row],[P]])</f>
        <v>HP</v>
      </c>
    </row>
    <row r="141" spans="1:14" x14ac:dyDescent="0.25">
      <c r="A141" t="s">
        <v>84</v>
      </c>
      <c r="B141" s="4">
        <v>2</v>
      </c>
      <c r="C141" s="4">
        <v>4</v>
      </c>
      <c r="D141" s="4">
        <v>1</v>
      </c>
      <c r="G141" t="s">
        <v>84</v>
      </c>
      <c r="H141">
        <v>2</v>
      </c>
      <c r="I141">
        <v>4</v>
      </c>
      <c r="J141">
        <v>1</v>
      </c>
      <c r="K141" t="str">
        <f>IF(CHP_table[[#This Row],[Cyber Domain]]&lt;&gt;"","C","")</f>
        <v>C</v>
      </c>
      <c r="L141" t="str">
        <f>IF(CHP_table[[#This Row],[Human Domain]]&lt;&gt;"","H","")</f>
        <v>H</v>
      </c>
      <c r="M141" t="str">
        <f>IF(CHP_table[[#This Row],[Physical Domain]]&lt;&gt;"","P","")</f>
        <v>P</v>
      </c>
      <c r="N141" t="str">
        <f>CONCATENATE(CHP_table[[#This Row],[C]],CHP_table[[#This Row],[H]],CHP_table[[#This Row],[P]])</f>
        <v>CHP</v>
      </c>
    </row>
    <row r="142" spans="1:14" x14ac:dyDescent="0.25">
      <c r="A142" t="s">
        <v>81</v>
      </c>
      <c r="B142" s="4"/>
      <c r="C142" s="4">
        <v>7</v>
      </c>
      <c r="D142" s="4">
        <v>2</v>
      </c>
      <c r="G142" t="s">
        <v>81</v>
      </c>
      <c r="I142">
        <v>7</v>
      </c>
      <c r="J142">
        <v>2</v>
      </c>
      <c r="K142" t="str">
        <f>IF(CHP_table[[#This Row],[Cyber Domain]]&lt;&gt;"","C","")</f>
        <v/>
      </c>
      <c r="L142" t="str">
        <f>IF(CHP_table[[#This Row],[Human Domain]]&lt;&gt;"","H","")</f>
        <v>H</v>
      </c>
      <c r="M142" t="str">
        <f>IF(CHP_table[[#This Row],[Physical Domain]]&lt;&gt;"","P","")</f>
        <v>P</v>
      </c>
      <c r="N142" t="str">
        <f>CONCATENATE(CHP_table[[#This Row],[C]],CHP_table[[#This Row],[H]],CHP_table[[#This Row],[P]])</f>
        <v>HP</v>
      </c>
    </row>
    <row r="143" spans="1:14" x14ac:dyDescent="0.25">
      <c r="A143" t="s">
        <v>80</v>
      </c>
      <c r="B143" s="4"/>
      <c r="C143" s="4">
        <v>3</v>
      </c>
      <c r="D143" s="4">
        <v>1</v>
      </c>
      <c r="G143" t="s">
        <v>80</v>
      </c>
      <c r="I143">
        <v>3</v>
      </c>
      <c r="J143">
        <v>1</v>
      </c>
      <c r="K143" t="str">
        <f>IF(CHP_table[[#This Row],[Cyber Domain]]&lt;&gt;"","C","")</f>
        <v/>
      </c>
      <c r="L143" t="str">
        <f>IF(CHP_table[[#This Row],[Human Domain]]&lt;&gt;"","H","")</f>
        <v>H</v>
      </c>
      <c r="M143" t="str">
        <f>IF(CHP_table[[#This Row],[Physical Domain]]&lt;&gt;"","P","")</f>
        <v>P</v>
      </c>
      <c r="N143" t="str">
        <f>CONCATENATE(CHP_table[[#This Row],[C]],CHP_table[[#This Row],[H]],CHP_table[[#This Row],[P]])</f>
        <v>HP</v>
      </c>
    </row>
    <row r="144" spans="1:14" x14ac:dyDescent="0.25">
      <c r="A144" t="s">
        <v>77</v>
      </c>
      <c r="B144" s="4"/>
      <c r="C144" s="4">
        <v>6</v>
      </c>
      <c r="D144" s="4">
        <v>2</v>
      </c>
      <c r="G144" t="s">
        <v>77</v>
      </c>
      <c r="I144">
        <v>6</v>
      </c>
      <c r="J144">
        <v>2</v>
      </c>
      <c r="K144" t="str">
        <f>IF(CHP_table[[#This Row],[Cyber Domain]]&lt;&gt;"","C","")</f>
        <v/>
      </c>
      <c r="L144" t="str">
        <f>IF(CHP_table[[#This Row],[Human Domain]]&lt;&gt;"","H","")</f>
        <v>H</v>
      </c>
      <c r="M144" t="str">
        <f>IF(CHP_table[[#This Row],[Physical Domain]]&lt;&gt;"","P","")</f>
        <v>P</v>
      </c>
      <c r="N144" t="str">
        <f>CONCATENATE(CHP_table[[#This Row],[C]],CHP_table[[#This Row],[H]],CHP_table[[#This Row],[P]])</f>
        <v>HP</v>
      </c>
    </row>
    <row r="145" spans="1:14" x14ac:dyDescent="0.25">
      <c r="A145" t="s">
        <v>74</v>
      </c>
      <c r="B145" s="4">
        <v>2</v>
      </c>
      <c r="C145" s="4">
        <v>8</v>
      </c>
      <c r="D145" s="4">
        <v>2</v>
      </c>
      <c r="G145" t="s">
        <v>74</v>
      </c>
      <c r="H145">
        <v>2</v>
      </c>
      <c r="I145">
        <v>8</v>
      </c>
      <c r="J145">
        <v>2</v>
      </c>
      <c r="K145" t="str">
        <f>IF(CHP_table[[#This Row],[Cyber Domain]]&lt;&gt;"","C","")</f>
        <v>C</v>
      </c>
      <c r="L145" t="str">
        <f>IF(CHP_table[[#This Row],[Human Domain]]&lt;&gt;"","H","")</f>
        <v>H</v>
      </c>
      <c r="M145" t="str">
        <f>IF(CHP_table[[#This Row],[Physical Domain]]&lt;&gt;"","P","")</f>
        <v>P</v>
      </c>
      <c r="N145" t="str">
        <f>CONCATENATE(CHP_table[[#This Row],[C]],CHP_table[[#This Row],[H]],CHP_table[[#This Row],[P]])</f>
        <v>CHP</v>
      </c>
    </row>
    <row r="146" spans="1:14" x14ac:dyDescent="0.25">
      <c r="A146" t="s">
        <v>72</v>
      </c>
      <c r="B146" s="4"/>
      <c r="C146" s="4">
        <v>4</v>
      </c>
      <c r="D146" s="4"/>
      <c r="G146" t="s">
        <v>72</v>
      </c>
      <c r="I146">
        <v>4</v>
      </c>
      <c r="K146" t="str">
        <f>IF(CHP_table[[#This Row],[Cyber Domain]]&lt;&gt;"","C","")</f>
        <v/>
      </c>
      <c r="L146" t="str">
        <f>IF(CHP_table[[#This Row],[Human Domain]]&lt;&gt;"","H","")</f>
        <v>H</v>
      </c>
      <c r="M146" t="str">
        <f>IF(CHP_table[[#This Row],[Physical Domain]]&lt;&gt;"","P","")</f>
        <v/>
      </c>
      <c r="N146" t="str">
        <f>CONCATENATE(CHP_table[[#This Row],[C]],CHP_table[[#This Row],[H]],CHP_table[[#This Row],[P]])</f>
        <v>H</v>
      </c>
    </row>
    <row r="147" spans="1:14" x14ac:dyDescent="0.25">
      <c r="A147" t="s">
        <v>70</v>
      </c>
      <c r="B147" s="4"/>
      <c r="C147" s="4">
        <v>6</v>
      </c>
      <c r="D147" s="4"/>
      <c r="G147" t="s">
        <v>70</v>
      </c>
      <c r="I147">
        <v>6</v>
      </c>
      <c r="K147" t="str">
        <f>IF(CHP_table[[#This Row],[Cyber Domain]]&lt;&gt;"","C","")</f>
        <v/>
      </c>
      <c r="L147" t="str">
        <f>IF(CHP_table[[#This Row],[Human Domain]]&lt;&gt;"","H","")</f>
        <v>H</v>
      </c>
      <c r="M147" t="str">
        <f>IF(CHP_table[[#This Row],[Physical Domain]]&lt;&gt;"","P","")</f>
        <v/>
      </c>
      <c r="N147" t="str">
        <f>CONCATENATE(CHP_table[[#This Row],[C]],CHP_table[[#This Row],[H]],CHP_table[[#This Row],[P]])</f>
        <v>H</v>
      </c>
    </row>
    <row r="148" spans="1:14" x14ac:dyDescent="0.25">
      <c r="A148" t="s">
        <v>69</v>
      </c>
      <c r="B148" s="4"/>
      <c r="C148" s="4">
        <v>5</v>
      </c>
      <c r="D148" s="4">
        <v>2</v>
      </c>
      <c r="G148" t="s">
        <v>69</v>
      </c>
      <c r="I148">
        <v>5</v>
      </c>
      <c r="J148">
        <v>2</v>
      </c>
      <c r="K148" t="str">
        <f>IF(CHP_table[[#This Row],[Cyber Domain]]&lt;&gt;"","C","")</f>
        <v/>
      </c>
      <c r="L148" t="str">
        <f>IF(CHP_table[[#This Row],[Human Domain]]&lt;&gt;"","H","")</f>
        <v>H</v>
      </c>
      <c r="M148" t="str">
        <f>IF(CHP_table[[#This Row],[Physical Domain]]&lt;&gt;"","P","")</f>
        <v>P</v>
      </c>
      <c r="N148" t="str">
        <f>CONCATENATE(CHP_table[[#This Row],[C]],CHP_table[[#This Row],[H]],CHP_table[[#This Row],[P]])</f>
        <v>HP</v>
      </c>
    </row>
    <row r="149" spans="1:14" x14ac:dyDescent="0.25">
      <c r="A149" t="s">
        <v>67</v>
      </c>
      <c r="B149" s="4">
        <v>1</v>
      </c>
      <c r="C149" s="4">
        <v>3</v>
      </c>
      <c r="D149" s="4">
        <v>1</v>
      </c>
      <c r="G149" t="s">
        <v>67</v>
      </c>
      <c r="H149">
        <v>1</v>
      </c>
      <c r="I149">
        <v>3</v>
      </c>
      <c r="J149">
        <v>1</v>
      </c>
      <c r="K149" t="str">
        <f>IF(CHP_table[[#This Row],[Cyber Domain]]&lt;&gt;"","C","")</f>
        <v>C</v>
      </c>
      <c r="L149" t="str">
        <f>IF(CHP_table[[#This Row],[Human Domain]]&lt;&gt;"","H","")</f>
        <v>H</v>
      </c>
      <c r="M149" t="str">
        <f>IF(CHP_table[[#This Row],[Physical Domain]]&lt;&gt;"","P","")</f>
        <v>P</v>
      </c>
      <c r="N149" t="str">
        <f>CONCATENATE(CHP_table[[#This Row],[C]],CHP_table[[#This Row],[H]],CHP_table[[#This Row],[P]])</f>
        <v>CHP</v>
      </c>
    </row>
    <row r="150" spans="1:14" x14ac:dyDescent="0.25">
      <c r="A150" t="s">
        <v>65</v>
      </c>
      <c r="B150" s="4"/>
      <c r="C150" s="4">
        <v>7</v>
      </c>
      <c r="D150" s="4"/>
      <c r="G150" t="s">
        <v>65</v>
      </c>
      <c r="I150">
        <v>7</v>
      </c>
      <c r="K150" t="str">
        <f>IF(CHP_table[[#This Row],[Cyber Domain]]&lt;&gt;"","C","")</f>
        <v/>
      </c>
      <c r="L150" t="str">
        <f>IF(CHP_table[[#This Row],[Human Domain]]&lt;&gt;"","H","")</f>
        <v>H</v>
      </c>
      <c r="M150" t="str">
        <f>IF(CHP_table[[#This Row],[Physical Domain]]&lt;&gt;"","P","")</f>
        <v/>
      </c>
      <c r="N150" t="str">
        <f>CONCATENATE(CHP_table[[#This Row],[C]],CHP_table[[#This Row],[H]],CHP_table[[#This Row],[P]])</f>
        <v>H</v>
      </c>
    </row>
    <row r="151" spans="1:14" x14ac:dyDescent="0.25">
      <c r="A151" t="s">
        <v>63</v>
      </c>
      <c r="B151" s="4"/>
      <c r="C151" s="4">
        <v>5</v>
      </c>
      <c r="D151" s="4">
        <v>1</v>
      </c>
      <c r="G151" t="s">
        <v>63</v>
      </c>
      <c r="I151">
        <v>5</v>
      </c>
      <c r="J151">
        <v>1</v>
      </c>
      <c r="K151" t="str">
        <f>IF(CHP_table[[#This Row],[Cyber Domain]]&lt;&gt;"","C","")</f>
        <v/>
      </c>
      <c r="L151" t="str">
        <f>IF(CHP_table[[#This Row],[Human Domain]]&lt;&gt;"","H","")</f>
        <v>H</v>
      </c>
      <c r="M151" t="str">
        <f>IF(CHP_table[[#This Row],[Physical Domain]]&lt;&gt;"","P","")</f>
        <v>P</v>
      </c>
      <c r="N151" t="str">
        <f>CONCATENATE(CHP_table[[#This Row],[C]],CHP_table[[#This Row],[H]],CHP_table[[#This Row],[P]])</f>
        <v>HP</v>
      </c>
    </row>
    <row r="152" spans="1:14" x14ac:dyDescent="0.25">
      <c r="A152" t="s">
        <v>62</v>
      </c>
      <c r="B152" s="4"/>
      <c r="C152" s="4">
        <v>5</v>
      </c>
      <c r="D152" s="4"/>
      <c r="G152" t="s">
        <v>62</v>
      </c>
      <c r="I152">
        <v>5</v>
      </c>
      <c r="K152" t="str">
        <f>IF(CHP_table[[#This Row],[Cyber Domain]]&lt;&gt;"","C","")</f>
        <v/>
      </c>
      <c r="L152" t="str">
        <f>IF(CHP_table[[#This Row],[Human Domain]]&lt;&gt;"","H","")</f>
        <v>H</v>
      </c>
      <c r="M152" t="str">
        <f>IF(CHP_table[[#This Row],[Physical Domain]]&lt;&gt;"","P","")</f>
        <v/>
      </c>
      <c r="N152" t="str">
        <f>CONCATENATE(CHP_table[[#This Row],[C]],CHP_table[[#This Row],[H]],CHP_table[[#This Row],[P]])</f>
        <v>H</v>
      </c>
    </row>
    <row r="153" spans="1:14" x14ac:dyDescent="0.25">
      <c r="A153" t="s">
        <v>61</v>
      </c>
      <c r="B153" s="4"/>
      <c r="C153" s="4">
        <v>5</v>
      </c>
      <c r="D153" s="4">
        <v>1</v>
      </c>
      <c r="G153" t="s">
        <v>61</v>
      </c>
      <c r="I153">
        <v>5</v>
      </c>
      <c r="J153">
        <v>1</v>
      </c>
      <c r="K153" t="str">
        <f>IF(CHP_table[[#This Row],[Cyber Domain]]&lt;&gt;"","C","")</f>
        <v/>
      </c>
      <c r="L153" t="str">
        <f>IF(CHP_table[[#This Row],[Human Domain]]&lt;&gt;"","H","")</f>
        <v>H</v>
      </c>
      <c r="M153" t="str">
        <f>IF(CHP_table[[#This Row],[Physical Domain]]&lt;&gt;"","P","")</f>
        <v>P</v>
      </c>
      <c r="N153" t="str">
        <f>CONCATENATE(CHP_table[[#This Row],[C]],CHP_table[[#This Row],[H]],CHP_table[[#This Row],[P]])</f>
        <v>HP</v>
      </c>
    </row>
    <row r="154" spans="1:14" x14ac:dyDescent="0.25">
      <c r="A154" t="s">
        <v>60</v>
      </c>
      <c r="B154" s="4"/>
      <c r="C154" s="4">
        <v>4</v>
      </c>
      <c r="D154" s="4">
        <v>1</v>
      </c>
      <c r="G154" t="s">
        <v>60</v>
      </c>
      <c r="I154">
        <v>4</v>
      </c>
      <c r="J154">
        <v>1</v>
      </c>
      <c r="K154" t="str">
        <f>IF(CHP_table[[#This Row],[Cyber Domain]]&lt;&gt;"","C","")</f>
        <v/>
      </c>
      <c r="L154" t="str">
        <f>IF(CHP_table[[#This Row],[Human Domain]]&lt;&gt;"","H","")</f>
        <v>H</v>
      </c>
      <c r="M154" t="str">
        <f>IF(CHP_table[[#This Row],[Physical Domain]]&lt;&gt;"","P","")</f>
        <v>P</v>
      </c>
      <c r="N154" t="str">
        <f>CONCATENATE(CHP_table[[#This Row],[C]],CHP_table[[#This Row],[H]],CHP_table[[#This Row],[P]])</f>
        <v>HP</v>
      </c>
    </row>
    <row r="155" spans="1:14" x14ac:dyDescent="0.25">
      <c r="A155" t="s">
        <v>56</v>
      </c>
      <c r="B155" s="4"/>
      <c r="C155" s="4">
        <v>4</v>
      </c>
      <c r="D155" s="4">
        <v>3</v>
      </c>
      <c r="G155" t="s">
        <v>56</v>
      </c>
      <c r="I155">
        <v>4</v>
      </c>
      <c r="J155">
        <v>3</v>
      </c>
      <c r="K155" t="str">
        <f>IF(CHP_table[[#This Row],[Cyber Domain]]&lt;&gt;"","C","")</f>
        <v/>
      </c>
      <c r="L155" t="str">
        <f>IF(CHP_table[[#This Row],[Human Domain]]&lt;&gt;"","H","")</f>
        <v>H</v>
      </c>
      <c r="M155" t="str">
        <f>IF(CHP_table[[#This Row],[Physical Domain]]&lt;&gt;"","P","")</f>
        <v>P</v>
      </c>
      <c r="N155" t="str">
        <f>CONCATENATE(CHP_table[[#This Row],[C]],CHP_table[[#This Row],[H]],CHP_table[[#This Row],[P]])</f>
        <v>HP</v>
      </c>
    </row>
    <row r="156" spans="1:14" x14ac:dyDescent="0.25">
      <c r="A156" t="s">
        <v>53</v>
      </c>
      <c r="B156" s="4">
        <v>2</v>
      </c>
      <c r="C156" s="4">
        <v>7</v>
      </c>
      <c r="D156" s="4">
        <v>1</v>
      </c>
      <c r="G156" t="s">
        <v>53</v>
      </c>
      <c r="H156">
        <v>2</v>
      </c>
      <c r="I156">
        <v>7</v>
      </c>
      <c r="J156">
        <v>1</v>
      </c>
      <c r="K156" t="str">
        <f>IF(CHP_table[[#This Row],[Cyber Domain]]&lt;&gt;"","C","")</f>
        <v>C</v>
      </c>
      <c r="L156" t="str">
        <f>IF(CHP_table[[#This Row],[Human Domain]]&lt;&gt;"","H","")</f>
        <v>H</v>
      </c>
      <c r="M156" t="str">
        <f>IF(CHP_table[[#This Row],[Physical Domain]]&lt;&gt;"","P","")</f>
        <v>P</v>
      </c>
      <c r="N156" t="str">
        <f>CONCATENATE(CHP_table[[#This Row],[C]],CHP_table[[#This Row],[H]],CHP_table[[#This Row],[P]])</f>
        <v>CHP</v>
      </c>
    </row>
    <row r="157" spans="1:14" x14ac:dyDescent="0.25">
      <c r="A157" t="s">
        <v>52</v>
      </c>
      <c r="B157" s="4">
        <v>4</v>
      </c>
      <c r="C157" s="4">
        <v>14</v>
      </c>
      <c r="D157" s="4">
        <v>2</v>
      </c>
      <c r="G157" t="s">
        <v>52</v>
      </c>
      <c r="H157">
        <v>4</v>
      </c>
      <c r="I157">
        <v>14</v>
      </c>
      <c r="J157">
        <v>2</v>
      </c>
      <c r="K157" t="str">
        <f>IF(CHP_table[[#This Row],[Cyber Domain]]&lt;&gt;"","C","")</f>
        <v>C</v>
      </c>
      <c r="L157" t="str">
        <f>IF(CHP_table[[#This Row],[Human Domain]]&lt;&gt;"","H","")</f>
        <v>H</v>
      </c>
      <c r="M157" t="str">
        <f>IF(CHP_table[[#This Row],[Physical Domain]]&lt;&gt;"","P","")</f>
        <v>P</v>
      </c>
      <c r="N157" t="str">
        <f>CONCATENATE(CHP_table[[#This Row],[C]],CHP_table[[#This Row],[H]],CHP_table[[#This Row],[P]])</f>
        <v>CHP</v>
      </c>
    </row>
    <row r="158" spans="1:14" x14ac:dyDescent="0.25">
      <c r="A158" t="s">
        <v>51</v>
      </c>
      <c r="B158" s="4">
        <v>2</v>
      </c>
      <c r="C158" s="4">
        <v>7</v>
      </c>
      <c r="D158" s="4">
        <v>1</v>
      </c>
      <c r="G158" t="s">
        <v>51</v>
      </c>
      <c r="H158">
        <v>2</v>
      </c>
      <c r="I158">
        <v>7</v>
      </c>
      <c r="J158">
        <v>1</v>
      </c>
      <c r="K158" t="str">
        <f>IF(CHP_table[[#This Row],[Cyber Domain]]&lt;&gt;"","C","")</f>
        <v>C</v>
      </c>
      <c r="L158" t="str">
        <f>IF(CHP_table[[#This Row],[Human Domain]]&lt;&gt;"","H","")</f>
        <v>H</v>
      </c>
      <c r="M158" t="str">
        <f>IF(CHP_table[[#This Row],[Physical Domain]]&lt;&gt;"","P","")</f>
        <v>P</v>
      </c>
      <c r="N158" t="str">
        <f>CONCATENATE(CHP_table[[#This Row],[C]],CHP_table[[#This Row],[H]],CHP_table[[#This Row],[P]])</f>
        <v>CHP</v>
      </c>
    </row>
    <row r="159" spans="1:14" x14ac:dyDescent="0.25">
      <c r="A159" t="s">
        <v>50</v>
      </c>
      <c r="B159" s="4"/>
      <c r="C159" s="4">
        <v>4</v>
      </c>
      <c r="D159" s="4">
        <v>1</v>
      </c>
      <c r="G159" t="s">
        <v>50</v>
      </c>
      <c r="I159">
        <v>4</v>
      </c>
      <c r="J159">
        <v>1</v>
      </c>
      <c r="K159" t="str">
        <f>IF(CHP_table[[#This Row],[Cyber Domain]]&lt;&gt;"","C","")</f>
        <v/>
      </c>
      <c r="L159" t="str">
        <f>IF(CHP_table[[#This Row],[Human Domain]]&lt;&gt;"","H","")</f>
        <v>H</v>
      </c>
      <c r="M159" t="str">
        <f>IF(CHP_table[[#This Row],[Physical Domain]]&lt;&gt;"","P","")</f>
        <v>P</v>
      </c>
      <c r="N159" t="str">
        <f>CONCATENATE(CHP_table[[#This Row],[C]],CHP_table[[#This Row],[H]],CHP_table[[#This Row],[P]])</f>
        <v>HP</v>
      </c>
    </row>
    <row r="160" spans="1:14" x14ac:dyDescent="0.25">
      <c r="A160" t="s">
        <v>48</v>
      </c>
      <c r="B160" s="4"/>
      <c r="C160" s="4">
        <v>7</v>
      </c>
      <c r="D160" s="4">
        <v>4</v>
      </c>
      <c r="G160" t="s">
        <v>48</v>
      </c>
      <c r="I160">
        <v>7</v>
      </c>
      <c r="J160">
        <v>4</v>
      </c>
      <c r="K160" t="str">
        <f>IF(CHP_table[[#This Row],[Cyber Domain]]&lt;&gt;"","C","")</f>
        <v/>
      </c>
      <c r="L160" t="str">
        <f>IF(CHP_table[[#This Row],[Human Domain]]&lt;&gt;"","H","")</f>
        <v>H</v>
      </c>
      <c r="M160" t="str">
        <f>IF(CHP_table[[#This Row],[Physical Domain]]&lt;&gt;"","P","")</f>
        <v>P</v>
      </c>
      <c r="N160" t="str">
        <f>CONCATENATE(CHP_table[[#This Row],[C]],CHP_table[[#This Row],[H]],CHP_table[[#This Row],[P]])</f>
        <v>HP</v>
      </c>
    </row>
    <row r="161" spans="1:14" x14ac:dyDescent="0.25">
      <c r="A161" t="s">
        <v>46</v>
      </c>
      <c r="B161" s="4">
        <v>2</v>
      </c>
      <c r="C161" s="4">
        <v>6</v>
      </c>
      <c r="D161" s="4">
        <v>1</v>
      </c>
      <c r="G161" t="s">
        <v>46</v>
      </c>
      <c r="H161">
        <v>2</v>
      </c>
      <c r="I161">
        <v>6</v>
      </c>
      <c r="J161">
        <v>1</v>
      </c>
      <c r="K161" t="str">
        <f>IF(CHP_table[[#This Row],[Cyber Domain]]&lt;&gt;"","C","")</f>
        <v>C</v>
      </c>
      <c r="L161" t="str">
        <f>IF(CHP_table[[#This Row],[Human Domain]]&lt;&gt;"","H","")</f>
        <v>H</v>
      </c>
      <c r="M161" t="str">
        <f>IF(CHP_table[[#This Row],[Physical Domain]]&lt;&gt;"","P","")</f>
        <v>P</v>
      </c>
      <c r="N161" t="str">
        <f>CONCATENATE(CHP_table[[#This Row],[C]],CHP_table[[#This Row],[H]],CHP_table[[#This Row],[P]])</f>
        <v>CHP</v>
      </c>
    </row>
    <row r="162" spans="1:14" x14ac:dyDescent="0.25">
      <c r="A162" t="s">
        <v>44</v>
      </c>
      <c r="B162" s="4"/>
      <c r="C162" s="4">
        <v>6</v>
      </c>
      <c r="D162" s="4">
        <v>1</v>
      </c>
      <c r="G162" t="s">
        <v>44</v>
      </c>
      <c r="I162">
        <v>6</v>
      </c>
      <c r="J162">
        <v>1</v>
      </c>
      <c r="K162" t="str">
        <f>IF(CHP_table[[#This Row],[Cyber Domain]]&lt;&gt;"","C","")</f>
        <v/>
      </c>
      <c r="L162" t="str">
        <f>IF(CHP_table[[#This Row],[Human Domain]]&lt;&gt;"","H","")</f>
        <v>H</v>
      </c>
      <c r="M162" t="str">
        <f>IF(CHP_table[[#This Row],[Physical Domain]]&lt;&gt;"","P","")</f>
        <v>P</v>
      </c>
      <c r="N162" t="str">
        <f>CONCATENATE(CHP_table[[#This Row],[C]],CHP_table[[#This Row],[H]],CHP_table[[#This Row],[P]])</f>
        <v>HP</v>
      </c>
    </row>
    <row r="163" spans="1:14" x14ac:dyDescent="0.25">
      <c r="A163" t="s">
        <v>282</v>
      </c>
      <c r="B163" s="4">
        <v>2</v>
      </c>
      <c r="C163" s="4">
        <v>8</v>
      </c>
      <c r="D163" s="4">
        <v>2</v>
      </c>
      <c r="G163" t="s">
        <v>282</v>
      </c>
      <c r="H163">
        <v>2</v>
      </c>
      <c r="I163">
        <v>8</v>
      </c>
      <c r="J163">
        <v>2</v>
      </c>
      <c r="K163" t="str">
        <f>IF(CHP_table[[#This Row],[Cyber Domain]]&lt;&gt;"","C","")</f>
        <v>C</v>
      </c>
      <c r="L163" t="str">
        <f>IF(CHP_table[[#This Row],[Human Domain]]&lt;&gt;"","H","")</f>
        <v>H</v>
      </c>
      <c r="M163" t="str">
        <f>IF(CHP_table[[#This Row],[Physical Domain]]&lt;&gt;"","P","")</f>
        <v>P</v>
      </c>
      <c r="N163" t="str">
        <f>CONCATENATE(CHP_table[[#This Row],[C]],CHP_table[[#This Row],[H]],CHP_table[[#This Row],[P]])</f>
        <v>CHP</v>
      </c>
    </row>
    <row r="164" spans="1:14" x14ac:dyDescent="0.25">
      <c r="A164" t="s">
        <v>40</v>
      </c>
      <c r="B164" s="4"/>
      <c r="C164" s="4">
        <v>5</v>
      </c>
      <c r="D164" s="4"/>
      <c r="G164" t="s">
        <v>40</v>
      </c>
      <c r="I164">
        <v>5</v>
      </c>
      <c r="K164" t="str">
        <f>IF(CHP_table[[#This Row],[Cyber Domain]]&lt;&gt;"","C","")</f>
        <v/>
      </c>
      <c r="L164" t="str">
        <f>IF(CHP_table[[#This Row],[Human Domain]]&lt;&gt;"","H","")</f>
        <v>H</v>
      </c>
      <c r="M164" t="str">
        <f>IF(CHP_table[[#This Row],[Physical Domain]]&lt;&gt;"","P","")</f>
        <v/>
      </c>
      <c r="N164" t="str">
        <f>CONCATENATE(CHP_table[[#This Row],[C]],CHP_table[[#This Row],[H]],CHP_table[[#This Row],[P]])</f>
        <v>H</v>
      </c>
    </row>
    <row r="165" spans="1:14" x14ac:dyDescent="0.25">
      <c r="A165" t="s">
        <v>32</v>
      </c>
      <c r="B165" s="4"/>
      <c r="C165" s="4">
        <v>7</v>
      </c>
      <c r="D165" s="4">
        <v>4</v>
      </c>
      <c r="G165" t="s">
        <v>32</v>
      </c>
      <c r="I165">
        <v>7</v>
      </c>
      <c r="J165">
        <v>4</v>
      </c>
      <c r="K165" t="str">
        <f>IF(CHP_table[[#This Row],[Cyber Domain]]&lt;&gt;"","C","")</f>
        <v/>
      </c>
      <c r="L165" t="str">
        <f>IF(CHP_table[[#This Row],[Human Domain]]&lt;&gt;"","H","")</f>
        <v>H</v>
      </c>
      <c r="M165" t="str">
        <f>IF(CHP_table[[#This Row],[Physical Domain]]&lt;&gt;"","P","")</f>
        <v>P</v>
      </c>
      <c r="N165" t="str">
        <f>CONCATENATE(CHP_table[[#This Row],[C]],CHP_table[[#This Row],[H]],CHP_table[[#This Row],[P]])</f>
        <v>HP</v>
      </c>
    </row>
    <row r="166" spans="1:14" x14ac:dyDescent="0.25">
      <c r="A166" t="s">
        <v>28</v>
      </c>
      <c r="B166" s="4"/>
      <c r="C166" s="4">
        <v>5</v>
      </c>
      <c r="D166" s="4">
        <v>1</v>
      </c>
      <c r="G166" t="s">
        <v>28</v>
      </c>
      <c r="I166">
        <v>5</v>
      </c>
      <c r="J166">
        <v>1</v>
      </c>
      <c r="K166" t="str">
        <f>IF(CHP_table[[#This Row],[Cyber Domain]]&lt;&gt;"","C","")</f>
        <v/>
      </c>
      <c r="L166" t="str">
        <f>IF(CHP_table[[#This Row],[Human Domain]]&lt;&gt;"","H","")</f>
        <v>H</v>
      </c>
      <c r="M166" t="str">
        <f>IF(CHP_table[[#This Row],[Physical Domain]]&lt;&gt;"","P","")</f>
        <v>P</v>
      </c>
      <c r="N166" t="str">
        <f>CONCATENATE(CHP_table[[#This Row],[C]],CHP_table[[#This Row],[H]],CHP_table[[#This Row],[P]])</f>
        <v>HP</v>
      </c>
    </row>
    <row r="167" spans="1:14" x14ac:dyDescent="0.25">
      <c r="A167" t="s">
        <v>25</v>
      </c>
      <c r="B167" s="4">
        <v>2</v>
      </c>
      <c r="C167" s="4">
        <v>3</v>
      </c>
      <c r="D167" s="4">
        <v>1</v>
      </c>
      <c r="G167" t="s">
        <v>25</v>
      </c>
      <c r="H167">
        <v>2</v>
      </c>
      <c r="I167">
        <v>3</v>
      </c>
      <c r="J167">
        <v>1</v>
      </c>
      <c r="K167" t="str">
        <f>IF(CHP_table[[#This Row],[Cyber Domain]]&lt;&gt;"","C","")</f>
        <v>C</v>
      </c>
      <c r="L167" t="str">
        <f>IF(CHP_table[[#This Row],[Human Domain]]&lt;&gt;"","H","")</f>
        <v>H</v>
      </c>
      <c r="M167" t="str">
        <f>IF(CHP_table[[#This Row],[Physical Domain]]&lt;&gt;"","P","")</f>
        <v>P</v>
      </c>
      <c r="N167" t="str">
        <f>CONCATENATE(CHP_table[[#This Row],[C]],CHP_table[[#This Row],[H]],CHP_table[[#This Row],[P]])</f>
        <v>CHP</v>
      </c>
    </row>
    <row r="168" spans="1:14" x14ac:dyDescent="0.25">
      <c r="A168" t="s">
        <v>20</v>
      </c>
      <c r="B168" s="4"/>
      <c r="C168" s="4">
        <v>6</v>
      </c>
      <c r="D168" s="4">
        <v>1</v>
      </c>
      <c r="G168" t="s">
        <v>20</v>
      </c>
      <c r="I168">
        <v>6</v>
      </c>
      <c r="J168">
        <v>1</v>
      </c>
      <c r="K168" t="str">
        <f>IF(CHP_table[[#This Row],[Cyber Domain]]&lt;&gt;"","C","")</f>
        <v/>
      </c>
      <c r="L168" t="str">
        <f>IF(CHP_table[[#This Row],[Human Domain]]&lt;&gt;"","H","")</f>
        <v>H</v>
      </c>
      <c r="M168" t="str">
        <f>IF(CHP_table[[#This Row],[Physical Domain]]&lt;&gt;"","P","")</f>
        <v>P</v>
      </c>
      <c r="N168" t="str">
        <f>CONCATENATE(CHP_table[[#This Row],[C]],CHP_table[[#This Row],[H]],CHP_table[[#This Row],[P]])</f>
        <v>HP</v>
      </c>
    </row>
    <row r="169" spans="1:14" x14ac:dyDescent="0.25">
      <c r="A169" t="s">
        <v>16</v>
      </c>
      <c r="B169" s="4"/>
      <c r="C169" s="4">
        <v>5</v>
      </c>
      <c r="D169" s="4">
        <v>1</v>
      </c>
      <c r="G169" t="s">
        <v>16</v>
      </c>
      <c r="I169">
        <v>5</v>
      </c>
      <c r="J169">
        <v>1</v>
      </c>
      <c r="K169" t="str">
        <f>IF(CHP_table[[#This Row],[Cyber Domain]]&lt;&gt;"","C","")</f>
        <v/>
      </c>
      <c r="L169" t="str">
        <f>IF(CHP_table[[#This Row],[Human Domain]]&lt;&gt;"","H","")</f>
        <v>H</v>
      </c>
      <c r="M169" t="str">
        <f>IF(CHP_table[[#This Row],[Physical Domain]]&lt;&gt;"","P","")</f>
        <v>P</v>
      </c>
      <c r="N169" t="str">
        <f>CONCATENATE(CHP_table[[#This Row],[C]],CHP_table[[#This Row],[H]],CHP_table[[#This Row],[P]])</f>
        <v>HP</v>
      </c>
    </row>
    <row r="170" spans="1:14" x14ac:dyDescent="0.25">
      <c r="A170" t="s">
        <v>4</v>
      </c>
      <c r="B170" s="4"/>
      <c r="C170" s="4">
        <v>6</v>
      </c>
      <c r="D170" s="4">
        <v>1</v>
      </c>
      <c r="G170" t="s">
        <v>4</v>
      </c>
      <c r="I170">
        <v>6</v>
      </c>
      <c r="J170">
        <v>1</v>
      </c>
      <c r="K170" t="str">
        <f>IF(CHP_table[[#This Row],[Cyber Domain]]&lt;&gt;"","C","")</f>
        <v/>
      </c>
      <c r="L170" t="str">
        <f>IF(CHP_table[[#This Row],[Human Domain]]&lt;&gt;"","H","")</f>
        <v>H</v>
      </c>
      <c r="M170" t="str">
        <f>IF(CHP_table[[#This Row],[Physical Domain]]&lt;&gt;"","P","")</f>
        <v>P</v>
      </c>
      <c r="N170" t="str">
        <f>CONCATENATE(CHP_table[[#This Row],[C]],CHP_table[[#This Row],[H]],CHP_table[[#This Row],[P]])</f>
        <v>HP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7" sqref="G7"/>
    </sheetView>
  </sheetViews>
  <sheetFormatPr defaultRowHeight="15" x14ac:dyDescent="0.25"/>
  <cols>
    <col min="1" max="1" width="19.28515625" customWidth="1"/>
    <col min="2" max="2" width="19.140625" bestFit="1" customWidth="1"/>
    <col min="3" max="3" width="33.140625" bestFit="1" customWidth="1"/>
    <col min="4" max="4" width="3" customWidth="1"/>
    <col min="5" max="5" width="19.28515625" bestFit="1" customWidth="1"/>
    <col min="6" max="6" width="19.140625" bestFit="1" customWidth="1"/>
    <col min="7" max="7" width="33.140625" bestFit="1" customWidth="1"/>
    <col min="8" max="8" width="4" customWidth="1"/>
    <col min="9" max="9" width="19.28515625" bestFit="1" customWidth="1"/>
    <col min="10" max="10" width="19.140625" bestFit="1" customWidth="1"/>
    <col min="11" max="11" width="33.140625" bestFit="1" customWidth="1"/>
  </cols>
  <sheetData>
    <row r="1" spans="1:11" x14ac:dyDescent="0.25">
      <c r="A1" s="2" t="s">
        <v>270</v>
      </c>
      <c r="B1" t="s" vm="9">
        <v>297</v>
      </c>
      <c r="E1" s="2" t="s">
        <v>270</v>
      </c>
      <c r="F1" t="s" vm="10">
        <v>2</v>
      </c>
      <c r="I1" s="2" t="s">
        <v>270</v>
      </c>
      <c r="J1" t="s" vm="11">
        <v>8</v>
      </c>
    </row>
    <row r="3" spans="1:11" x14ac:dyDescent="0.25">
      <c r="A3" s="2" t="s">
        <v>296</v>
      </c>
      <c r="B3" s="2" t="s">
        <v>301</v>
      </c>
      <c r="C3" t="s">
        <v>283</v>
      </c>
      <c r="E3" s="2" t="s">
        <v>296</v>
      </c>
      <c r="F3" s="2" t="s">
        <v>301</v>
      </c>
      <c r="G3" t="s">
        <v>283</v>
      </c>
      <c r="I3" s="2" t="s">
        <v>296</v>
      </c>
      <c r="J3" s="2" t="s">
        <v>301</v>
      </c>
      <c r="K3" t="s">
        <v>283</v>
      </c>
    </row>
    <row r="4" spans="1:11" x14ac:dyDescent="0.25">
      <c r="A4">
        <v>1</v>
      </c>
      <c r="C4" s="4">
        <v>15</v>
      </c>
      <c r="E4">
        <v>1</v>
      </c>
      <c r="G4" s="4">
        <v>15</v>
      </c>
      <c r="I4">
        <v>1</v>
      </c>
      <c r="K4" s="4">
        <v>15</v>
      </c>
    </row>
    <row r="5" spans="1:11" x14ac:dyDescent="0.25">
      <c r="B5" t="s">
        <v>292</v>
      </c>
      <c r="C5" s="4">
        <v>15</v>
      </c>
      <c r="F5" t="s">
        <v>292</v>
      </c>
      <c r="G5" s="4">
        <v>15</v>
      </c>
      <c r="J5" t="s">
        <v>292</v>
      </c>
      <c r="K5" s="4">
        <v>15</v>
      </c>
    </row>
    <row r="6" spans="1:11" x14ac:dyDescent="0.25">
      <c r="A6">
        <v>2</v>
      </c>
      <c r="C6" s="4">
        <v>101</v>
      </c>
      <c r="E6">
        <v>2</v>
      </c>
      <c r="G6" s="4">
        <v>101</v>
      </c>
      <c r="I6">
        <v>2</v>
      </c>
      <c r="K6" s="4">
        <v>100</v>
      </c>
    </row>
    <row r="7" spans="1:11" x14ac:dyDescent="0.25">
      <c r="B7" t="s">
        <v>303</v>
      </c>
      <c r="C7" s="4">
        <v>93</v>
      </c>
      <c r="F7" t="s">
        <v>303</v>
      </c>
      <c r="G7" s="4">
        <v>93</v>
      </c>
      <c r="J7" t="s">
        <v>303</v>
      </c>
      <c r="K7" s="4">
        <v>92</v>
      </c>
    </row>
    <row r="8" spans="1:11" x14ac:dyDescent="0.25">
      <c r="B8" t="s">
        <v>302</v>
      </c>
      <c r="C8" s="4">
        <v>8</v>
      </c>
      <c r="F8" t="s">
        <v>302</v>
      </c>
      <c r="G8" s="4">
        <v>8</v>
      </c>
      <c r="J8" t="s">
        <v>302</v>
      </c>
      <c r="K8" s="4">
        <v>8</v>
      </c>
    </row>
    <row r="9" spans="1:11" x14ac:dyDescent="0.25">
      <c r="A9">
        <v>3</v>
      </c>
      <c r="C9" s="4">
        <v>50</v>
      </c>
      <c r="E9">
        <v>3</v>
      </c>
      <c r="G9" s="4">
        <v>50</v>
      </c>
      <c r="I9">
        <v>3</v>
      </c>
      <c r="K9" s="4">
        <v>50</v>
      </c>
    </row>
    <row r="10" spans="1:11" x14ac:dyDescent="0.25">
      <c r="B10" t="s">
        <v>300</v>
      </c>
      <c r="C10" s="4">
        <v>50</v>
      </c>
      <c r="F10" t="s">
        <v>300</v>
      </c>
      <c r="G10" s="4">
        <v>50</v>
      </c>
      <c r="J10" t="s">
        <v>300</v>
      </c>
      <c r="K10" s="4">
        <v>50</v>
      </c>
    </row>
    <row r="11" spans="1:11" x14ac:dyDescent="0.25">
      <c r="A11" t="s">
        <v>275</v>
      </c>
      <c r="C11" s="4">
        <v>166</v>
      </c>
      <c r="E11" t="s">
        <v>275</v>
      </c>
      <c r="G11" s="4">
        <v>166</v>
      </c>
      <c r="I11" t="s">
        <v>275</v>
      </c>
      <c r="K11" s="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A3" sqref="A3"/>
    </sheetView>
  </sheetViews>
  <sheetFormatPr defaultRowHeight="15" x14ac:dyDescent="0.25"/>
  <cols>
    <col min="1" max="1" width="52" bestFit="1" customWidth="1"/>
    <col min="2" max="2" width="15.7109375" bestFit="1" customWidth="1"/>
    <col min="3" max="3" width="14.7109375" bestFit="1" customWidth="1"/>
    <col min="4" max="4" width="15.5703125" bestFit="1" customWidth="1"/>
    <col min="5" max="5" width="11.28515625" bestFit="1" customWidth="1"/>
  </cols>
  <sheetData>
    <row r="3" spans="1:2" x14ac:dyDescent="0.25">
      <c r="A3" s="2" t="s">
        <v>274</v>
      </c>
      <c r="B3" t="s">
        <v>280</v>
      </c>
    </row>
    <row r="4" spans="1:2" x14ac:dyDescent="0.25">
      <c r="A4" s="3" t="s">
        <v>2</v>
      </c>
      <c r="B4" s="4">
        <v>614</v>
      </c>
    </row>
    <row r="5" spans="1:2" x14ac:dyDescent="0.25">
      <c r="A5" s="8" t="s">
        <v>23</v>
      </c>
      <c r="B5" s="4">
        <v>57</v>
      </c>
    </row>
    <row r="6" spans="1:2" x14ac:dyDescent="0.25">
      <c r="A6" s="12" t="s">
        <v>149</v>
      </c>
      <c r="B6" s="4">
        <v>7</v>
      </c>
    </row>
    <row r="7" spans="1:2" x14ac:dyDescent="0.25">
      <c r="A7" s="12" t="s">
        <v>26</v>
      </c>
      <c r="B7" s="4">
        <v>50</v>
      </c>
    </row>
    <row r="8" spans="1:2" x14ac:dyDescent="0.25">
      <c r="A8" s="8" t="s">
        <v>7</v>
      </c>
      <c r="B8" s="4">
        <v>447</v>
      </c>
    </row>
    <row r="9" spans="1:2" x14ac:dyDescent="0.25">
      <c r="A9" s="12" t="s">
        <v>76</v>
      </c>
      <c r="B9" s="4">
        <v>8</v>
      </c>
    </row>
    <row r="10" spans="1:2" x14ac:dyDescent="0.25">
      <c r="A10" s="12" t="s">
        <v>78</v>
      </c>
      <c r="B10" s="4">
        <v>21</v>
      </c>
    </row>
    <row r="11" spans="1:2" x14ac:dyDescent="0.25">
      <c r="A11" s="12" t="s">
        <v>13</v>
      </c>
      <c r="B11" s="4">
        <v>92</v>
      </c>
    </row>
    <row r="12" spans="1:2" x14ac:dyDescent="0.25">
      <c r="A12" s="12" t="s">
        <v>18</v>
      </c>
      <c r="B12" s="4">
        <v>60</v>
      </c>
    </row>
    <row r="13" spans="1:2" x14ac:dyDescent="0.25">
      <c r="A13" s="12" t="s">
        <v>38</v>
      </c>
      <c r="B13" s="4">
        <v>101</v>
      </c>
    </row>
    <row r="14" spans="1:2" x14ac:dyDescent="0.25">
      <c r="A14" s="12" t="s">
        <v>12</v>
      </c>
      <c r="B14" s="4">
        <v>126</v>
      </c>
    </row>
    <row r="15" spans="1:2" x14ac:dyDescent="0.25">
      <c r="A15" s="12" t="s">
        <v>37</v>
      </c>
      <c r="B15" s="4">
        <v>39</v>
      </c>
    </row>
    <row r="16" spans="1:2" x14ac:dyDescent="0.25">
      <c r="A16" s="8" t="s">
        <v>1</v>
      </c>
      <c r="B16" s="4">
        <v>110</v>
      </c>
    </row>
    <row r="17" spans="1:2" x14ac:dyDescent="0.25">
      <c r="A17" s="12" t="s">
        <v>36</v>
      </c>
      <c r="B17" s="4">
        <v>11</v>
      </c>
    </row>
    <row r="18" spans="1:2" x14ac:dyDescent="0.25">
      <c r="A18" s="12" t="s">
        <v>35</v>
      </c>
      <c r="B18" s="4">
        <v>27</v>
      </c>
    </row>
    <row r="19" spans="1:2" x14ac:dyDescent="0.25">
      <c r="A19" s="12" t="s">
        <v>0</v>
      </c>
      <c r="B19" s="4">
        <v>62</v>
      </c>
    </row>
    <row r="20" spans="1:2" x14ac:dyDescent="0.25">
      <c r="A20" s="12" t="s">
        <v>58</v>
      </c>
      <c r="B20" s="4">
        <v>5</v>
      </c>
    </row>
    <row r="21" spans="1:2" x14ac:dyDescent="0.25">
      <c r="A21" s="12" t="s">
        <v>92</v>
      </c>
      <c r="B21" s="4">
        <v>5</v>
      </c>
    </row>
    <row r="22" spans="1:2" x14ac:dyDescent="0.25">
      <c r="A22" s="3" t="s">
        <v>8</v>
      </c>
      <c r="B22" s="4">
        <v>655</v>
      </c>
    </row>
    <row r="23" spans="1:2" x14ac:dyDescent="0.25">
      <c r="A23" s="8" t="s">
        <v>23</v>
      </c>
      <c r="B23" s="4">
        <v>54</v>
      </c>
    </row>
    <row r="24" spans="1:2" x14ac:dyDescent="0.25">
      <c r="A24" s="12" t="s">
        <v>22</v>
      </c>
      <c r="B24" s="4">
        <v>49</v>
      </c>
    </row>
    <row r="25" spans="1:2" x14ac:dyDescent="0.25">
      <c r="A25" s="12" t="s">
        <v>146</v>
      </c>
      <c r="B25" s="4">
        <v>5</v>
      </c>
    </row>
    <row r="26" spans="1:2" x14ac:dyDescent="0.25">
      <c r="A26" s="8" t="s">
        <v>7</v>
      </c>
      <c r="B26" s="4">
        <v>442</v>
      </c>
    </row>
    <row r="27" spans="1:2" x14ac:dyDescent="0.25">
      <c r="A27" s="12" t="s">
        <v>10</v>
      </c>
      <c r="B27" s="4">
        <v>139</v>
      </c>
    </row>
    <row r="28" spans="1:2" x14ac:dyDescent="0.25">
      <c r="A28" s="12" t="s">
        <v>9</v>
      </c>
      <c r="B28" s="4">
        <v>56</v>
      </c>
    </row>
    <row r="29" spans="1:2" x14ac:dyDescent="0.25">
      <c r="A29" s="12" t="s">
        <v>30</v>
      </c>
      <c r="B29" s="4">
        <v>33</v>
      </c>
    </row>
    <row r="30" spans="1:2" x14ac:dyDescent="0.25">
      <c r="A30" s="12" t="s">
        <v>125</v>
      </c>
      <c r="B30" s="4">
        <v>10</v>
      </c>
    </row>
    <row r="31" spans="1:2" x14ac:dyDescent="0.25">
      <c r="A31" s="12" t="s">
        <v>11</v>
      </c>
      <c r="B31" s="4">
        <v>140</v>
      </c>
    </row>
    <row r="32" spans="1:2" x14ac:dyDescent="0.25">
      <c r="A32" s="12" t="s">
        <v>43</v>
      </c>
      <c r="B32" s="4">
        <v>28</v>
      </c>
    </row>
    <row r="33" spans="1:2" x14ac:dyDescent="0.25">
      <c r="A33" s="12" t="s">
        <v>6</v>
      </c>
      <c r="B33" s="4">
        <v>36</v>
      </c>
    </row>
    <row r="34" spans="1:2" x14ac:dyDescent="0.25">
      <c r="A34" s="8" t="s">
        <v>1</v>
      </c>
      <c r="B34" s="4">
        <v>159</v>
      </c>
    </row>
    <row r="35" spans="1:2" x14ac:dyDescent="0.25">
      <c r="A35" s="12" t="s">
        <v>14</v>
      </c>
      <c r="B35" s="4">
        <v>99</v>
      </c>
    </row>
    <row r="36" spans="1:2" x14ac:dyDescent="0.25">
      <c r="A36" s="12" t="s">
        <v>54</v>
      </c>
      <c r="B36" s="4">
        <v>3</v>
      </c>
    </row>
    <row r="37" spans="1:2" x14ac:dyDescent="0.25">
      <c r="A37" s="12" t="s">
        <v>49</v>
      </c>
      <c r="B37" s="4">
        <v>15</v>
      </c>
    </row>
    <row r="38" spans="1:2" x14ac:dyDescent="0.25">
      <c r="A38" s="12" t="s">
        <v>88</v>
      </c>
      <c r="B38" s="4">
        <v>5</v>
      </c>
    </row>
    <row r="39" spans="1:2" x14ac:dyDescent="0.25">
      <c r="A39" s="12" t="s">
        <v>34</v>
      </c>
      <c r="B39" s="4">
        <v>30</v>
      </c>
    </row>
    <row r="40" spans="1:2" x14ac:dyDescent="0.25">
      <c r="A40" s="12" t="s">
        <v>75</v>
      </c>
      <c r="B40" s="4">
        <v>7</v>
      </c>
    </row>
    <row r="41" spans="1:2" x14ac:dyDescent="0.25">
      <c r="A41" s="3" t="s">
        <v>275</v>
      </c>
      <c r="B41" s="4">
        <v>1269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270"/>
  <sheetViews>
    <sheetView topLeftCell="A2" workbookViewId="0">
      <selection activeCell="F10" sqref="F10"/>
    </sheetView>
  </sheetViews>
  <sheetFormatPr defaultRowHeight="15" x14ac:dyDescent="0.25"/>
  <cols>
    <col min="1" max="1" width="6" customWidth="1"/>
    <col min="2" max="2" width="34.7109375" bestFit="1" customWidth="1"/>
    <col min="3" max="3" width="7" customWidth="1"/>
    <col min="4" max="4" width="21.7109375" bestFit="1" customWidth="1"/>
    <col min="5" max="5" width="15.5703125" bestFit="1" customWidth="1"/>
    <col min="6" max="6" width="46.42578125" bestFit="1" customWidth="1"/>
    <col min="7" max="7" width="21.7109375" bestFit="1" customWidth="1"/>
    <col min="8" max="8" width="14.85546875" bestFit="1" customWidth="1"/>
    <col min="9" max="9" width="10" bestFit="1" customWidth="1"/>
    <col min="10" max="10" width="14.85546875" bestFit="1" customWidth="1"/>
    <col min="11" max="11" width="25.42578125" bestFit="1" customWidth="1"/>
    <col min="12" max="12" width="47.85546875" bestFit="1" customWidth="1"/>
  </cols>
  <sheetData>
    <row r="1" spans="1:12" x14ac:dyDescent="0.25">
      <c r="A1" t="s">
        <v>273</v>
      </c>
      <c r="B1" t="s">
        <v>272</v>
      </c>
      <c r="C1" t="s">
        <v>271</v>
      </c>
      <c r="D1" t="s">
        <v>270</v>
      </c>
      <c r="E1" t="s">
        <v>269</v>
      </c>
      <c r="F1" t="s">
        <v>277</v>
      </c>
      <c r="G1" t="s">
        <v>296</v>
      </c>
      <c r="H1" t="s">
        <v>301</v>
      </c>
      <c r="I1" t="s">
        <v>305</v>
      </c>
      <c r="J1" t="s">
        <v>299</v>
      </c>
      <c r="K1" t="s">
        <v>306</v>
      </c>
      <c r="L1" t="s">
        <v>304</v>
      </c>
    </row>
    <row r="2" spans="1:12" x14ac:dyDescent="0.25">
      <c r="A2" t="s">
        <v>29</v>
      </c>
      <c r="B2" t="s">
        <v>268</v>
      </c>
      <c r="C2" t="s">
        <v>47</v>
      </c>
      <c r="D2" t="s">
        <v>2</v>
      </c>
      <c r="E2" t="s">
        <v>7</v>
      </c>
      <c r="F2" t="s">
        <v>38</v>
      </c>
      <c r="G2">
        <f>INDEX(resident_to_x_domains[how many domains?],MATCH(data[[#This Row],[Case Profile Name]],resident_to_x_domains[Case Profile Name],0))</f>
        <v>3</v>
      </c>
      <c r="H2" t="str">
        <f>INDEX(CHP_table[CHP],MATCH(data[[#This Row],[Case Profile Name]],CHP_table[Case Profile Name],0))</f>
        <v>CHP</v>
      </c>
      <c r="I2" t="str">
        <f>LEFT(data[[#This Row],[Domain]],1)</f>
        <v>H</v>
      </c>
      <c r="J2" s="4">
        <f>INDEX(criteria_table[criteria_code],MATCH(data[[#This Row],[Criteria]],criteria_table[Criteria],0))</f>
        <v>20</v>
      </c>
      <c r="K2" s="4" t="str">
        <f>CONCATENATE(data[[#This Row],[C H or P]],",",data[[#This Row],[criteria_code]])</f>
        <v>H,20</v>
      </c>
      <c r="L2" s="4" t="str">
        <f>CONCATENATE(data[[#This Row],[num_domains]]," ",data[[#This Row],[Criteria]])</f>
        <v>3 Personal conduct</v>
      </c>
    </row>
    <row r="3" spans="1:12" x14ac:dyDescent="0.25">
      <c r="A3" t="s">
        <v>29</v>
      </c>
      <c r="B3" t="s">
        <v>268</v>
      </c>
      <c r="C3" t="s">
        <v>47</v>
      </c>
      <c r="D3" t="s">
        <v>2</v>
      </c>
      <c r="E3" t="s">
        <v>7</v>
      </c>
      <c r="F3" t="s">
        <v>18</v>
      </c>
      <c r="G3">
        <f>INDEX(resident_to_x_domains[how many domains?],MATCH(data[[#This Row],[Case Profile Name]],resident_to_x_domains[Case Profile Name],0))</f>
        <v>3</v>
      </c>
      <c r="H3" t="str">
        <f>INDEX(CHP_table[CHP],MATCH(data[[#This Row],[Case Profile Name]],CHP_table[Case Profile Name],0))</f>
        <v>CHP</v>
      </c>
      <c r="I3" t="str">
        <f>LEFT(data[[#This Row],[Domain]],1)</f>
        <v>H</v>
      </c>
      <c r="J3" s="4">
        <f>INDEX(criteria_table[criteria_code],MATCH(data[[#This Row],[Criteria]],criteria_table[Criteria],0))</f>
        <v>12</v>
      </c>
      <c r="K3" s="4" t="str">
        <f>CONCATENATE(data[[#This Row],[C H or P]],",",data[[#This Row],[criteria_code]])</f>
        <v>H,12</v>
      </c>
      <c r="L3" s="4" t="str">
        <f>CONCATENATE(data[[#This Row],[num_domains]]," ",data[[#This Row],[Criteria]])</f>
        <v>3 Foreign preference</v>
      </c>
    </row>
    <row r="4" spans="1:12" x14ac:dyDescent="0.25">
      <c r="A4" t="s">
        <v>29</v>
      </c>
      <c r="B4" t="s">
        <v>268</v>
      </c>
      <c r="C4" t="s">
        <v>47</v>
      </c>
      <c r="D4" t="s">
        <v>2</v>
      </c>
      <c r="E4" t="s">
        <v>7</v>
      </c>
      <c r="F4" t="s">
        <v>12</v>
      </c>
      <c r="G4">
        <f>INDEX(resident_to_x_domains[how many domains?],MATCH(data[[#This Row],[Case Profile Name]],resident_to_x_domains[Case Profile Name],0))</f>
        <v>3</v>
      </c>
      <c r="H4" t="str">
        <f>INDEX(CHP_table[CHP],MATCH(data[[#This Row],[Case Profile Name]],CHP_table[Case Profile Name],0))</f>
        <v>CHP</v>
      </c>
      <c r="I4" t="str">
        <f>LEFT(data[[#This Row],[Domain]],1)</f>
        <v>H</v>
      </c>
      <c r="J4" s="4">
        <f>INDEX(criteria_table[criteria_code],MATCH(data[[#This Row],[Criteria]],criteria_table[Criteria],0))</f>
        <v>23</v>
      </c>
      <c r="K4" s="4" t="str">
        <f>CONCATENATE(data[[#This Row],[C H or P]],",",data[[#This Row],[criteria_code]])</f>
        <v>H,23</v>
      </c>
      <c r="L4" s="4" t="str">
        <f>CONCATENATE(data[[#This Row],[num_domains]]," ",data[[#This Row],[Criteria]])</f>
        <v>3 Practices dangerous to security</v>
      </c>
    </row>
    <row r="5" spans="1:12" x14ac:dyDescent="0.25">
      <c r="A5" t="s">
        <v>29</v>
      </c>
      <c r="B5" t="s">
        <v>268</v>
      </c>
      <c r="C5" t="s">
        <v>47</v>
      </c>
      <c r="D5" t="s">
        <v>2</v>
      </c>
      <c r="E5" t="s">
        <v>7</v>
      </c>
      <c r="F5" t="s">
        <v>37</v>
      </c>
      <c r="G5">
        <f>INDEX(resident_to_x_domains[how many domains?],MATCH(data[[#This Row],[Case Profile Name]],resident_to_x_domains[Case Profile Name],0))</f>
        <v>3</v>
      </c>
      <c r="H5" t="str">
        <f>INDEX(CHP_table[CHP],MATCH(data[[#This Row],[Case Profile Name]],CHP_table[Case Profile Name],0))</f>
        <v>CHP</v>
      </c>
      <c r="I5" t="str">
        <f>LEFT(data[[#This Row],[Domain]],1)</f>
        <v>H</v>
      </c>
      <c r="J5" s="4">
        <f>INDEX(criteria_table[criteria_code],MATCH(data[[#This Row],[Criteria]],criteria_table[Criteria],0))</f>
        <v>24</v>
      </c>
      <c r="K5" s="4" t="str">
        <f>CONCATENATE(data[[#This Row],[C H or P]],",",data[[#This Row],[criteria_code]])</f>
        <v>H,24</v>
      </c>
      <c r="L5" s="4" t="str">
        <f>CONCATENATE(data[[#This Row],[num_domains]]," ",data[[#This Row],[Criteria]])</f>
        <v>3 Psychological considerations</v>
      </c>
    </row>
    <row r="6" spans="1:12" hidden="1" x14ac:dyDescent="0.25">
      <c r="A6" t="s">
        <v>29</v>
      </c>
      <c r="B6" t="s">
        <v>268</v>
      </c>
      <c r="C6" t="s">
        <v>47</v>
      </c>
      <c r="D6" t="s">
        <v>8</v>
      </c>
      <c r="E6" t="s">
        <v>7</v>
      </c>
      <c r="F6" t="s">
        <v>11</v>
      </c>
      <c r="G6">
        <f>INDEX(resident_to_x_domains[how many domains?],MATCH(data[[#This Row],[Case Profile Name]],resident_to_x_domains[Case Profile Name],0))</f>
        <v>3</v>
      </c>
      <c r="H6" t="str">
        <f>INDEX(CHP_table[CHP],MATCH(data[[#This Row],[Case Profile Name]],CHP_table[Case Profile Name],0))</f>
        <v>CHP</v>
      </c>
      <c r="I6" t="str">
        <f>LEFT(data[[#This Row],[Domain]],1)</f>
        <v>H</v>
      </c>
      <c r="J6" s="4">
        <f>INDEX(criteria_table[criteria_code],MATCH(data[[#This Row],[Criteria]],criteria_table[Criteria],0))</f>
        <v>15</v>
      </c>
      <c r="K6" s="4" t="str">
        <f>CONCATENATE(data[[#This Row],[C H or P]],",",data[[#This Row],[criteria_code]])</f>
        <v>H,15</v>
      </c>
      <c r="L6" s="4" t="str">
        <f>CONCATENATE(data[[#This Row],[num_domains]]," ",data[[#This Row],[Criteria]])</f>
        <v>3 Mishandling of classified information</v>
      </c>
    </row>
    <row r="7" spans="1:12" hidden="1" x14ac:dyDescent="0.25">
      <c r="A7" t="s">
        <v>29</v>
      </c>
      <c r="B7" t="s">
        <v>268</v>
      </c>
      <c r="C7" t="s">
        <v>47</v>
      </c>
      <c r="D7" t="s">
        <v>8</v>
      </c>
      <c r="E7" t="s">
        <v>7</v>
      </c>
      <c r="F7" t="s">
        <v>10</v>
      </c>
      <c r="G7">
        <f>INDEX(resident_to_x_domains[how many domains?],MATCH(data[[#This Row],[Case Profile Name]],resident_to_x_domains[Case Profile Name],0))</f>
        <v>3</v>
      </c>
      <c r="H7" t="str">
        <f>INDEX(CHP_table[CHP],MATCH(data[[#This Row],[Case Profile Name]],CHP_table[Case Profile Name],0))</f>
        <v>CHP</v>
      </c>
      <c r="I7" t="str">
        <f>LEFT(data[[#This Row],[Domain]],1)</f>
        <v>H</v>
      </c>
      <c r="J7" s="4">
        <f>INDEX(criteria_table[criteria_code],MATCH(data[[#This Row],[Criteria]],criteria_table[Criteria],0))</f>
        <v>3</v>
      </c>
      <c r="K7" s="4" t="str">
        <f>CONCATENATE(data[[#This Row],[C H or P]],",",data[[#This Row],[criteria_code]])</f>
        <v>H,3</v>
      </c>
      <c r="L7" s="4" t="str">
        <f>CONCATENATE(data[[#This Row],[num_domains]]," ",data[[#This Row],[Criteria]])</f>
        <v>3 Allegiance to the United States of America</v>
      </c>
    </row>
    <row r="8" spans="1:12" hidden="1" x14ac:dyDescent="0.25">
      <c r="A8" t="s">
        <v>29</v>
      </c>
      <c r="B8" t="s">
        <v>268</v>
      </c>
      <c r="C8" t="s">
        <v>47</v>
      </c>
      <c r="D8" t="s">
        <v>8</v>
      </c>
      <c r="E8" t="s">
        <v>1</v>
      </c>
      <c r="F8" t="s">
        <v>14</v>
      </c>
      <c r="G8">
        <f>INDEX(resident_to_x_domains[how many domains?],MATCH(data[[#This Row],[Case Profile Name]],resident_to_x_domains[Case Profile Name],0))</f>
        <v>3</v>
      </c>
      <c r="H8" t="str">
        <f>INDEX(CHP_table[CHP],MATCH(data[[#This Row],[Case Profile Name]],CHP_table[Case Profile Name],0))</f>
        <v>CHP</v>
      </c>
      <c r="I8" t="str">
        <f>LEFT(data[[#This Row],[Domain]],1)</f>
        <v>P</v>
      </c>
      <c r="J8" s="4">
        <f>INDEX(criteria_table[criteria_code],MATCH(data[[#This Row],[Criteria]],criteria_table[Criteria],0))</f>
        <v>1</v>
      </c>
      <c r="K8" s="4" t="str">
        <f>CONCATENATE(data[[#This Row],[C H or P]],",",data[[#This Row],[criteria_code]])</f>
        <v>P,1</v>
      </c>
      <c r="L8" s="4" t="str">
        <f>CONCATENATE(data[[#This Row],[num_domains]]," ",data[[#This Row],[Criteria]])</f>
        <v>3 Active communication with hostile actors</v>
      </c>
    </row>
    <row r="9" spans="1:12" x14ac:dyDescent="0.25">
      <c r="A9" t="s">
        <v>29</v>
      </c>
      <c r="B9" t="s">
        <v>268</v>
      </c>
      <c r="C9" t="s">
        <v>47</v>
      </c>
      <c r="D9" t="s">
        <v>2</v>
      </c>
      <c r="E9" t="s">
        <v>23</v>
      </c>
      <c r="F9" t="s">
        <v>26</v>
      </c>
      <c r="G9">
        <f>INDEX(resident_to_x_domains[how many domains?],MATCH(data[[#This Row],[Case Profile Name]],resident_to_x_domains[Case Profile Name],0))</f>
        <v>3</v>
      </c>
      <c r="H9" t="str">
        <f>INDEX(CHP_table[CHP],MATCH(data[[#This Row],[Case Profile Name]],CHP_table[Case Profile Name],0))</f>
        <v>CHP</v>
      </c>
      <c r="I9" t="str">
        <f>LEFT(data[[#This Row],[Domain]],1)</f>
        <v>C</v>
      </c>
      <c r="J9" s="4">
        <f>INDEX(criteria_table[criteria_code],MATCH(data[[#This Row],[Criteria]],criteria_table[Criteria],0))</f>
        <v>21</v>
      </c>
      <c r="K9" s="4" t="str">
        <f>CONCATENATE(data[[#This Row],[C H or P]],",",data[[#This Row],[criteria_code]])</f>
        <v>C,21</v>
      </c>
      <c r="L9" s="4" t="str">
        <f>CONCATENATE(data[[#This Row],[num_domains]]," ",data[[#This Row],[Criteria]])</f>
        <v>3 Poor cybersecurity practices</v>
      </c>
    </row>
    <row r="10" spans="1:12" x14ac:dyDescent="0.25">
      <c r="A10" t="s">
        <v>29</v>
      </c>
      <c r="B10" t="s">
        <v>268</v>
      </c>
      <c r="C10" t="s">
        <v>47</v>
      </c>
      <c r="D10" t="s">
        <v>2</v>
      </c>
      <c r="E10" t="s">
        <v>23</v>
      </c>
      <c r="F10" t="s">
        <v>149</v>
      </c>
      <c r="G10">
        <f>INDEX(resident_to_x_domains[how many domains?],MATCH(data[[#This Row],[Case Profile Name]],resident_to_x_domains[Case Profile Name],0))</f>
        <v>3</v>
      </c>
      <c r="H10" t="str">
        <f>INDEX(CHP_table[CHP],MATCH(data[[#This Row],[Case Profile Name]],CHP_table[Case Profile Name],0))</f>
        <v>CHP</v>
      </c>
      <c r="I10" t="str">
        <f>LEFT(data[[#This Row],[Domain]],1)</f>
        <v>C</v>
      </c>
      <c r="J10" s="4">
        <f>INDEX(criteria_table[criteria_code],MATCH(data[[#This Row],[Criteria]],criteria_table[Criteria],0))</f>
        <v>6</v>
      </c>
      <c r="K10" s="4" t="str">
        <f>CONCATENATE(data[[#This Row],[C H or P]],",",data[[#This Row],[criteria_code]])</f>
        <v>C,6</v>
      </c>
      <c r="L10" s="4" t="str">
        <f>CONCATENATE(data[[#This Row],[num_domains]]," ",data[[#This Row],[Criteria]])</f>
        <v>3 Eccentric social media presence</v>
      </c>
    </row>
    <row r="11" spans="1:12" hidden="1" x14ac:dyDescent="0.25">
      <c r="A11" t="s">
        <v>29</v>
      </c>
      <c r="B11" t="s">
        <v>268</v>
      </c>
      <c r="C11" t="s">
        <v>47</v>
      </c>
      <c r="D11" t="s">
        <v>8</v>
      </c>
      <c r="E11" t="s">
        <v>23</v>
      </c>
      <c r="F11" t="s">
        <v>22</v>
      </c>
      <c r="G11">
        <f>INDEX(resident_to_x_domains[how many domains?],MATCH(data[[#This Row],[Case Profile Name]],resident_to_x_domains[Case Profile Name],0))</f>
        <v>3</v>
      </c>
      <c r="H11" t="str">
        <f>INDEX(CHP_table[CHP],MATCH(data[[#This Row],[Case Profile Name]],CHP_table[Case Profile Name],0))</f>
        <v>CHP</v>
      </c>
      <c r="I11" t="str">
        <f>LEFT(data[[#This Row],[Domain]],1)</f>
        <v>C</v>
      </c>
      <c r="J11" s="4">
        <f>INDEX(criteria_table[criteria_code],MATCH(data[[#This Row],[Criteria]],criteria_table[Criteria],0))</f>
        <v>16</v>
      </c>
      <c r="K11" s="4" t="str">
        <f>CONCATENATE(data[[#This Row],[C H or P]],",",data[[#This Row],[criteria_code]])</f>
        <v>C,16</v>
      </c>
      <c r="L11" s="4" t="str">
        <f>CONCATENATE(data[[#This Row],[num_domains]]," ",data[[#This Row],[Criteria]])</f>
        <v>3 Misuse of protected/secured information systems</v>
      </c>
    </row>
    <row r="12" spans="1:12" x14ac:dyDescent="0.25">
      <c r="A12" t="s">
        <v>29</v>
      </c>
      <c r="B12" t="s">
        <v>267</v>
      </c>
      <c r="C12" t="s">
        <v>59</v>
      </c>
      <c r="D12" t="s">
        <v>2</v>
      </c>
      <c r="E12" t="s">
        <v>7</v>
      </c>
      <c r="F12" t="s">
        <v>13</v>
      </c>
      <c r="G12">
        <f>INDEX(resident_to_x_domains[how many domains?],MATCH(data[[#This Row],[Case Profile Name]],resident_to_x_domains[Case Profile Name],0))</f>
        <v>3</v>
      </c>
      <c r="H12" t="str">
        <f>INDEX(CHP_table[CHP],MATCH(data[[#This Row],[Case Profile Name]],CHP_table[Case Profile Name],0))</f>
        <v>CHP</v>
      </c>
      <c r="I12" t="str">
        <f>LEFT(data[[#This Row],[Domain]],1)</f>
        <v>H</v>
      </c>
      <c r="J12" s="4">
        <f>INDEX(criteria_table[criteria_code],MATCH(data[[#This Row],[Criteria]],criteria_table[Criteria],0))</f>
        <v>11</v>
      </c>
      <c r="K12" s="4" t="str">
        <f>CONCATENATE(data[[#This Row],[C H or P]],",",data[[#This Row],[criteria_code]])</f>
        <v>H,11</v>
      </c>
      <c r="L12" s="4" t="str">
        <f>CONCATENATE(data[[#This Row],[num_domains]]," ",data[[#This Row],[Criteria]])</f>
        <v>3 Financial considerations</v>
      </c>
    </row>
    <row r="13" spans="1:12" hidden="1" x14ac:dyDescent="0.25">
      <c r="A13" t="s">
        <v>29</v>
      </c>
      <c r="B13" t="s">
        <v>267</v>
      </c>
      <c r="C13" t="s">
        <v>59</v>
      </c>
      <c r="D13" t="s">
        <v>8</v>
      </c>
      <c r="E13" t="s">
        <v>7</v>
      </c>
      <c r="F13" t="s">
        <v>11</v>
      </c>
      <c r="G13">
        <f>INDEX(resident_to_x_domains[how many domains?],MATCH(data[[#This Row],[Case Profile Name]],resident_to_x_domains[Case Profile Name],0))</f>
        <v>3</v>
      </c>
      <c r="H13" t="str">
        <f>INDEX(CHP_table[CHP],MATCH(data[[#This Row],[Case Profile Name]],CHP_table[Case Profile Name],0))</f>
        <v>CHP</v>
      </c>
      <c r="I13" t="str">
        <f>LEFT(data[[#This Row],[Domain]],1)</f>
        <v>H</v>
      </c>
      <c r="J13" s="4">
        <f>INDEX(criteria_table[criteria_code],MATCH(data[[#This Row],[Criteria]],criteria_table[Criteria],0))</f>
        <v>15</v>
      </c>
      <c r="K13" s="4" t="str">
        <f>CONCATENATE(data[[#This Row],[C H or P]],",",data[[#This Row],[criteria_code]])</f>
        <v>H,15</v>
      </c>
      <c r="L13" s="4" t="str">
        <f>CONCATENATE(data[[#This Row],[num_domains]]," ",data[[#This Row],[Criteria]])</f>
        <v>3 Mishandling of classified information</v>
      </c>
    </row>
    <row r="14" spans="1:12" hidden="1" x14ac:dyDescent="0.25">
      <c r="A14" t="s">
        <v>29</v>
      </c>
      <c r="B14" t="s">
        <v>267</v>
      </c>
      <c r="C14" t="s">
        <v>59</v>
      </c>
      <c r="D14" t="s">
        <v>8</v>
      </c>
      <c r="E14" t="s">
        <v>1</v>
      </c>
      <c r="F14" t="s">
        <v>14</v>
      </c>
      <c r="G14">
        <f>INDEX(resident_to_x_domains[how many domains?],MATCH(data[[#This Row],[Case Profile Name]],resident_to_x_domains[Case Profile Name],0))</f>
        <v>3</v>
      </c>
      <c r="H14" t="str">
        <f>INDEX(CHP_table[CHP],MATCH(data[[#This Row],[Case Profile Name]],CHP_table[Case Profile Name],0))</f>
        <v>CHP</v>
      </c>
      <c r="I14" t="str">
        <f>LEFT(data[[#This Row],[Domain]],1)</f>
        <v>P</v>
      </c>
      <c r="J14" s="4">
        <f>INDEX(criteria_table[criteria_code],MATCH(data[[#This Row],[Criteria]],criteria_table[Criteria],0))</f>
        <v>1</v>
      </c>
      <c r="K14" s="4" t="str">
        <f>CONCATENATE(data[[#This Row],[C H or P]],",",data[[#This Row],[criteria_code]])</f>
        <v>P,1</v>
      </c>
      <c r="L14" s="4" t="str">
        <f>CONCATENATE(data[[#This Row],[num_domains]]," ",data[[#This Row],[Criteria]])</f>
        <v>3 Active communication with hostile actors</v>
      </c>
    </row>
    <row r="15" spans="1:12" x14ac:dyDescent="0.25">
      <c r="A15" t="s">
        <v>29</v>
      </c>
      <c r="B15" t="s">
        <v>267</v>
      </c>
      <c r="C15" t="s">
        <v>59</v>
      </c>
      <c r="D15" t="s">
        <v>2</v>
      </c>
      <c r="E15" t="s">
        <v>23</v>
      </c>
      <c r="F15" t="s">
        <v>26</v>
      </c>
      <c r="G15">
        <f>INDEX(resident_to_x_domains[how many domains?],MATCH(data[[#This Row],[Case Profile Name]],resident_to_x_domains[Case Profile Name],0))</f>
        <v>3</v>
      </c>
      <c r="H15" t="str">
        <f>INDEX(CHP_table[CHP],MATCH(data[[#This Row],[Case Profile Name]],CHP_table[Case Profile Name],0))</f>
        <v>CHP</v>
      </c>
      <c r="I15" t="str">
        <f>LEFT(data[[#This Row],[Domain]],1)</f>
        <v>C</v>
      </c>
      <c r="J15" s="4">
        <f>INDEX(criteria_table[criteria_code],MATCH(data[[#This Row],[Criteria]],criteria_table[Criteria],0))</f>
        <v>21</v>
      </c>
      <c r="K15" s="4" t="str">
        <f>CONCATENATE(data[[#This Row],[C H or P]],",",data[[#This Row],[criteria_code]])</f>
        <v>C,21</v>
      </c>
      <c r="L15" s="4" t="str">
        <f>CONCATENATE(data[[#This Row],[num_domains]]," ",data[[#This Row],[Criteria]])</f>
        <v>3 Poor cybersecurity practices</v>
      </c>
    </row>
    <row r="16" spans="1:12" hidden="1" x14ac:dyDescent="0.25">
      <c r="A16" t="s">
        <v>29</v>
      </c>
      <c r="B16" t="s">
        <v>267</v>
      </c>
      <c r="C16" t="s">
        <v>59</v>
      </c>
      <c r="D16" t="s">
        <v>8</v>
      </c>
      <c r="E16" t="s">
        <v>23</v>
      </c>
      <c r="F16" t="s">
        <v>22</v>
      </c>
      <c r="G16">
        <f>INDEX(resident_to_x_domains[how many domains?],MATCH(data[[#This Row],[Case Profile Name]],resident_to_x_domains[Case Profile Name],0))</f>
        <v>3</v>
      </c>
      <c r="H16" t="str">
        <f>INDEX(CHP_table[CHP],MATCH(data[[#This Row],[Case Profile Name]],CHP_table[Case Profile Name],0))</f>
        <v>CHP</v>
      </c>
      <c r="I16" t="str">
        <f>LEFT(data[[#This Row],[Domain]],1)</f>
        <v>C</v>
      </c>
      <c r="J16" s="4">
        <f>INDEX(criteria_table[criteria_code],MATCH(data[[#This Row],[Criteria]],criteria_table[Criteria],0))</f>
        <v>16</v>
      </c>
      <c r="K16" s="4" t="str">
        <f>CONCATENATE(data[[#This Row],[C H or P]],",",data[[#This Row],[criteria_code]])</f>
        <v>C,16</v>
      </c>
      <c r="L16" s="4" t="str">
        <f>CONCATENATE(data[[#This Row],[num_domains]]," ",data[[#This Row],[Criteria]])</f>
        <v>3 Misuse of protected/secured information systems</v>
      </c>
    </row>
    <row r="17" spans="1:12" x14ac:dyDescent="0.25">
      <c r="A17" t="s">
        <v>21</v>
      </c>
      <c r="B17" t="s">
        <v>266</v>
      </c>
      <c r="C17" t="s">
        <v>41</v>
      </c>
      <c r="D17" t="s">
        <v>2</v>
      </c>
      <c r="E17" t="s">
        <v>7</v>
      </c>
      <c r="F17" t="s">
        <v>18</v>
      </c>
      <c r="G17">
        <f>INDEX(resident_to_x_domains[how many domains?],MATCH(data[[#This Row],[Case Profile Name]],resident_to_x_domains[Case Profile Name],0))</f>
        <v>2</v>
      </c>
      <c r="H17" t="str">
        <f>INDEX(CHP_table[CHP],MATCH(data[[#This Row],[Case Profile Name]],CHP_table[Case Profile Name],0))</f>
        <v>HP</v>
      </c>
      <c r="I17" t="str">
        <f>LEFT(data[[#This Row],[Domain]],1)</f>
        <v>H</v>
      </c>
      <c r="J17" s="4">
        <f>INDEX(criteria_table[criteria_code],MATCH(data[[#This Row],[Criteria]],criteria_table[Criteria],0))</f>
        <v>12</v>
      </c>
      <c r="K17" s="4" t="str">
        <f>CONCATENATE(data[[#This Row],[C H or P]],",",data[[#This Row],[criteria_code]])</f>
        <v>H,12</v>
      </c>
      <c r="L17" s="4" t="str">
        <f>CONCATENATE(data[[#This Row],[num_domains]]," ",data[[#This Row],[Criteria]])</f>
        <v>2 Foreign preference</v>
      </c>
    </row>
    <row r="18" spans="1:12" x14ac:dyDescent="0.25">
      <c r="A18" t="s">
        <v>21</v>
      </c>
      <c r="B18" t="s">
        <v>266</v>
      </c>
      <c r="C18" t="s">
        <v>41</v>
      </c>
      <c r="D18" t="s">
        <v>2</v>
      </c>
      <c r="E18" t="s">
        <v>1</v>
      </c>
      <c r="F18" t="s">
        <v>58</v>
      </c>
      <c r="G18">
        <f>INDEX(resident_to_x_domains[how many domains?],MATCH(data[[#This Row],[Case Profile Name]],resident_to_x_domains[Case Profile Name],0))</f>
        <v>2</v>
      </c>
      <c r="H18" t="str">
        <f>INDEX(CHP_table[CHP],MATCH(data[[#This Row],[Case Profile Name]],CHP_table[Case Profile Name],0))</f>
        <v>HP</v>
      </c>
      <c r="I18" t="str">
        <f>LEFT(data[[#This Row],[Domain]],1)</f>
        <v>P</v>
      </c>
      <c r="J18" s="4">
        <f>INDEX(criteria_table[criteria_code],MATCH(data[[#This Row],[Criteria]],criteria_table[Criteria],0))</f>
        <v>19</v>
      </c>
      <c r="K18" s="4" t="str">
        <f>CONCATENATE(data[[#This Row],[C H or P]],",",data[[#This Row],[criteria_code]])</f>
        <v>P,19</v>
      </c>
      <c r="L18" s="4" t="str">
        <f>CONCATENATE(data[[#This Row],[num_domains]]," ",data[[#This Row],[Criteria]])</f>
        <v>2 Passive surveillance of restricted areas</v>
      </c>
    </row>
    <row r="19" spans="1:12" hidden="1" x14ac:dyDescent="0.25">
      <c r="A19" t="s">
        <v>21</v>
      </c>
      <c r="B19" t="s">
        <v>266</v>
      </c>
      <c r="C19" t="s">
        <v>41</v>
      </c>
      <c r="D19" t="s">
        <v>8</v>
      </c>
      <c r="E19" t="s">
        <v>1</v>
      </c>
      <c r="F19" t="s">
        <v>54</v>
      </c>
      <c r="G19">
        <f>INDEX(resident_to_x_domains[how many domains?],MATCH(data[[#This Row],[Case Profile Name]],resident_to_x_domains[Case Profile Name],0))</f>
        <v>2</v>
      </c>
      <c r="H19" t="str">
        <f>INDEX(CHP_table[CHP],MATCH(data[[#This Row],[Case Profile Name]],CHP_table[Case Profile Name],0))</f>
        <v>HP</v>
      </c>
      <c r="I19" t="str">
        <f>LEFT(data[[#This Row],[Domain]],1)</f>
        <v>P</v>
      </c>
      <c r="J19" s="4">
        <f>INDEX(criteria_table[criteria_code],MATCH(data[[#This Row],[Criteria]],criteria_table[Criteria],0))</f>
        <v>2</v>
      </c>
      <c r="K19" s="4" t="str">
        <f>CONCATENATE(data[[#This Row],[C H or P]],",",data[[#This Row],[criteria_code]])</f>
        <v>P,2</v>
      </c>
      <c r="L19" s="4" t="str">
        <f>CONCATENATE(data[[#This Row],[num_domains]]," ",data[[#This Row],[Criteria]])</f>
        <v>2 Active surveillance of restricted areas</v>
      </c>
    </row>
    <row r="20" spans="1:12" x14ac:dyDescent="0.25">
      <c r="A20" t="s">
        <v>82</v>
      </c>
      <c r="B20" t="s">
        <v>265</v>
      </c>
      <c r="C20" t="s">
        <v>83</v>
      </c>
      <c r="D20" t="s">
        <v>2</v>
      </c>
      <c r="E20" t="s">
        <v>7</v>
      </c>
      <c r="F20" t="s">
        <v>13</v>
      </c>
      <c r="G20">
        <f>INDEX(resident_to_x_domains[how many domains?],MATCH(data[[#This Row],[Case Profile Name]],resident_to_x_domains[Case Profile Name],0))</f>
        <v>2</v>
      </c>
      <c r="H20" t="str">
        <f>INDEX(CHP_table[CHP],MATCH(data[[#This Row],[Case Profile Name]],CHP_table[Case Profile Name],0))</f>
        <v>HP</v>
      </c>
      <c r="I20" t="str">
        <f>LEFT(data[[#This Row],[Domain]],1)</f>
        <v>H</v>
      </c>
      <c r="J20" s="4">
        <f>INDEX(criteria_table[criteria_code],MATCH(data[[#This Row],[Criteria]],criteria_table[Criteria],0))</f>
        <v>11</v>
      </c>
      <c r="K20" s="4" t="str">
        <f>CONCATENATE(data[[#This Row],[C H or P]],",",data[[#This Row],[criteria_code]])</f>
        <v>H,11</v>
      </c>
      <c r="L20" s="4" t="str">
        <f>CONCATENATE(data[[#This Row],[num_domains]]," ",data[[#This Row],[Criteria]])</f>
        <v>2 Financial considerations</v>
      </c>
    </row>
    <row r="21" spans="1:12" x14ac:dyDescent="0.25">
      <c r="A21" t="s">
        <v>82</v>
      </c>
      <c r="B21" t="s">
        <v>265</v>
      </c>
      <c r="C21" t="s">
        <v>83</v>
      </c>
      <c r="D21" t="s">
        <v>2</v>
      </c>
      <c r="E21" t="s">
        <v>7</v>
      </c>
      <c r="F21" t="s">
        <v>38</v>
      </c>
      <c r="G21">
        <f>INDEX(resident_to_x_domains[how many domains?],MATCH(data[[#This Row],[Case Profile Name]],resident_to_x_domains[Case Profile Name],0))</f>
        <v>2</v>
      </c>
      <c r="H21" t="str">
        <f>INDEX(CHP_table[CHP],MATCH(data[[#This Row],[Case Profile Name]],CHP_table[Case Profile Name],0))</f>
        <v>HP</v>
      </c>
      <c r="I21" t="str">
        <f>LEFT(data[[#This Row],[Domain]],1)</f>
        <v>H</v>
      </c>
      <c r="J21" s="4">
        <f>INDEX(criteria_table[criteria_code],MATCH(data[[#This Row],[Criteria]],criteria_table[Criteria],0))</f>
        <v>20</v>
      </c>
      <c r="K21" s="4" t="str">
        <f>CONCATENATE(data[[#This Row],[C H or P]],",",data[[#This Row],[criteria_code]])</f>
        <v>H,20</v>
      </c>
      <c r="L21" s="4" t="str">
        <f>CONCATENATE(data[[#This Row],[num_domains]]," ",data[[#This Row],[Criteria]])</f>
        <v>2 Personal conduct</v>
      </c>
    </row>
    <row r="22" spans="1:12" x14ac:dyDescent="0.25">
      <c r="A22" t="s">
        <v>82</v>
      </c>
      <c r="B22" t="s">
        <v>265</v>
      </c>
      <c r="C22" t="s">
        <v>83</v>
      </c>
      <c r="D22" t="s">
        <v>2</v>
      </c>
      <c r="E22" t="s">
        <v>7</v>
      </c>
      <c r="F22" t="s">
        <v>12</v>
      </c>
      <c r="G22">
        <f>INDEX(resident_to_x_domains[how many domains?],MATCH(data[[#This Row],[Case Profile Name]],resident_to_x_domains[Case Profile Name],0))</f>
        <v>2</v>
      </c>
      <c r="H22" t="str">
        <f>INDEX(CHP_table[CHP],MATCH(data[[#This Row],[Case Profile Name]],CHP_table[Case Profile Name],0))</f>
        <v>HP</v>
      </c>
      <c r="I22" t="str">
        <f>LEFT(data[[#This Row],[Domain]],1)</f>
        <v>H</v>
      </c>
      <c r="J22" s="4">
        <f>INDEX(criteria_table[criteria_code],MATCH(data[[#This Row],[Criteria]],criteria_table[Criteria],0))</f>
        <v>23</v>
      </c>
      <c r="K22" s="4" t="str">
        <f>CONCATENATE(data[[#This Row],[C H or P]],",",data[[#This Row],[criteria_code]])</f>
        <v>H,23</v>
      </c>
      <c r="L22" s="4" t="str">
        <f>CONCATENATE(data[[#This Row],[num_domains]]," ",data[[#This Row],[Criteria]])</f>
        <v>2 Practices dangerous to security</v>
      </c>
    </row>
    <row r="23" spans="1:12" hidden="1" x14ac:dyDescent="0.25">
      <c r="A23" t="s">
        <v>82</v>
      </c>
      <c r="B23" t="s">
        <v>265</v>
      </c>
      <c r="C23" t="s">
        <v>83</v>
      </c>
      <c r="D23" t="s">
        <v>8</v>
      </c>
      <c r="E23" t="s">
        <v>7</v>
      </c>
      <c r="F23" t="s">
        <v>11</v>
      </c>
      <c r="G23">
        <f>INDEX(resident_to_x_domains[how many domains?],MATCH(data[[#This Row],[Case Profile Name]],resident_to_x_domains[Case Profile Name],0))</f>
        <v>2</v>
      </c>
      <c r="H23" t="str">
        <f>INDEX(CHP_table[CHP],MATCH(data[[#This Row],[Case Profile Name]],CHP_table[Case Profile Name],0))</f>
        <v>HP</v>
      </c>
      <c r="I23" t="str">
        <f>LEFT(data[[#This Row],[Domain]],1)</f>
        <v>H</v>
      </c>
      <c r="J23" s="4">
        <f>INDEX(criteria_table[criteria_code],MATCH(data[[#This Row],[Criteria]],criteria_table[Criteria],0))</f>
        <v>15</v>
      </c>
      <c r="K23" s="4" t="str">
        <f>CONCATENATE(data[[#This Row],[C H or P]],",",data[[#This Row],[criteria_code]])</f>
        <v>H,15</v>
      </c>
      <c r="L23" s="4" t="str">
        <f>CONCATENATE(data[[#This Row],[num_domains]]," ",data[[#This Row],[Criteria]])</f>
        <v>2 Mishandling of classified information</v>
      </c>
    </row>
    <row r="24" spans="1:12" hidden="1" x14ac:dyDescent="0.25">
      <c r="A24" t="s">
        <v>82</v>
      </c>
      <c r="B24" t="s">
        <v>265</v>
      </c>
      <c r="C24" t="s">
        <v>83</v>
      </c>
      <c r="D24" t="s">
        <v>8</v>
      </c>
      <c r="E24" t="s">
        <v>7</v>
      </c>
      <c r="F24" t="s">
        <v>6</v>
      </c>
      <c r="G24">
        <f>INDEX(resident_to_x_domains[how many domains?],MATCH(data[[#This Row],[Case Profile Name]],resident_to_x_domains[Case Profile Name],0))</f>
        <v>2</v>
      </c>
      <c r="H24" t="str">
        <f>INDEX(CHP_table[CHP],MATCH(data[[#This Row],[Case Profile Name]],CHP_table[Case Profile Name],0))</f>
        <v>HP</v>
      </c>
      <c r="I24" t="str">
        <f>LEFT(data[[#This Row],[Domain]],1)</f>
        <v>H</v>
      </c>
      <c r="J24" s="4">
        <f>INDEX(criteria_table[criteria_code],MATCH(data[[#This Row],[Criteria]],criteria_table[Criteria],0))</f>
        <v>28</v>
      </c>
      <c r="K24" s="4" t="str">
        <f>CONCATENATE(data[[#This Row],[C H or P]],",",data[[#This Row],[criteria_code]])</f>
        <v>H,28</v>
      </c>
      <c r="L24" s="4" t="str">
        <f>CONCATENATE(data[[#This Row],[num_domains]]," ",data[[#This Row],[Criteria]])</f>
        <v>2 Unexplained affluence</v>
      </c>
    </row>
    <row r="25" spans="1:12" hidden="1" x14ac:dyDescent="0.25">
      <c r="A25" t="s">
        <v>82</v>
      </c>
      <c r="B25" t="s">
        <v>265</v>
      </c>
      <c r="C25" t="s">
        <v>83</v>
      </c>
      <c r="D25" t="s">
        <v>8</v>
      </c>
      <c r="E25" t="s">
        <v>7</v>
      </c>
      <c r="F25" t="s">
        <v>9</v>
      </c>
      <c r="G25">
        <f>INDEX(resident_to_x_domains[how many domains?],MATCH(data[[#This Row],[Case Profile Name]],resident_to_x_domains[Case Profile Name],0))</f>
        <v>2</v>
      </c>
      <c r="H25" t="str">
        <f>INDEX(CHP_table[CHP],MATCH(data[[#This Row],[Case Profile Name]],CHP_table[Case Profile Name],0))</f>
        <v>HP</v>
      </c>
      <c r="I25" t="str">
        <f>LEFT(data[[#This Row],[Domain]],1)</f>
        <v>H</v>
      </c>
      <c r="J25" s="4">
        <f>INDEX(criteria_table[criteria_code],MATCH(data[[#This Row],[Criteria]],criteria_table[Criteria],0))</f>
        <v>5</v>
      </c>
      <c r="K25" s="4" t="str">
        <f>CONCATENATE(data[[#This Row],[C H or P]],",",data[[#This Row],[criteria_code]])</f>
        <v>H,5</v>
      </c>
      <c r="L25" s="4" t="str">
        <f>CONCATENATE(data[[#This Row],[num_domains]]," ",data[[#This Row],[Criteria]])</f>
        <v>2 Criminal conduct</v>
      </c>
    </row>
    <row r="26" spans="1:12" hidden="1" x14ac:dyDescent="0.25">
      <c r="A26" t="s">
        <v>82</v>
      </c>
      <c r="B26" t="s">
        <v>265</v>
      </c>
      <c r="C26" t="s">
        <v>83</v>
      </c>
      <c r="D26" t="s">
        <v>8</v>
      </c>
      <c r="E26" t="s">
        <v>1</v>
      </c>
      <c r="F26" t="s">
        <v>14</v>
      </c>
      <c r="G26">
        <f>INDEX(resident_to_x_domains[how many domains?],MATCH(data[[#This Row],[Case Profile Name]],resident_to_x_domains[Case Profile Name],0))</f>
        <v>2</v>
      </c>
      <c r="H26" t="str">
        <f>INDEX(CHP_table[CHP],MATCH(data[[#This Row],[Case Profile Name]],CHP_table[Case Profile Name],0))</f>
        <v>HP</v>
      </c>
      <c r="I26" t="str">
        <f>LEFT(data[[#This Row],[Domain]],1)</f>
        <v>P</v>
      </c>
      <c r="J26" s="4">
        <f>INDEX(criteria_table[criteria_code],MATCH(data[[#This Row],[Criteria]],criteria_table[Criteria],0))</f>
        <v>1</v>
      </c>
      <c r="K26" s="4" t="str">
        <f>CONCATENATE(data[[#This Row],[C H or P]],",",data[[#This Row],[criteria_code]])</f>
        <v>P,1</v>
      </c>
      <c r="L26" s="4" t="str">
        <f>CONCATENATE(data[[#This Row],[num_domains]]," ",data[[#This Row],[Criteria]])</f>
        <v>2 Active communication with hostile actors</v>
      </c>
    </row>
    <row r="27" spans="1:12" x14ac:dyDescent="0.25">
      <c r="A27" t="s">
        <v>21</v>
      </c>
      <c r="B27" t="s">
        <v>264</v>
      </c>
      <c r="C27" t="s">
        <v>83</v>
      </c>
      <c r="D27" t="s">
        <v>2</v>
      </c>
      <c r="E27" t="s">
        <v>7</v>
      </c>
      <c r="F27" t="s">
        <v>18</v>
      </c>
      <c r="G27">
        <f>INDEX(resident_to_x_domains[how many domains?],MATCH(data[[#This Row],[Case Profile Name]],resident_to_x_domains[Case Profile Name],0))</f>
        <v>1</v>
      </c>
      <c r="H27" t="str">
        <f>INDEX(CHP_table[CHP],MATCH(data[[#This Row],[Case Profile Name]],CHP_table[Case Profile Name],0))</f>
        <v>H</v>
      </c>
      <c r="I27" t="str">
        <f>LEFT(data[[#This Row],[Domain]],1)</f>
        <v>H</v>
      </c>
      <c r="J27" s="4">
        <f>INDEX(criteria_table[criteria_code],MATCH(data[[#This Row],[Criteria]],criteria_table[Criteria],0))</f>
        <v>12</v>
      </c>
      <c r="K27" s="4" t="str">
        <f>CONCATENATE(data[[#This Row],[C H or P]],",",data[[#This Row],[criteria_code]])</f>
        <v>H,12</v>
      </c>
      <c r="L27" s="4" t="str">
        <f>CONCATENATE(data[[#This Row],[num_domains]]," ",data[[#This Row],[Criteria]])</f>
        <v>1 Foreign preference</v>
      </c>
    </row>
    <row r="28" spans="1:12" x14ac:dyDescent="0.25">
      <c r="A28" t="s">
        <v>21</v>
      </c>
      <c r="B28" t="s">
        <v>264</v>
      </c>
      <c r="C28" t="s">
        <v>83</v>
      </c>
      <c r="D28" t="s">
        <v>2</v>
      </c>
      <c r="E28" t="s">
        <v>7</v>
      </c>
      <c r="F28" t="s">
        <v>38</v>
      </c>
      <c r="G28">
        <f>INDEX(resident_to_x_domains[how many domains?],MATCH(data[[#This Row],[Case Profile Name]],resident_to_x_domains[Case Profile Name],0))</f>
        <v>1</v>
      </c>
      <c r="H28" t="str">
        <f>INDEX(CHP_table[CHP],MATCH(data[[#This Row],[Case Profile Name]],CHP_table[Case Profile Name],0))</f>
        <v>H</v>
      </c>
      <c r="I28" t="str">
        <f>LEFT(data[[#This Row],[Domain]],1)</f>
        <v>H</v>
      </c>
      <c r="J28" s="4">
        <f>INDEX(criteria_table[criteria_code],MATCH(data[[#This Row],[Criteria]],criteria_table[Criteria],0))</f>
        <v>20</v>
      </c>
      <c r="K28" s="4" t="str">
        <f>CONCATENATE(data[[#This Row],[C H or P]],",",data[[#This Row],[criteria_code]])</f>
        <v>H,20</v>
      </c>
      <c r="L28" s="4" t="str">
        <f>CONCATENATE(data[[#This Row],[num_domains]]," ",data[[#This Row],[Criteria]])</f>
        <v>1 Personal conduct</v>
      </c>
    </row>
    <row r="29" spans="1:12" hidden="1" x14ac:dyDescent="0.25">
      <c r="A29" t="s">
        <v>21</v>
      </c>
      <c r="B29" t="s">
        <v>264</v>
      </c>
      <c r="C29" t="s">
        <v>83</v>
      </c>
      <c r="D29" t="s">
        <v>8</v>
      </c>
      <c r="E29" t="s">
        <v>7</v>
      </c>
      <c r="F29" t="s">
        <v>6</v>
      </c>
      <c r="G29">
        <f>INDEX(resident_to_x_domains[how many domains?],MATCH(data[[#This Row],[Case Profile Name]],resident_to_x_domains[Case Profile Name],0))</f>
        <v>1</v>
      </c>
      <c r="H29" t="str">
        <f>INDEX(CHP_table[CHP],MATCH(data[[#This Row],[Case Profile Name]],CHP_table[Case Profile Name],0))</f>
        <v>H</v>
      </c>
      <c r="I29" t="str">
        <f>LEFT(data[[#This Row],[Domain]],1)</f>
        <v>H</v>
      </c>
      <c r="J29" s="4">
        <f>INDEX(criteria_table[criteria_code],MATCH(data[[#This Row],[Criteria]],criteria_table[Criteria],0))</f>
        <v>28</v>
      </c>
      <c r="K29" s="4" t="str">
        <f>CONCATENATE(data[[#This Row],[C H or P]],",",data[[#This Row],[criteria_code]])</f>
        <v>H,28</v>
      </c>
      <c r="L29" s="4" t="str">
        <f>CONCATENATE(data[[#This Row],[num_domains]]," ",data[[#This Row],[Criteria]])</f>
        <v>1 Unexplained affluence</v>
      </c>
    </row>
    <row r="30" spans="1:12" hidden="1" x14ac:dyDescent="0.25">
      <c r="A30" t="s">
        <v>21</v>
      </c>
      <c r="B30" t="s">
        <v>264</v>
      </c>
      <c r="C30" t="s">
        <v>83</v>
      </c>
      <c r="D30" t="s">
        <v>8</v>
      </c>
      <c r="E30" t="s">
        <v>7</v>
      </c>
      <c r="F30" t="s">
        <v>9</v>
      </c>
      <c r="G30">
        <f>INDEX(resident_to_x_domains[how many domains?],MATCH(data[[#This Row],[Case Profile Name]],resident_to_x_domains[Case Profile Name],0))</f>
        <v>1</v>
      </c>
      <c r="H30" t="str">
        <f>INDEX(CHP_table[CHP],MATCH(data[[#This Row],[Case Profile Name]],CHP_table[Case Profile Name],0))</f>
        <v>H</v>
      </c>
      <c r="I30" t="str">
        <f>LEFT(data[[#This Row],[Domain]],1)</f>
        <v>H</v>
      </c>
      <c r="J30" s="4">
        <f>INDEX(criteria_table[criteria_code],MATCH(data[[#This Row],[Criteria]],criteria_table[Criteria],0))</f>
        <v>5</v>
      </c>
      <c r="K30" s="4" t="str">
        <f>CONCATENATE(data[[#This Row],[C H or P]],",",data[[#This Row],[criteria_code]])</f>
        <v>H,5</v>
      </c>
      <c r="L30" s="4" t="str">
        <f>CONCATENATE(data[[#This Row],[num_domains]]," ",data[[#This Row],[Criteria]])</f>
        <v>1 Criminal conduct</v>
      </c>
    </row>
    <row r="31" spans="1:12" x14ac:dyDescent="0.25">
      <c r="A31" t="s">
        <v>21</v>
      </c>
      <c r="B31" t="s">
        <v>263</v>
      </c>
      <c r="C31" t="s">
        <v>19</v>
      </c>
      <c r="D31" t="s">
        <v>2</v>
      </c>
      <c r="E31" t="s">
        <v>7</v>
      </c>
      <c r="F31" t="s">
        <v>38</v>
      </c>
      <c r="G31">
        <f>INDEX(resident_to_x_domains[how many domains?],MATCH(data[[#This Row],[Case Profile Name]],resident_to_x_domains[Case Profile Name],0))</f>
        <v>3</v>
      </c>
      <c r="H31" t="str">
        <f>INDEX(CHP_table[CHP],MATCH(data[[#This Row],[Case Profile Name]],CHP_table[Case Profile Name],0))</f>
        <v>CHP</v>
      </c>
      <c r="I31" t="str">
        <f>LEFT(data[[#This Row],[Domain]],1)</f>
        <v>H</v>
      </c>
      <c r="J31" s="4">
        <f>INDEX(criteria_table[criteria_code],MATCH(data[[#This Row],[Criteria]],criteria_table[Criteria],0))</f>
        <v>20</v>
      </c>
      <c r="K31" s="4" t="str">
        <f>CONCATENATE(data[[#This Row],[C H or P]],",",data[[#This Row],[criteria_code]])</f>
        <v>H,20</v>
      </c>
      <c r="L31" s="4" t="str">
        <f>CONCATENATE(data[[#This Row],[num_domains]]," ",data[[#This Row],[Criteria]])</f>
        <v>3 Personal conduct</v>
      </c>
    </row>
    <row r="32" spans="1:12" x14ac:dyDescent="0.25">
      <c r="A32" t="s">
        <v>21</v>
      </c>
      <c r="B32" t="s">
        <v>263</v>
      </c>
      <c r="C32" t="s">
        <v>19</v>
      </c>
      <c r="D32" t="s">
        <v>2</v>
      </c>
      <c r="E32" t="s">
        <v>7</v>
      </c>
      <c r="F32" t="s">
        <v>37</v>
      </c>
      <c r="G32">
        <f>INDEX(resident_to_x_domains[how many domains?],MATCH(data[[#This Row],[Case Profile Name]],resident_to_x_domains[Case Profile Name],0))</f>
        <v>3</v>
      </c>
      <c r="H32" t="str">
        <f>INDEX(CHP_table[CHP],MATCH(data[[#This Row],[Case Profile Name]],CHP_table[Case Profile Name],0))</f>
        <v>CHP</v>
      </c>
      <c r="I32" t="str">
        <f>LEFT(data[[#This Row],[Domain]],1)</f>
        <v>H</v>
      </c>
      <c r="J32" s="4">
        <f>INDEX(criteria_table[criteria_code],MATCH(data[[#This Row],[Criteria]],criteria_table[Criteria],0))</f>
        <v>24</v>
      </c>
      <c r="K32" s="4" t="str">
        <f>CONCATENATE(data[[#This Row],[C H or P]],",",data[[#This Row],[criteria_code]])</f>
        <v>H,24</v>
      </c>
      <c r="L32" s="4" t="str">
        <f>CONCATENATE(data[[#This Row],[num_domains]]," ",data[[#This Row],[Criteria]])</f>
        <v>3 Psychological considerations</v>
      </c>
    </row>
    <row r="33" spans="1:12" hidden="1" x14ac:dyDescent="0.25">
      <c r="A33" t="s">
        <v>21</v>
      </c>
      <c r="B33" t="s">
        <v>263</v>
      </c>
      <c r="C33" t="s">
        <v>19</v>
      </c>
      <c r="D33" t="s">
        <v>8</v>
      </c>
      <c r="E33" t="s">
        <v>7</v>
      </c>
      <c r="F33" t="s">
        <v>11</v>
      </c>
      <c r="G33">
        <f>INDEX(resident_to_x_domains[how many domains?],MATCH(data[[#This Row],[Case Profile Name]],resident_to_x_domains[Case Profile Name],0))</f>
        <v>3</v>
      </c>
      <c r="H33" t="str">
        <f>INDEX(CHP_table[CHP],MATCH(data[[#This Row],[Case Profile Name]],CHP_table[Case Profile Name],0))</f>
        <v>CHP</v>
      </c>
      <c r="I33" t="str">
        <f>LEFT(data[[#This Row],[Domain]],1)</f>
        <v>H</v>
      </c>
      <c r="J33" s="4">
        <f>INDEX(criteria_table[criteria_code],MATCH(data[[#This Row],[Criteria]],criteria_table[Criteria],0))</f>
        <v>15</v>
      </c>
      <c r="K33" s="4" t="str">
        <f>CONCATENATE(data[[#This Row],[C H or P]],",",data[[#This Row],[criteria_code]])</f>
        <v>H,15</v>
      </c>
      <c r="L33" s="4" t="str">
        <f>CONCATENATE(data[[#This Row],[num_domains]]," ",data[[#This Row],[Criteria]])</f>
        <v>3 Mishandling of classified information</v>
      </c>
    </row>
    <row r="34" spans="1:12" hidden="1" x14ac:dyDescent="0.25">
      <c r="A34" t="s">
        <v>21</v>
      </c>
      <c r="B34" t="s">
        <v>263</v>
      </c>
      <c r="C34" t="s">
        <v>19</v>
      </c>
      <c r="D34" t="s">
        <v>8</v>
      </c>
      <c r="E34" t="s">
        <v>7</v>
      </c>
      <c r="F34" t="s">
        <v>10</v>
      </c>
      <c r="G34">
        <f>INDEX(resident_to_x_domains[how many domains?],MATCH(data[[#This Row],[Case Profile Name]],resident_to_x_domains[Case Profile Name],0))</f>
        <v>3</v>
      </c>
      <c r="H34" t="str">
        <f>INDEX(CHP_table[CHP],MATCH(data[[#This Row],[Case Profile Name]],CHP_table[Case Profile Name],0))</f>
        <v>CHP</v>
      </c>
      <c r="I34" t="str">
        <f>LEFT(data[[#This Row],[Domain]],1)</f>
        <v>H</v>
      </c>
      <c r="J34" s="4">
        <f>INDEX(criteria_table[criteria_code],MATCH(data[[#This Row],[Criteria]],criteria_table[Criteria],0))</f>
        <v>3</v>
      </c>
      <c r="K34" s="4" t="str">
        <f>CONCATENATE(data[[#This Row],[C H or P]],",",data[[#This Row],[criteria_code]])</f>
        <v>H,3</v>
      </c>
      <c r="L34" s="4" t="str">
        <f>CONCATENATE(data[[#This Row],[num_domains]]," ",data[[#This Row],[Criteria]])</f>
        <v>3 Allegiance to the United States of America</v>
      </c>
    </row>
    <row r="35" spans="1:12" hidden="1" x14ac:dyDescent="0.25">
      <c r="A35" t="s">
        <v>21</v>
      </c>
      <c r="B35" t="s">
        <v>263</v>
      </c>
      <c r="C35" t="s">
        <v>19</v>
      </c>
      <c r="D35" t="s">
        <v>8</v>
      </c>
      <c r="E35" t="s">
        <v>7</v>
      </c>
      <c r="F35" t="s">
        <v>43</v>
      </c>
      <c r="G35">
        <f>INDEX(resident_to_x_domains[how many domains?],MATCH(data[[#This Row],[Case Profile Name]],resident_to_x_domains[Case Profile Name],0))</f>
        <v>3</v>
      </c>
      <c r="H35" t="str">
        <f>INDEX(CHP_table[CHP],MATCH(data[[#This Row],[Case Profile Name]],CHP_table[Case Profile Name],0))</f>
        <v>CHP</v>
      </c>
      <c r="I35" t="str">
        <f>LEFT(data[[#This Row],[Domain]],1)</f>
        <v>H</v>
      </c>
      <c r="J35" s="4">
        <f>INDEX(criteria_table[criteria_code],MATCH(data[[#This Row],[Criteria]],criteria_table[Criteria],0))</f>
        <v>25</v>
      </c>
      <c r="K35" s="4" t="str">
        <f>CONCATENATE(data[[#This Row],[C H or P]],",",data[[#This Row],[criteria_code]])</f>
        <v>H,25</v>
      </c>
      <c r="L35" s="4" t="str">
        <f>CONCATENATE(data[[#This Row],[num_domains]]," ",data[[#This Row],[Criteria]])</f>
        <v>3 Psychological stress</v>
      </c>
    </row>
    <row r="36" spans="1:12" x14ac:dyDescent="0.25">
      <c r="A36" t="s">
        <v>21</v>
      </c>
      <c r="B36" t="s">
        <v>263</v>
      </c>
      <c r="C36" t="s">
        <v>19</v>
      </c>
      <c r="D36" t="s">
        <v>2</v>
      </c>
      <c r="E36" t="s">
        <v>1</v>
      </c>
      <c r="F36" t="s">
        <v>36</v>
      </c>
      <c r="G36">
        <f>INDEX(resident_to_x_domains[how many domains?],MATCH(data[[#This Row],[Case Profile Name]],resident_to_x_domains[Case Profile Name],0))</f>
        <v>3</v>
      </c>
      <c r="H36" t="str">
        <f>INDEX(CHP_table[CHP],MATCH(data[[#This Row],[Case Profile Name]],CHP_table[Case Profile Name],0))</f>
        <v>CHP</v>
      </c>
      <c r="I36" t="str">
        <f>LEFT(data[[#This Row],[Domain]],1)</f>
        <v>P</v>
      </c>
      <c r="J36" s="4">
        <f>INDEX(criteria_table[criteria_code],MATCH(data[[#This Row],[Criteria]],criteria_table[Criteria],0))</f>
        <v>4</v>
      </c>
      <c r="K36" s="4" t="str">
        <f>CONCATENATE(data[[#This Row],[C H or P]],",",data[[#This Row],[criteria_code]])</f>
        <v>P,4</v>
      </c>
      <c r="L36" s="4" t="str">
        <f>CONCATENATE(data[[#This Row],[num_domains]]," ",data[[#This Row],[Criteria]])</f>
        <v>3 Anti-social tendencies</v>
      </c>
    </row>
    <row r="37" spans="1:12" x14ac:dyDescent="0.25">
      <c r="A37" t="s">
        <v>21</v>
      </c>
      <c r="B37" t="s">
        <v>263</v>
      </c>
      <c r="C37" t="s">
        <v>19</v>
      </c>
      <c r="D37" t="s">
        <v>2</v>
      </c>
      <c r="E37" t="s">
        <v>1</v>
      </c>
      <c r="F37" t="s">
        <v>35</v>
      </c>
      <c r="G37">
        <f>INDEX(resident_to_x_domains[how many domains?],MATCH(data[[#This Row],[Case Profile Name]],resident_to_x_domains[Case Profile Name],0))</f>
        <v>3</v>
      </c>
      <c r="H37" t="str">
        <f>INDEX(CHP_table[CHP],MATCH(data[[#This Row],[Case Profile Name]],CHP_table[Case Profile Name],0))</f>
        <v>CHP</v>
      </c>
      <c r="I37" t="str">
        <f>LEFT(data[[#This Row],[Domain]],1)</f>
        <v>P</v>
      </c>
      <c r="J37" s="4">
        <f>INDEX(criteria_table[criteria_code],MATCH(data[[#This Row],[Criteria]],criteria_table[Criteria],0))</f>
        <v>10</v>
      </c>
      <c r="K37" s="4" t="str">
        <f>CONCATENATE(data[[#This Row],[C H or P]],",",data[[#This Row],[criteria_code]])</f>
        <v>P,10</v>
      </c>
      <c r="L37" s="4" t="str">
        <f>CONCATENATE(data[[#This Row],[num_domains]]," ",data[[#This Row],[Criteria]])</f>
        <v>3 Feelings of victimization</v>
      </c>
    </row>
    <row r="38" spans="1:12" x14ac:dyDescent="0.25">
      <c r="A38" t="s">
        <v>21</v>
      </c>
      <c r="B38" t="s">
        <v>263</v>
      </c>
      <c r="C38" t="s">
        <v>19</v>
      </c>
      <c r="D38" t="s">
        <v>2</v>
      </c>
      <c r="E38" t="s">
        <v>1</v>
      </c>
      <c r="F38" t="s">
        <v>0</v>
      </c>
      <c r="G38">
        <f>INDEX(resident_to_x_domains[how many domains?],MATCH(data[[#This Row],[Case Profile Name]],resident_to_x_domains[Case Profile Name],0))</f>
        <v>3</v>
      </c>
      <c r="H38" t="str">
        <f>INDEX(CHP_table[CHP],MATCH(data[[#This Row],[Case Profile Name]],CHP_table[Case Profile Name],0))</f>
        <v>CHP</v>
      </c>
      <c r="I38" t="str">
        <f>LEFT(data[[#This Row],[Domain]],1)</f>
        <v>P</v>
      </c>
      <c r="J38" s="4">
        <f>INDEX(criteria_table[criteria_code],MATCH(data[[#This Row],[Criteria]],criteria_table[Criteria],0))</f>
        <v>18</v>
      </c>
      <c r="K38" s="4" t="str">
        <f>CONCATENATE(data[[#This Row],[C H or P]],",",data[[#This Row],[criteria_code]])</f>
        <v>P,18</v>
      </c>
      <c r="L38" s="4" t="str">
        <f>CONCATENATE(data[[#This Row],[num_domains]]," ",data[[#This Row],[Criteria]])</f>
        <v>3 Passive communication with hostile actors</v>
      </c>
    </row>
    <row r="39" spans="1:12" hidden="1" x14ac:dyDescent="0.25">
      <c r="A39" t="s">
        <v>21</v>
      </c>
      <c r="B39" t="s">
        <v>263</v>
      </c>
      <c r="C39" t="s">
        <v>19</v>
      </c>
      <c r="D39" t="s">
        <v>8</v>
      </c>
      <c r="E39" t="s">
        <v>1</v>
      </c>
      <c r="F39" t="s">
        <v>49</v>
      </c>
      <c r="G39">
        <f>INDEX(resident_to_x_domains[how many domains?],MATCH(data[[#This Row],[Case Profile Name]],resident_to_x_domains[Case Profile Name],0))</f>
        <v>3</v>
      </c>
      <c r="H39" t="str">
        <f>INDEX(CHP_table[CHP],MATCH(data[[#This Row],[Case Profile Name]],CHP_table[Case Profile Name],0))</f>
        <v>CHP</v>
      </c>
      <c r="I39" t="str">
        <f>LEFT(data[[#This Row],[Domain]],1)</f>
        <v>P</v>
      </c>
      <c r="J39" s="4">
        <f>INDEX(criteria_table[criteria_code],MATCH(data[[#This Row],[Criteria]],criteria_table[Criteria],0))</f>
        <v>14</v>
      </c>
      <c r="K39" s="4" t="str">
        <f>CONCATENATE(data[[#This Row],[C H or P]],",",data[[#This Row],[criteria_code]])</f>
        <v>P,14</v>
      </c>
      <c r="L39" s="4" t="str">
        <f>CONCATENATE(data[[#This Row],[num_domains]]," ",data[[#This Row],[Criteria]])</f>
        <v>3 Isolationist behavior</v>
      </c>
    </row>
    <row r="40" spans="1:12" hidden="1" x14ac:dyDescent="0.25">
      <c r="A40" t="s">
        <v>21</v>
      </c>
      <c r="B40" t="s">
        <v>263</v>
      </c>
      <c r="C40" t="s">
        <v>19</v>
      </c>
      <c r="D40" t="s">
        <v>8</v>
      </c>
      <c r="E40" t="s">
        <v>1</v>
      </c>
      <c r="F40" t="s">
        <v>34</v>
      </c>
      <c r="G40">
        <f>INDEX(resident_to_x_domains[how many domains?],MATCH(data[[#This Row],[Case Profile Name]],resident_to_x_domains[Case Profile Name],0))</f>
        <v>3</v>
      </c>
      <c r="H40" t="str">
        <f>INDEX(CHP_table[CHP],MATCH(data[[#This Row],[Case Profile Name]],CHP_table[Case Profile Name],0))</f>
        <v>CHP</v>
      </c>
      <c r="I40" t="str">
        <f>LEFT(data[[#This Row],[Domain]],1)</f>
        <v>P</v>
      </c>
      <c r="J40" s="4">
        <f>INDEX(criteria_table[criteria_code],MATCH(data[[#This Row],[Criteria]],criteria_table[Criteria],0))</f>
        <v>26</v>
      </c>
      <c r="K40" s="4" t="str">
        <f>CONCATENATE(data[[#This Row],[C H or P]],",",data[[#This Row],[criteria_code]])</f>
        <v>P,26</v>
      </c>
      <c r="L40" s="4" t="str">
        <f>CONCATENATE(data[[#This Row],[num_domains]]," ",data[[#This Row],[Criteria]])</f>
        <v>3 Resentment</v>
      </c>
    </row>
    <row r="41" spans="1:12" hidden="1" x14ac:dyDescent="0.25">
      <c r="A41" t="s">
        <v>21</v>
      </c>
      <c r="B41" t="s">
        <v>263</v>
      </c>
      <c r="C41" t="s">
        <v>19</v>
      </c>
      <c r="D41" t="s">
        <v>8</v>
      </c>
      <c r="E41" t="s">
        <v>1</v>
      </c>
      <c r="F41" t="s">
        <v>14</v>
      </c>
      <c r="G41">
        <f>INDEX(resident_to_x_domains[how many domains?],MATCH(data[[#This Row],[Case Profile Name]],resident_to_x_domains[Case Profile Name],0))</f>
        <v>3</v>
      </c>
      <c r="H41" t="str">
        <f>INDEX(CHP_table[CHP],MATCH(data[[#This Row],[Case Profile Name]],CHP_table[Case Profile Name],0))</f>
        <v>CHP</v>
      </c>
      <c r="I41" t="str">
        <f>LEFT(data[[#This Row],[Domain]],1)</f>
        <v>P</v>
      </c>
      <c r="J41" s="4">
        <f>INDEX(criteria_table[criteria_code],MATCH(data[[#This Row],[Criteria]],criteria_table[Criteria],0))</f>
        <v>1</v>
      </c>
      <c r="K41" s="4" t="str">
        <f>CONCATENATE(data[[#This Row],[C H or P]],",",data[[#This Row],[criteria_code]])</f>
        <v>P,1</v>
      </c>
      <c r="L41" s="4" t="str">
        <f>CONCATENATE(data[[#This Row],[num_domains]]," ",data[[#This Row],[Criteria]])</f>
        <v>3 Active communication with hostile actors</v>
      </c>
    </row>
    <row r="42" spans="1:12" x14ac:dyDescent="0.25">
      <c r="A42" t="s">
        <v>21</v>
      </c>
      <c r="B42" t="s">
        <v>263</v>
      </c>
      <c r="C42" t="s">
        <v>19</v>
      </c>
      <c r="D42" t="s">
        <v>2</v>
      </c>
      <c r="E42" t="s">
        <v>23</v>
      </c>
      <c r="F42" t="s">
        <v>149</v>
      </c>
      <c r="G42">
        <f>INDEX(resident_to_x_domains[how many domains?],MATCH(data[[#This Row],[Case Profile Name]],resident_to_x_domains[Case Profile Name],0))</f>
        <v>3</v>
      </c>
      <c r="H42" t="str">
        <f>INDEX(CHP_table[CHP],MATCH(data[[#This Row],[Case Profile Name]],CHP_table[Case Profile Name],0))</f>
        <v>CHP</v>
      </c>
      <c r="I42" t="str">
        <f>LEFT(data[[#This Row],[Domain]],1)</f>
        <v>C</v>
      </c>
      <c r="J42" s="4">
        <f>INDEX(criteria_table[criteria_code],MATCH(data[[#This Row],[Criteria]],criteria_table[Criteria],0))</f>
        <v>6</v>
      </c>
      <c r="K42" s="4" t="str">
        <f>CONCATENATE(data[[#This Row],[C H or P]],",",data[[#This Row],[criteria_code]])</f>
        <v>C,6</v>
      </c>
      <c r="L42" s="4" t="str">
        <f>CONCATENATE(data[[#This Row],[num_domains]]," ",data[[#This Row],[Criteria]])</f>
        <v>3 Eccentric social media presence</v>
      </c>
    </row>
    <row r="43" spans="1:12" hidden="1" x14ac:dyDescent="0.25">
      <c r="A43" t="s">
        <v>21</v>
      </c>
      <c r="B43" t="s">
        <v>263</v>
      </c>
      <c r="C43" t="s">
        <v>19</v>
      </c>
      <c r="D43" t="s">
        <v>8</v>
      </c>
      <c r="E43" t="s">
        <v>23</v>
      </c>
      <c r="F43" t="s">
        <v>22</v>
      </c>
      <c r="G43">
        <f>INDEX(resident_to_x_domains[how many domains?],MATCH(data[[#This Row],[Case Profile Name]],resident_to_x_domains[Case Profile Name],0))</f>
        <v>3</v>
      </c>
      <c r="H43" t="str">
        <f>INDEX(CHP_table[CHP],MATCH(data[[#This Row],[Case Profile Name]],CHP_table[Case Profile Name],0))</f>
        <v>CHP</v>
      </c>
      <c r="I43" t="str">
        <f>LEFT(data[[#This Row],[Domain]],1)</f>
        <v>C</v>
      </c>
      <c r="J43" s="4">
        <f>INDEX(criteria_table[criteria_code],MATCH(data[[#This Row],[Criteria]],criteria_table[Criteria],0))</f>
        <v>16</v>
      </c>
      <c r="K43" s="4" t="str">
        <f>CONCATENATE(data[[#This Row],[C H or P]],",",data[[#This Row],[criteria_code]])</f>
        <v>C,16</v>
      </c>
      <c r="L43" s="4" t="str">
        <f>CONCATENATE(data[[#This Row],[num_domains]]," ",data[[#This Row],[Criteria]])</f>
        <v>3 Misuse of protected/secured information systems</v>
      </c>
    </row>
    <row r="44" spans="1:12" hidden="1" x14ac:dyDescent="0.25">
      <c r="A44" t="s">
        <v>21</v>
      </c>
      <c r="B44" t="s">
        <v>263</v>
      </c>
      <c r="C44" t="s">
        <v>19</v>
      </c>
      <c r="D44" t="s">
        <v>8</v>
      </c>
      <c r="E44" t="s">
        <v>23</v>
      </c>
      <c r="F44" t="s">
        <v>146</v>
      </c>
      <c r="G44">
        <f>INDEX(resident_to_x_domains[how many domains?],MATCH(data[[#This Row],[Case Profile Name]],resident_to_x_domains[Case Profile Name],0))</f>
        <v>3</v>
      </c>
      <c r="H44" t="str">
        <f>INDEX(CHP_table[CHP],MATCH(data[[#This Row],[Case Profile Name]],CHP_table[Case Profile Name],0))</f>
        <v>CHP</v>
      </c>
      <c r="I44" t="str">
        <f>LEFT(data[[#This Row],[Domain]],1)</f>
        <v>C</v>
      </c>
      <c r="J44" s="4">
        <f>INDEX(criteria_table[criteria_code],MATCH(data[[#This Row],[Criteria]],criteria_table[Criteria],0))</f>
        <v>22</v>
      </c>
      <c r="K44" s="4" t="str">
        <f>CONCATENATE(data[[#This Row],[C H or P]],",",data[[#This Row],[criteria_code]])</f>
        <v>C,22</v>
      </c>
      <c r="L44" s="4" t="str">
        <f>CONCATENATE(data[[#This Row],[num_domains]]," ",data[[#This Row],[Criteria]])</f>
        <v>3 Potentially violent social media presence</v>
      </c>
    </row>
    <row r="45" spans="1:12" x14ac:dyDescent="0.25">
      <c r="A45" t="s">
        <v>21</v>
      </c>
      <c r="B45" t="s">
        <v>262</v>
      </c>
      <c r="C45" t="s">
        <v>64</v>
      </c>
      <c r="D45" t="s">
        <v>2</v>
      </c>
      <c r="E45" t="s">
        <v>7</v>
      </c>
      <c r="F45" t="s">
        <v>13</v>
      </c>
      <c r="G45">
        <f>INDEX(resident_to_x_domains[how many domains?],MATCH(data[[#This Row],[Case Profile Name]],resident_to_x_domains[Case Profile Name],0))</f>
        <v>3</v>
      </c>
      <c r="H45" t="str">
        <f>INDEX(CHP_table[CHP],MATCH(data[[#This Row],[Case Profile Name]],CHP_table[Case Profile Name],0))</f>
        <v>CHP</v>
      </c>
      <c r="I45" t="str">
        <f>LEFT(data[[#This Row],[Domain]],1)</f>
        <v>H</v>
      </c>
      <c r="J45" s="4">
        <f>INDEX(criteria_table[criteria_code],MATCH(data[[#This Row],[Criteria]],criteria_table[Criteria],0))</f>
        <v>11</v>
      </c>
      <c r="K45" s="4" t="str">
        <f>CONCATENATE(data[[#This Row],[C H or P]],",",data[[#This Row],[criteria_code]])</f>
        <v>H,11</v>
      </c>
      <c r="L45" s="4" t="str">
        <f>CONCATENATE(data[[#This Row],[num_domains]]," ",data[[#This Row],[Criteria]])</f>
        <v>3 Financial considerations</v>
      </c>
    </row>
    <row r="46" spans="1:12" x14ac:dyDescent="0.25">
      <c r="A46" t="s">
        <v>21</v>
      </c>
      <c r="B46" t="s">
        <v>262</v>
      </c>
      <c r="C46" t="s">
        <v>64</v>
      </c>
      <c r="D46" t="s">
        <v>2</v>
      </c>
      <c r="E46" t="s">
        <v>7</v>
      </c>
      <c r="F46" t="s">
        <v>38</v>
      </c>
      <c r="G46">
        <f>INDEX(resident_to_x_domains[how many domains?],MATCH(data[[#This Row],[Case Profile Name]],resident_to_x_domains[Case Profile Name],0))</f>
        <v>3</v>
      </c>
      <c r="H46" t="str">
        <f>INDEX(CHP_table[CHP],MATCH(data[[#This Row],[Case Profile Name]],CHP_table[Case Profile Name],0))</f>
        <v>CHP</v>
      </c>
      <c r="I46" t="str">
        <f>LEFT(data[[#This Row],[Domain]],1)</f>
        <v>H</v>
      </c>
      <c r="J46" s="4">
        <f>INDEX(criteria_table[criteria_code],MATCH(data[[#This Row],[Criteria]],criteria_table[Criteria],0))</f>
        <v>20</v>
      </c>
      <c r="K46" s="4" t="str">
        <f>CONCATENATE(data[[#This Row],[C H or P]],",",data[[#This Row],[criteria_code]])</f>
        <v>H,20</v>
      </c>
      <c r="L46" s="4" t="str">
        <f>CONCATENATE(data[[#This Row],[num_domains]]," ",data[[#This Row],[Criteria]])</f>
        <v>3 Personal conduct</v>
      </c>
    </row>
    <row r="47" spans="1:12" x14ac:dyDescent="0.25">
      <c r="A47" t="s">
        <v>21</v>
      </c>
      <c r="B47" t="s">
        <v>262</v>
      </c>
      <c r="C47" t="s">
        <v>64</v>
      </c>
      <c r="D47" t="s">
        <v>2</v>
      </c>
      <c r="E47" t="s">
        <v>7</v>
      </c>
      <c r="F47" t="s">
        <v>12</v>
      </c>
      <c r="G47">
        <f>INDEX(resident_to_x_domains[how many domains?],MATCH(data[[#This Row],[Case Profile Name]],resident_to_x_domains[Case Profile Name],0))</f>
        <v>3</v>
      </c>
      <c r="H47" t="str">
        <f>INDEX(CHP_table[CHP],MATCH(data[[#This Row],[Case Profile Name]],CHP_table[Case Profile Name],0))</f>
        <v>CHP</v>
      </c>
      <c r="I47" t="str">
        <f>LEFT(data[[#This Row],[Domain]],1)</f>
        <v>H</v>
      </c>
      <c r="J47" s="4">
        <f>INDEX(criteria_table[criteria_code],MATCH(data[[#This Row],[Criteria]],criteria_table[Criteria],0))</f>
        <v>23</v>
      </c>
      <c r="K47" s="4" t="str">
        <f>CONCATENATE(data[[#This Row],[C H or P]],",",data[[#This Row],[criteria_code]])</f>
        <v>H,23</v>
      </c>
      <c r="L47" s="4" t="str">
        <f>CONCATENATE(data[[#This Row],[num_domains]]," ",data[[#This Row],[Criteria]])</f>
        <v>3 Practices dangerous to security</v>
      </c>
    </row>
    <row r="48" spans="1:12" hidden="1" x14ac:dyDescent="0.25">
      <c r="A48" t="s">
        <v>21</v>
      </c>
      <c r="B48" t="s">
        <v>262</v>
      </c>
      <c r="C48" t="s">
        <v>64</v>
      </c>
      <c r="D48" t="s">
        <v>8</v>
      </c>
      <c r="E48" t="s">
        <v>7</v>
      </c>
      <c r="F48" t="s">
        <v>10</v>
      </c>
      <c r="G48">
        <f>INDEX(resident_to_x_domains[how many domains?],MATCH(data[[#This Row],[Case Profile Name]],resident_to_x_domains[Case Profile Name],0))</f>
        <v>3</v>
      </c>
      <c r="H48" t="str">
        <f>INDEX(CHP_table[CHP],MATCH(data[[#This Row],[Case Profile Name]],CHP_table[Case Profile Name],0))</f>
        <v>CHP</v>
      </c>
      <c r="I48" t="str">
        <f>LEFT(data[[#This Row],[Domain]],1)</f>
        <v>H</v>
      </c>
      <c r="J48" s="4">
        <f>INDEX(criteria_table[criteria_code],MATCH(data[[#This Row],[Criteria]],criteria_table[Criteria],0))</f>
        <v>3</v>
      </c>
      <c r="K48" s="4" t="str">
        <f>CONCATENATE(data[[#This Row],[C H or P]],",",data[[#This Row],[criteria_code]])</f>
        <v>H,3</v>
      </c>
      <c r="L48" s="4" t="str">
        <f>CONCATENATE(data[[#This Row],[num_domains]]," ",data[[#This Row],[Criteria]])</f>
        <v>3 Allegiance to the United States of America</v>
      </c>
    </row>
    <row r="49" spans="1:12" hidden="1" x14ac:dyDescent="0.25">
      <c r="A49" t="s">
        <v>21</v>
      </c>
      <c r="B49" t="s">
        <v>262</v>
      </c>
      <c r="C49" t="s">
        <v>64</v>
      </c>
      <c r="D49" t="s">
        <v>8</v>
      </c>
      <c r="E49" t="s">
        <v>7</v>
      </c>
      <c r="F49" t="s">
        <v>125</v>
      </c>
      <c r="G49">
        <f>INDEX(resident_to_x_domains[how many domains?],MATCH(data[[#This Row],[Case Profile Name]],resident_to_x_domains[Case Profile Name],0))</f>
        <v>3</v>
      </c>
      <c r="H49" t="str">
        <f>INDEX(CHP_table[CHP],MATCH(data[[#This Row],[Case Profile Name]],CHP_table[Case Profile Name],0))</f>
        <v>CHP</v>
      </c>
      <c r="I49" t="str">
        <f>LEFT(data[[#This Row],[Domain]],1)</f>
        <v>H</v>
      </c>
      <c r="J49" s="4">
        <f>INDEX(criteria_table[criteria_code],MATCH(data[[#This Row],[Criteria]],criteria_table[Criteria],0))</f>
        <v>13</v>
      </c>
      <c r="K49" s="4" t="str">
        <f>CONCATENATE(data[[#This Row],[C H or P]],",",data[[#This Row],[criteria_code]])</f>
        <v>H,13</v>
      </c>
      <c r="L49" s="4" t="str">
        <f>CONCATENATE(data[[#This Row],[num_domains]]," ",data[[#This Row],[Criteria]])</f>
        <v>3 Illegal drug use</v>
      </c>
    </row>
    <row r="50" spans="1:12" hidden="1" x14ac:dyDescent="0.25">
      <c r="A50" t="s">
        <v>21</v>
      </c>
      <c r="B50" t="s">
        <v>262</v>
      </c>
      <c r="C50" t="s">
        <v>64</v>
      </c>
      <c r="D50" t="s">
        <v>8</v>
      </c>
      <c r="E50" t="s">
        <v>7</v>
      </c>
      <c r="F50" t="s">
        <v>9</v>
      </c>
      <c r="G50">
        <f>INDEX(resident_to_x_domains[how many domains?],MATCH(data[[#This Row],[Case Profile Name]],resident_to_x_domains[Case Profile Name],0))</f>
        <v>3</v>
      </c>
      <c r="H50" t="str">
        <f>INDEX(CHP_table[CHP],MATCH(data[[#This Row],[Case Profile Name]],CHP_table[Case Profile Name],0))</f>
        <v>CHP</v>
      </c>
      <c r="I50" t="str">
        <f>LEFT(data[[#This Row],[Domain]],1)</f>
        <v>H</v>
      </c>
      <c r="J50" s="4">
        <f>INDEX(criteria_table[criteria_code],MATCH(data[[#This Row],[Criteria]],criteria_table[Criteria],0))</f>
        <v>5</v>
      </c>
      <c r="K50" s="4" t="str">
        <f>CONCATENATE(data[[#This Row],[C H or P]],",",data[[#This Row],[criteria_code]])</f>
        <v>H,5</v>
      </c>
      <c r="L50" s="4" t="str">
        <f>CONCATENATE(data[[#This Row],[num_domains]]," ",data[[#This Row],[Criteria]])</f>
        <v>3 Criminal conduct</v>
      </c>
    </row>
    <row r="51" spans="1:12" x14ac:dyDescent="0.25">
      <c r="A51" t="s">
        <v>21</v>
      </c>
      <c r="B51" t="s">
        <v>262</v>
      </c>
      <c r="C51" t="s">
        <v>64</v>
      </c>
      <c r="D51" t="s">
        <v>2</v>
      </c>
      <c r="E51" t="s">
        <v>1</v>
      </c>
      <c r="F51" t="s">
        <v>35</v>
      </c>
      <c r="G51">
        <f>INDEX(resident_to_x_domains[how many domains?],MATCH(data[[#This Row],[Case Profile Name]],resident_to_x_domains[Case Profile Name],0))</f>
        <v>3</v>
      </c>
      <c r="H51" t="str">
        <f>INDEX(CHP_table[CHP],MATCH(data[[#This Row],[Case Profile Name]],CHP_table[Case Profile Name],0))</f>
        <v>CHP</v>
      </c>
      <c r="I51" t="str">
        <f>LEFT(data[[#This Row],[Domain]],1)</f>
        <v>P</v>
      </c>
      <c r="J51" s="4">
        <f>INDEX(criteria_table[criteria_code],MATCH(data[[#This Row],[Criteria]],criteria_table[Criteria],0))</f>
        <v>10</v>
      </c>
      <c r="K51" s="4" t="str">
        <f>CONCATENATE(data[[#This Row],[C H or P]],",",data[[#This Row],[criteria_code]])</f>
        <v>P,10</v>
      </c>
      <c r="L51" s="4" t="str">
        <f>CONCATENATE(data[[#This Row],[num_domains]]," ",data[[#This Row],[Criteria]])</f>
        <v>3 Feelings of victimization</v>
      </c>
    </row>
    <row r="52" spans="1:12" x14ac:dyDescent="0.25">
      <c r="A52" t="s">
        <v>21</v>
      </c>
      <c r="B52" t="s">
        <v>262</v>
      </c>
      <c r="C52" t="s">
        <v>64</v>
      </c>
      <c r="D52" t="s">
        <v>2</v>
      </c>
      <c r="E52" t="s">
        <v>1</v>
      </c>
      <c r="F52" t="s">
        <v>0</v>
      </c>
      <c r="G52">
        <f>INDEX(resident_to_x_domains[how many domains?],MATCH(data[[#This Row],[Case Profile Name]],resident_to_x_domains[Case Profile Name],0))</f>
        <v>3</v>
      </c>
      <c r="H52" t="str">
        <f>INDEX(CHP_table[CHP],MATCH(data[[#This Row],[Case Profile Name]],CHP_table[Case Profile Name],0))</f>
        <v>CHP</v>
      </c>
      <c r="I52" t="str">
        <f>LEFT(data[[#This Row],[Domain]],1)</f>
        <v>P</v>
      </c>
      <c r="J52" s="4">
        <f>INDEX(criteria_table[criteria_code],MATCH(data[[#This Row],[Criteria]],criteria_table[Criteria],0))</f>
        <v>18</v>
      </c>
      <c r="K52" s="4" t="str">
        <f>CONCATENATE(data[[#This Row],[C H or P]],",",data[[#This Row],[criteria_code]])</f>
        <v>P,18</v>
      </c>
      <c r="L52" s="4" t="str">
        <f>CONCATENATE(data[[#This Row],[num_domains]]," ",data[[#This Row],[Criteria]])</f>
        <v>3 Passive communication with hostile actors</v>
      </c>
    </row>
    <row r="53" spans="1:12" hidden="1" x14ac:dyDescent="0.25">
      <c r="A53" t="s">
        <v>21</v>
      </c>
      <c r="B53" t="s">
        <v>262</v>
      </c>
      <c r="C53" t="s">
        <v>64</v>
      </c>
      <c r="D53" t="s">
        <v>8</v>
      </c>
      <c r="E53" t="s">
        <v>1</v>
      </c>
      <c r="F53" t="s">
        <v>14</v>
      </c>
      <c r="G53">
        <f>INDEX(resident_to_x_domains[how many domains?],MATCH(data[[#This Row],[Case Profile Name]],resident_to_x_domains[Case Profile Name],0))</f>
        <v>3</v>
      </c>
      <c r="H53" t="str">
        <f>INDEX(CHP_table[CHP],MATCH(data[[#This Row],[Case Profile Name]],CHP_table[Case Profile Name],0))</f>
        <v>CHP</v>
      </c>
      <c r="I53" t="str">
        <f>LEFT(data[[#This Row],[Domain]],1)</f>
        <v>P</v>
      </c>
      <c r="J53" s="4">
        <f>INDEX(criteria_table[criteria_code],MATCH(data[[#This Row],[Criteria]],criteria_table[Criteria],0))</f>
        <v>1</v>
      </c>
      <c r="K53" s="4" t="str">
        <f>CONCATENATE(data[[#This Row],[C H or P]],",",data[[#This Row],[criteria_code]])</f>
        <v>P,1</v>
      </c>
      <c r="L53" s="4" t="str">
        <f>CONCATENATE(data[[#This Row],[num_domains]]," ",data[[#This Row],[Criteria]])</f>
        <v>3 Active communication with hostile actors</v>
      </c>
    </row>
    <row r="54" spans="1:12" x14ac:dyDescent="0.25">
      <c r="A54" t="s">
        <v>21</v>
      </c>
      <c r="B54" t="s">
        <v>262</v>
      </c>
      <c r="C54" t="s">
        <v>64</v>
      </c>
      <c r="D54" t="s">
        <v>2</v>
      </c>
      <c r="E54" t="s">
        <v>23</v>
      </c>
      <c r="F54" t="s">
        <v>26</v>
      </c>
      <c r="G54">
        <f>INDEX(resident_to_x_domains[how many domains?],MATCH(data[[#This Row],[Case Profile Name]],resident_to_x_domains[Case Profile Name],0))</f>
        <v>3</v>
      </c>
      <c r="H54" t="str">
        <f>INDEX(CHP_table[CHP],MATCH(data[[#This Row],[Case Profile Name]],CHP_table[Case Profile Name],0))</f>
        <v>CHP</v>
      </c>
      <c r="I54" t="str">
        <f>LEFT(data[[#This Row],[Domain]],1)</f>
        <v>C</v>
      </c>
      <c r="J54" s="4">
        <f>INDEX(criteria_table[criteria_code],MATCH(data[[#This Row],[Criteria]],criteria_table[Criteria],0))</f>
        <v>21</v>
      </c>
      <c r="K54" s="4" t="str">
        <f>CONCATENATE(data[[#This Row],[C H or P]],",",data[[#This Row],[criteria_code]])</f>
        <v>C,21</v>
      </c>
      <c r="L54" s="4" t="str">
        <f>CONCATENATE(data[[#This Row],[num_domains]]," ",data[[#This Row],[Criteria]])</f>
        <v>3 Poor cybersecurity practices</v>
      </c>
    </row>
    <row r="55" spans="1:12" x14ac:dyDescent="0.25">
      <c r="A55" t="s">
        <v>21</v>
      </c>
      <c r="B55" t="s">
        <v>261</v>
      </c>
      <c r="C55" t="s">
        <v>47</v>
      </c>
      <c r="D55" t="s">
        <v>2</v>
      </c>
      <c r="E55" t="s">
        <v>7</v>
      </c>
      <c r="F55" t="s">
        <v>18</v>
      </c>
      <c r="G55">
        <f>INDEX(resident_to_x_domains[how many domains?],MATCH(data[[#This Row],[Case Profile Name]],resident_to_x_domains[Case Profile Name],0))</f>
        <v>2</v>
      </c>
      <c r="H55" t="str">
        <f>INDEX(CHP_table[CHP],MATCH(data[[#This Row],[Case Profile Name]],CHP_table[Case Profile Name],0))</f>
        <v>CH</v>
      </c>
      <c r="I55" t="str">
        <f>LEFT(data[[#This Row],[Domain]],1)</f>
        <v>H</v>
      </c>
      <c r="J55" s="4">
        <f>INDEX(criteria_table[criteria_code],MATCH(data[[#This Row],[Criteria]],criteria_table[Criteria],0))</f>
        <v>12</v>
      </c>
      <c r="K55" s="4" t="str">
        <f>CONCATENATE(data[[#This Row],[C H or P]],",",data[[#This Row],[criteria_code]])</f>
        <v>H,12</v>
      </c>
      <c r="L55" s="4" t="str">
        <f>CONCATENATE(data[[#This Row],[num_domains]]," ",data[[#This Row],[Criteria]])</f>
        <v>2 Foreign preference</v>
      </c>
    </row>
    <row r="56" spans="1:12" hidden="1" x14ac:dyDescent="0.25">
      <c r="A56" t="s">
        <v>21</v>
      </c>
      <c r="B56" t="s">
        <v>261</v>
      </c>
      <c r="C56" t="s">
        <v>47</v>
      </c>
      <c r="D56" t="s">
        <v>8</v>
      </c>
      <c r="E56" t="s">
        <v>7</v>
      </c>
      <c r="F56" t="s">
        <v>11</v>
      </c>
      <c r="G56">
        <f>INDEX(resident_to_x_domains[how many domains?],MATCH(data[[#This Row],[Case Profile Name]],resident_to_x_domains[Case Profile Name],0))</f>
        <v>2</v>
      </c>
      <c r="H56" t="str">
        <f>INDEX(CHP_table[CHP],MATCH(data[[#This Row],[Case Profile Name]],CHP_table[Case Profile Name],0))</f>
        <v>CH</v>
      </c>
      <c r="I56" t="str">
        <f>LEFT(data[[#This Row],[Domain]],1)</f>
        <v>H</v>
      </c>
      <c r="J56" s="4">
        <f>INDEX(criteria_table[criteria_code],MATCH(data[[#This Row],[Criteria]],criteria_table[Criteria],0))</f>
        <v>15</v>
      </c>
      <c r="K56" s="4" t="str">
        <f>CONCATENATE(data[[#This Row],[C H or P]],",",data[[#This Row],[criteria_code]])</f>
        <v>H,15</v>
      </c>
      <c r="L56" s="4" t="str">
        <f>CONCATENATE(data[[#This Row],[num_domains]]," ",data[[#This Row],[Criteria]])</f>
        <v>2 Mishandling of classified information</v>
      </c>
    </row>
    <row r="57" spans="1:12" x14ac:dyDescent="0.25">
      <c r="A57" t="s">
        <v>21</v>
      </c>
      <c r="B57" t="s">
        <v>261</v>
      </c>
      <c r="C57" t="s">
        <v>47</v>
      </c>
      <c r="D57" t="s">
        <v>2</v>
      </c>
      <c r="E57" t="s">
        <v>23</v>
      </c>
      <c r="F57" t="s">
        <v>26</v>
      </c>
      <c r="G57">
        <f>INDEX(resident_to_x_domains[how many domains?],MATCH(data[[#This Row],[Case Profile Name]],resident_to_x_domains[Case Profile Name],0))</f>
        <v>2</v>
      </c>
      <c r="H57" t="str">
        <f>INDEX(CHP_table[CHP],MATCH(data[[#This Row],[Case Profile Name]],CHP_table[Case Profile Name],0))</f>
        <v>CH</v>
      </c>
      <c r="I57" t="str">
        <f>LEFT(data[[#This Row],[Domain]],1)</f>
        <v>C</v>
      </c>
      <c r="J57" s="4">
        <f>INDEX(criteria_table[criteria_code],MATCH(data[[#This Row],[Criteria]],criteria_table[Criteria],0))</f>
        <v>21</v>
      </c>
      <c r="K57" s="4" t="str">
        <f>CONCATENATE(data[[#This Row],[C H or P]],",",data[[#This Row],[criteria_code]])</f>
        <v>C,21</v>
      </c>
      <c r="L57" s="4" t="str">
        <f>CONCATENATE(data[[#This Row],[num_domains]]," ",data[[#This Row],[Criteria]])</f>
        <v>2 Poor cybersecurity practices</v>
      </c>
    </row>
    <row r="58" spans="1:12" hidden="1" x14ac:dyDescent="0.25">
      <c r="A58" t="s">
        <v>21</v>
      </c>
      <c r="B58" t="s">
        <v>261</v>
      </c>
      <c r="C58" t="s">
        <v>47</v>
      </c>
      <c r="D58" t="s">
        <v>8</v>
      </c>
      <c r="E58" t="s">
        <v>23</v>
      </c>
      <c r="F58" t="s">
        <v>22</v>
      </c>
      <c r="G58">
        <f>INDEX(resident_to_x_domains[how many domains?],MATCH(data[[#This Row],[Case Profile Name]],resident_to_x_domains[Case Profile Name],0))</f>
        <v>2</v>
      </c>
      <c r="H58" t="str">
        <f>INDEX(CHP_table[CHP],MATCH(data[[#This Row],[Case Profile Name]],CHP_table[Case Profile Name],0))</f>
        <v>CH</v>
      </c>
      <c r="I58" t="str">
        <f>LEFT(data[[#This Row],[Domain]],1)</f>
        <v>C</v>
      </c>
      <c r="J58" s="4">
        <f>INDEX(criteria_table[criteria_code],MATCH(data[[#This Row],[Criteria]],criteria_table[Criteria],0))</f>
        <v>16</v>
      </c>
      <c r="K58" s="4" t="str">
        <f>CONCATENATE(data[[#This Row],[C H or P]],",",data[[#This Row],[criteria_code]])</f>
        <v>C,16</v>
      </c>
      <c r="L58" s="4" t="str">
        <f>CONCATENATE(data[[#This Row],[num_domains]]," ",data[[#This Row],[Criteria]])</f>
        <v>2 Misuse of protected/secured information systems</v>
      </c>
    </row>
    <row r="59" spans="1:12" x14ac:dyDescent="0.25">
      <c r="A59" t="s">
        <v>21</v>
      </c>
      <c r="B59" t="s">
        <v>260</v>
      </c>
      <c r="C59" t="s">
        <v>47</v>
      </c>
      <c r="D59" t="s">
        <v>2</v>
      </c>
      <c r="E59" t="s">
        <v>7</v>
      </c>
      <c r="F59" t="s">
        <v>38</v>
      </c>
      <c r="G59">
        <f>INDEX(resident_to_x_domains[how many domains?],MATCH(data[[#This Row],[Case Profile Name]],resident_to_x_domains[Case Profile Name],0))</f>
        <v>3</v>
      </c>
      <c r="H59" t="str">
        <f>INDEX(CHP_table[CHP],MATCH(data[[#This Row],[Case Profile Name]],CHP_table[Case Profile Name],0))</f>
        <v>CHP</v>
      </c>
      <c r="I59" t="str">
        <f>LEFT(data[[#This Row],[Domain]],1)</f>
        <v>H</v>
      </c>
      <c r="J59" s="4">
        <f>INDEX(criteria_table[criteria_code],MATCH(data[[#This Row],[Criteria]],criteria_table[Criteria],0))</f>
        <v>20</v>
      </c>
      <c r="K59" s="4" t="str">
        <f>CONCATENATE(data[[#This Row],[C H or P]],",",data[[#This Row],[criteria_code]])</f>
        <v>H,20</v>
      </c>
      <c r="L59" s="4" t="str">
        <f>CONCATENATE(data[[#This Row],[num_domains]]," ",data[[#This Row],[Criteria]])</f>
        <v>3 Personal conduct</v>
      </c>
    </row>
    <row r="60" spans="1:12" x14ac:dyDescent="0.25">
      <c r="A60" t="s">
        <v>21</v>
      </c>
      <c r="B60" t="s">
        <v>260</v>
      </c>
      <c r="C60" t="s">
        <v>47</v>
      </c>
      <c r="D60" t="s">
        <v>2</v>
      </c>
      <c r="E60" t="s">
        <v>7</v>
      </c>
      <c r="F60" t="s">
        <v>18</v>
      </c>
      <c r="G60">
        <f>INDEX(resident_to_x_domains[how many domains?],MATCH(data[[#This Row],[Case Profile Name]],resident_to_x_domains[Case Profile Name],0))</f>
        <v>3</v>
      </c>
      <c r="H60" t="str">
        <f>INDEX(CHP_table[CHP],MATCH(data[[#This Row],[Case Profile Name]],CHP_table[Case Profile Name],0))</f>
        <v>CHP</v>
      </c>
      <c r="I60" t="str">
        <f>LEFT(data[[#This Row],[Domain]],1)</f>
        <v>H</v>
      </c>
      <c r="J60" s="4">
        <f>INDEX(criteria_table[criteria_code],MATCH(data[[#This Row],[Criteria]],criteria_table[Criteria],0))</f>
        <v>12</v>
      </c>
      <c r="K60" s="4" t="str">
        <f>CONCATENATE(data[[#This Row],[C H or P]],",",data[[#This Row],[criteria_code]])</f>
        <v>H,12</v>
      </c>
      <c r="L60" s="4" t="str">
        <f>CONCATENATE(data[[#This Row],[num_domains]]," ",data[[#This Row],[Criteria]])</f>
        <v>3 Foreign preference</v>
      </c>
    </row>
    <row r="61" spans="1:12" x14ac:dyDescent="0.25">
      <c r="A61" t="s">
        <v>21</v>
      </c>
      <c r="B61" t="s">
        <v>260</v>
      </c>
      <c r="C61" t="s">
        <v>47</v>
      </c>
      <c r="D61" t="s">
        <v>2</v>
      </c>
      <c r="E61" t="s">
        <v>7</v>
      </c>
      <c r="F61" t="s">
        <v>12</v>
      </c>
      <c r="G61">
        <f>INDEX(resident_to_x_domains[how many domains?],MATCH(data[[#This Row],[Case Profile Name]],resident_to_x_domains[Case Profile Name],0))</f>
        <v>3</v>
      </c>
      <c r="H61" t="str">
        <f>INDEX(CHP_table[CHP],MATCH(data[[#This Row],[Case Profile Name]],CHP_table[Case Profile Name],0))</f>
        <v>CHP</v>
      </c>
      <c r="I61" t="str">
        <f>LEFT(data[[#This Row],[Domain]],1)</f>
        <v>H</v>
      </c>
      <c r="J61" s="4">
        <f>INDEX(criteria_table[criteria_code],MATCH(data[[#This Row],[Criteria]],criteria_table[Criteria],0))</f>
        <v>23</v>
      </c>
      <c r="K61" s="4" t="str">
        <f>CONCATENATE(data[[#This Row],[C H or P]],",",data[[#This Row],[criteria_code]])</f>
        <v>H,23</v>
      </c>
      <c r="L61" s="4" t="str">
        <f>CONCATENATE(data[[#This Row],[num_domains]]," ",data[[#This Row],[Criteria]])</f>
        <v>3 Practices dangerous to security</v>
      </c>
    </row>
    <row r="62" spans="1:12" hidden="1" x14ac:dyDescent="0.25">
      <c r="A62" t="s">
        <v>21</v>
      </c>
      <c r="B62" t="s">
        <v>260</v>
      </c>
      <c r="C62" t="s">
        <v>47</v>
      </c>
      <c r="D62" t="s">
        <v>8</v>
      </c>
      <c r="E62" t="s">
        <v>7</v>
      </c>
      <c r="F62" t="s">
        <v>11</v>
      </c>
      <c r="G62">
        <f>INDEX(resident_to_x_domains[how many domains?],MATCH(data[[#This Row],[Case Profile Name]],resident_to_x_domains[Case Profile Name],0))</f>
        <v>3</v>
      </c>
      <c r="H62" t="str">
        <f>INDEX(CHP_table[CHP],MATCH(data[[#This Row],[Case Profile Name]],CHP_table[Case Profile Name],0))</f>
        <v>CHP</v>
      </c>
      <c r="I62" t="str">
        <f>LEFT(data[[#This Row],[Domain]],1)</f>
        <v>H</v>
      </c>
      <c r="J62" s="4">
        <f>INDEX(criteria_table[criteria_code],MATCH(data[[#This Row],[Criteria]],criteria_table[Criteria],0))</f>
        <v>15</v>
      </c>
      <c r="K62" s="4" t="str">
        <f>CONCATENATE(data[[#This Row],[C H or P]],",",data[[#This Row],[criteria_code]])</f>
        <v>H,15</v>
      </c>
      <c r="L62" s="4" t="str">
        <f>CONCATENATE(data[[#This Row],[num_domains]]," ",data[[#This Row],[Criteria]])</f>
        <v>3 Mishandling of classified information</v>
      </c>
    </row>
    <row r="63" spans="1:12" hidden="1" x14ac:dyDescent="0.25">
      <c r="A63" t="s">
        <v>21</v>
      </c>
      <c r="B63" t="s">
        <v>260</v>
      </c>
      <c r="C63" t="s">
        <v>47</v>
      </c>
      <c r="D63" t="s">
        <v>8</v>
      </c>
      <c r="E63" t="s">
        <v>7</v>
      </c>
      <c r="F63" t="s">
        <v>10</v>
      </c>
      <c r="G63">
        <f>INDEX(resident_to_x_domains[how many domains?],MATCH(data[[#This Row],[Case Profile Name]],resident_to_x_domains[Case Profile Name],0))</f>
        <v>3</v>
      </c>
      <c r="H63" t="str">
        <f>INDEX(CHP_table[CHP],MATCH(data[[#This Row],[Case Profile Name]],CHP_table[Case Profile Name],0))</f>
        <v>CHP</v>
      </c>
      <c r="I63" t="str">
        <f>LEFT(data[[#This Row],[Domain]],1)</f>
        <v>H</v>
      </c>
      <c r="J63" s="4">
        <f>INDEX(criteria_table[criteria_code],MATCH(data[[#This Row],[Criteria]],criteria_table[Criteria],0))</f>
        <v>3</v>
      </c>
      <c r="K63" s="4" t="str">
        <f>CONCATENATE(data[[#This Row],[C H or P]],",",data[[#This Row],[criteria_code]])</f>
        <v>H,3</v>
      </c>
      <c r="L63" s="4" t="str">
        <f>CONCATENATE(data[[#This Row],[num_domains]]," ",data[[#This Row],[Criteria]])</f>
        <v>3 Allegiance to the United States of America</v>
      </c>
    </row>
    <row r="64" spans="1:12" hidden="1" x14ac:dyDescent="0.25">
      <c r="A64" t="s">
        <v>21</v>
      </c>
      <c r="B64" t="s">
        <v>260</v>
      </c>
      <c r="C64" t="s">
        <v>47</v>
      </c>
      <c r="D64" t="s">
        <v>8</v>
      </c>
      <c r="E64" t="s">
        <v>1</v>
      </c>
      <c r="F64" t="s">
        <v>14</v>
      </c>
      <c r="G64">
        <f>INDEX(resident_to_x_domains[how many domains?],MATCH(data[[#This Row],[Case Profile Name]],resident_to_x_domains[Case Profile Name],0))</f>
        <v>3</v>
      </c>
      <c r="H64" t="str">
        <f>INDEX(CHP_table[CHP],MATCH(data[[#This Row],[Case Profile Name]],CHP_table[Case Profile Name],0))</f>
        <v>CHP</v>
      </c>
      <c r="I64" t="str">
        <f>LEFT(data[[#This Row],[Domain]],1)</f>
        <v>P</v>
      </c>
      <c r="J64" s="4">
        <f>INDEX(criteria_table[criteria_code],MATCH(data[[#This Row],[Criteria]],criteria_table[Criteria],0))</f>
        <v>1</v>
      </c>
      <c r="K64" s="4" t="str">
        <f>CONCATENATE(data[[#This Row],[C H or P]],",",data[[#This Row],[criteria_code]])</f>
        <v>P,1</v>
      </c>
      <c r="L64" s="4" t="str">
        <f>CONCATENATE(data[[#This Row],[num_domains]]," ",data[[#This Row],[Criteria]])</f>
        <v>3 Active communication with hostile actors</v>
      </c>
    </row>
    <row r="65" spans="1:12" x14ac:dyDescent="0.25">
      <c r="A65" t="s">
        <v>21</v>
      </c>
      <c r="B65" t="s">
        <v>260</v>
      </c>
      <c r="C65" t="s">
        <v>47</v>
      </c>
      <c r="D65" t="s">
        <v>2</v>
      </c>
      <c r="E65" t="s">
        <v>23</v>
      </c>
      <c r="F65" t="s">
        <v>26</v>
      </c>
      <c r="G65">
        <f>INDEX(resident_to_x_domains[how many domains?],MATCH(data[[#This Row],[Case Profile Name]],resident_to_x_domains[Case Profile Name],0))</f>
        <v>3</v>
      </c>
      <c r="H65" t="str">
        <f>INDEX(CHP_table[CHP],MATCH(data[[#This Row],[Case Profile Name]],CHP_table[Case Profile Name],0))</f>
        <v>CHP</v>
      </c>
      <c r="I65" t="str">
        <f>LEFT(data[[#This Row],[Domain]],1)</f>
        <v>C</v>
      </c>
      <c r="J65" s="4">
        <f>INDEX(criteria_table[criteria_code],MATCH(data[[#This Row],[Criteria]],criteria_table[Criteria],0))</f>
        <v>21</v>
      </c>
      <c r="K65" s="4" t="str">
        <f>CONCATENATE(data[[#This Row],[C H or P]],",",data[[#This Row],[criteria_code]])</f>
        <v>C,21</v>
      </c>
      <c r="L65" s="4" t="str">
        <f>CONCATENATE(data[[#This Row],[num_domains]]," ",data[[#This Row],[Criteria]])</f>
        <v>3 Poor cybersecurity practices</v>
      </c>
    </row>
    <row r="66" spans="1:12" hidden="1" x14ac:dyDescent="0.25">
      <c r="A66" t="s">
        <v>21</v>
      </c>
      <c r="B66" t="s">
        <v>260</v>
      </c>
      <c r="C66" t="s">
        <v>47</v>
      </c>
      <c r="D66" t="s">
        <v>8</v>
      </c>
      <c r="E66" t="s">
        <v>23</v>
      </c>
      <c r="F66" t="s">
        <v>22</v>
      </c>
      <c r="G66">
        <f>INDEX(resident_to_x_domains[how many domains?],MATCH(data[[#This Row],[Case Profile Name]],resident_to_x_domains[Case Profile Name],0))</f>
        <v>3</v>
      </c>
      <c r="H66" t="str">
        <f>INDEX(CHP_table[CHP],MATCH(data[[#This Row],[Case Profile Name]],CHP_table[Case Profile Name],0))</f>
        <v>CHP</v>
      </c>
      <c r="I66" t="str">
        <f>LEFT(data[[#This Row],[Domain]],1)</f>
        <v>C</v>
      </c>
      <c r="J66" s="4">
        <f>INDEX(criteria_table[criteria_code],MATCH(data[[#This Row],[Criteria]],criteria_table[Criteria],0))</f>
        <v>16</v>
      </c>
      <c r="K66" s="4" t="str">
        <f>CONCATENATE(data[[#This Row],[C H or P]],",",data[[#This Row],[criteria_code]])</f>
        <v>C,16</v>
      </c>
      <c r="L66" s="4" t="str">
        <f>CONCATENATE(data[[#This Row],[num_domains]]," ",data[[#This Row],[Criteria]])</f>
        <v>3 Misuse of protected/secured information systems</v>
      </c>
    </row>
    <row r="67" spans="1:12" x14ac:dyDescent="0.25">
      <c r="A67" t="s">
        <v>21</v>
      </c>
      <c r="B67" t="s">
        <v>259</v>
      </c>
      <c r="C67" t="s">
        <v>258</v>
      </c>
      <c r="D67" t="s">
        <v>2</v>
      </c>
      <c r="E67" t="s">
        <v>7</v>
      </c>
      <c r="F67" t="s">
        <v>18</v>
      </c>
      <c r="G67">
        <f>INDEX(resident_to_x_domains[how many domains?],MATCH(data[[#This Row],[Case Profile Name]],resident_to_x_domains[Case Profile Name],0))</f>
        <v>2</v>
      </c>
      <c r="H67" t="str">
        <f>INDEX(CHP_table[CHP],MATCH(data[[#This Row],[Case Profile Name]],CHP_table[Case Profile Name],0))</f>
        <v>HP</v>
      </c>
      <c r="I67" t="str">
        <f>LEFT(data[[#This Row],[Domain]],1)</f>
        <v>H</v>
      </c>
      <c r="J67" s="4">
        <f>INDEX(criteria_table[criteria_code],MATCH(data[[#This Row],[Criteria]],criteria_table[Criteria],0))</f>
        <v>12</v>
      </c>
      <c r="K67" s="4" t="str">
        <f>CONCATENATE(data[[#This Row],[C H or P]],",",data[[#This Row],[criteria_code]])</f>
        <v>H,12</v>
      </c>
      <c r="L67" s="4" t="str">
        <f>CONCATENATE(data[[#This Row],[num_domains]]," ",data[[#This Row],[Criteria]])</f>
        <v>2 Foreign preference</v>
      </c>
    </row>
    <row r="68" spans="1:12" x14ac:dyDescent="0.25">
      <c r="A68" t="s">
        <v>21</v>
      </c>
      <c r="B68" t="s">
        <v>259</v>
      </c>
      <c r="C68" t="s">
        <v>258</v>
      </c>
      <c r="D68" t="s">
        <v>2</v>
      </c>
      <c r="E68" t="s">
        <v>7</v>
      </c>
      <c r="F68" t="s">
        <v>12</v>
      </c>
      <c r="G68">
        <f>INDEX(resident_to_x_domains[how many domains?],MATCH(data[[#This Row],[Case Profile Name]],resident_to_x_domains[Case Profile Name],0))</f>
        <v>2</v>
      </c>
      <c r="H68" t="str">
        <f>INDEX(CHP_table[CHP],MATCH(data[[#This Row],[Case Profile Name]],CHP_table[Case Profile Name],0))</f>
        <v>HP</v>
      </c>
      <c r="I68" t="str">
        <f>LEFT(data[[#This Row],[Domain]],1)</f>
        <v>H</v>
      </c>
      <c r="J68" s="4">
        <f>INDEX(criteria_table[criteria_code],MATCH(data[[#This Row],[Criteria]],criteria_table[Criteria],0))</f>
        <v>23</v>
      </c>
      <c r="K68" s="4" t="str">
        <f>CONCATENATE(data[[#This Row],[C H or P]],",",data[[#This Row],[criteria_code]])</f>
        <v>H,23</v>
      </c>
      <c r="L68" s="4" t="str">
        <f>CONCATENATE(data[[#This Row],[num_domains]]," ",data[[#This Row],[Criteria]])</f>
        <v>2 Practices dangerous to security</v>
      </c>
    </row>
    <row r="69" spans="1:12" hidden="1" x14ac:dyDescent="0.25">
      <c r="A69" t="s">
        <v>21</v>
      </c>
      <c r="B69" t="s">
        <v>259</v>
      </c>
      <c r="C69" t="s">
        <v>258</v>
      </c>
      <c r="D69" t="s">
        <v>8</v>
      </c>
      <c r="E69" t="s">
        <v>7</v>
      </c>
      <c r="F69" t="s">
        <v>11</v>
      </c>
      <c r="G69">
        <f>INDEX(resident_to_x_domains[how many domains?],MATCH(data[[#This Row],[Case Profile Name]],resident_to_x_domains[Case Profile Name],0))</f>
        <v>2</v>
      </c>
      <c r="H69" t="str">
        <f>INDEX(CHP_table[CHP],MATCH(data[[#This Row],[Case Profile Name]],CHP_table[Case Profile Name],0))</f>
        <v>HP</v>
      </c>
      <c r="I69" t="str">
        <f>LEFT(data[[#This Row],[Domain]],1)</f>
        <v>H</v>
      </c>
      <c r="J69" s="4">
        <f>INDEX(criteria_table[criteria_code],MATCH(data[[#This Row],[Criteria]],criteria_table[Criteria],0))</f>
        <v>15</v>
      </c>
      <c r="K69" s="4" t="str">
        <f>CONCATENATE(data[[#This Row],[C H or P]],",",data[[#This Row],[criteria_code]])</f>
        <v>H,15</v>
      </c>
      <c r="L69" s="4" t="str">
        <f>CONCATENATE(data[[#This Row],[num_domains]]," ",data[[#This Row],[Criteria]])</f>
        <v>2 Mishandling of classified information</v>
      </c>
    </row>
    <row r="70" spans="1:12" hidden="1" x14ac:dyDescent="0.25">
      <c r="A70" t="s">
        <v>21</v>
      </c>
      <c r="B70" t="s">
        <v>259</v>
      </c>
      <c r="C70" t="s">
        <v>258</v>
      </c>
      <c r="D70" t="s">
        <v>8</v>
      </c>
      <c r="E70" t="s">
        <v>7</v>
      </c>
      <c r="F70" t="s">
        <v>10</v>
      </c>
      <c r="G70">
        <f>INDEX(resident_to_x_domains[how many domains?],MATCH(data[[#This Row],[Case Profile Name]],resident_to_x_domains[Case Profile Name],0))</f>
        <v>2</v>
      </c>
      <c r="H70" t="str">
        <f>INDEX(CHP_table[CHP],MATCH(data[[#This Row],[Case Profile Name]],CHP_table[Case Profile Name],0))</f>
        <v>HP</v>
      </c>
      <c r="I70" t="str">
        <f>LEFT(data[[#This Row],[Domain]],1)</f>
        <v>H</v>
      </c>
      <c r="J70" s="4">
        <f>INDEX(criteria_table[criteria_code],MATCH(data[[#This Row],[Criteria]],criteria_table[Criteria],0))</f>
        <v>3</v>
      </c>
      <c r="K70" s="4" t="str">
        <f>CONCATENATE(data[[#This Row],[C H or P]],",",data[[#This Row],[criteria_code]])</f>
        <v>H,3</v>
      </c>
      <c r="L70" s="4" t="str">
        <f>CONCATENATE(data[[#This Row],[num_domains]]," ",data[[#This Row],[Criteria]])</f>
        <v>2 Allegiance to the United States of America</v>
      </c>
    </row>
    <row r="71" spans="1:12" hidden="1" x14ac:dyDescent="0.25">
      <c r="A71" t="s">
        <v>21</v>
      </c>
      <c r="B71" t="s">
        <v>259</v>
      </c>
      <c r="C71" t="s">
        <v>258</v>
      </c>
      <c r="D71" t="s">
        <v>8</v>
      </c>
      <c r="E71" t="s">
        <v>1</v>
      </c>
      <c r="F71" t="s">
        <v>14</v>
      </c>
      <c r="G71">
        <f>INDEX(resident_to_x_domains[how many domains?],MATCH(data[[#This Row],[Case Profile Name]],resident_to_x_domains[Case Profile Name],0))</f>
        <v>2</v>
      </c>
      <c r="H71" t="str">
        <f>INDEX(CHP_table[CHP],MATCH(data[[#This Row],[Case Profile Name]],CHP_table[Case Profile Name],0))</f>
        <v>HP</v>
      </c>
      <c r="I71" t="str">
        <f>LEFT(data[[#This Row],[Domain]],1)</f>
        <v>P</v>
      </c>
      <c r="J71" s="4">
        <f>INDEX(criteria_table[criteria_code],MATCH(data[[#This Row],[Criteria]],criteria_table[Criteria],0))</f>
        <v>1</v>
      </c>
      <c r="K71" s="4" t="str">
        <f>CONCATENATE(data[[#This Row],[C H or P]],",",data[[#This Row],[criteria_code]])</f>
        <v>P,1</v>
      </c>
      <c r="L71" s="4" t="str">
        <f>CONCATENATE(data[[#This Row],[num_domains]]," ",data[[#This Row],[Criteria]])</f>
        <v>2 Active communication with hostile actors</v>
      </c>
    </row>
    <row r="72" spans="1:12" x14ac:dyDescent="0.25">
      <c r="A72" t="s">
        <v>29</v>
      </c>
      <c r="B72" t="s">
        <v>257</v>
      </c>
      <c r="C72" t="s">
        <v>71</v>
      </c>
      <c r="D72" t="s">
        <v>2</v>
      </c>
      <c r="E72" t="s">
        <v>7</v>
      </c>
      <c r="F72" t="s">
        <v>18</v>
      </c>
      <c r="G72">
        <f>INDEX(resident_to_x_domains[how many domains?],MATCH(data[[#This Row],[Case Profile Name]],resident_to_x_domains[Case Profile Name],0))</f>
        <v>2</v>
      </c>
      <c r="H72" t="str">
        <f>INDEX(CHP_table[CHP],MATCH(data[[#This Row],[Case Profile Name]],CHP_table[Case Profile Name],0))</f>
        <v>HP</v>
      </c>
      <c r="I72" t="str">
        <f>LEFT(data[[#This Row],[Domain]],1)</f>
        <v>H</v>
      </c>
      <c r="J72" s="4">
        <f>INDEX(criteria_table[criteria_code],MATCH(data[[#This Row],[Criteria]],criteria_table[Criteria],0))</f>
        <v>12</v>
      </c>
      <c r="K72" s="4" t="str">
        <f>CONCATENATE(data[[#This Row],[C H or P]],",",data[[#This Row],[criteria_code]])</f>
        <v>H,12</v>
      </c>
      <c r="L72" s="4" t="str">
        <f>CONCATENATE(data[[#This Row],[num_domains]]," ",data[[#This Row],[Criteria]])</f>
        <v>2 Foreign preference</v>
      </c>
    </row>
    <row r="73" spans="1:12" x14ac:dyDescent="0.25">
      <c r="A73" t="s">
        <v>29</v>
      </c>
      <c r="B73" t="s">
        <v>257</v>
      </c>
      <c r="C73" t="s">
        <v>71</v>
      </c>
      <c r="D73" t="s">
        <v>2</v>
      </c>
      <c r="E73" t="s">
        <v>7</v>
      </c>
      <c r="F73" t="s">
        <v>13</v>
      </c>
      <c r="G73">
        <f>INDEX(resident_to_x_domains[how many domains?],MATCH(data[[#This Row],[Case Profile Name]],resident_to_x_domains[Case Profile Name],0))</f>
        <v>2</v>
      </c>
      <c r="H73" t="str">
        <f>INDEX(CHP_table[CHP],MATCH(data[[#This Row],[Case Profile Name]],CHP_table[Case Profile Name],0))</f>
        <v>HP</v>
      </c>
      <c r="I73" t="str">
        <f>LEFT(data[[#This Row],[Domain]],1)</f>
        <v>H</v>
      </c>
      <c r="J73" s="4">
        <f>INDEX(criteria_table[criteria_code],MATCH(data[[#This Row],[Criteria]],criteria_table[Criteria],0))</f>
        <v>11</v>
      </c>
      <c r="K73" s="4" t="str">
        <f>CONCATENATE(data[[#This Row],[C H or P]],",",data[[#This Row],[criteria_code]])</f>
        <v>H,11</v>
      </c>
      <c r="L73" s="4" t="str">
        <f>CONCATENATE(data[[#This Row],[num_domains]]," ",data[[#This Row],[Criteria]])</f>
        <v>2 Financial considerations</v>
      </c>
    </row>
    <row r="74" spans="1:12" x14ac:dyDescent="0.25">
      <c r="A74" t="s">
        <v>29</v>
      </c>
      <c r="B74" t="s">
        <v>257</v>
      </c>
      <c r="C74" t="s">
        <v>71</v>
      </c>
      <c r="D74" t="s">
        <v>2</v>
      </c>
      <c r="E74" t="s">
        <v>7</v>
      </c>
      <c r="F74" t="s">
        <v>12</v>
      </c>
      <c r="G74">
        <f>INDEX(resident_to_x_domains[how many domains?],MATCH(data[[#This Row],[Case Profile Name]],resident_to_x_domains[Case Profile Name],0))</f>
        <v>2</v>
      </c>
      <c r="H74" t="str">
        <f>INDEX(CHP_table[CHP],MATCH(data[[#This Row],[Case Profile Name]],CHP_table[Case Profile Name],0))</f>
        <v>HP</v>
      </c>
      <c r="I74" t="str">
        <f>LEFT(data[[#This Row],[Domain]],1)</f>
        <v>H</v>
      </c>
      <c r="J74" s="4">
        <f>INDEX(criteria_table[criteria_code],MATCH(data[[#This Row],[Criteria]],criteria_table[Criteria],0))</f>
        <v>23</v>
      </c>
      <c r="K74" s="4" t="str">
        <f>CONCATENATE(data[[#This Row],[C H or P]],",",data[[#This Row],[criteria_code]])</f>
        <v>H,23</v>
      </c>
      <c r="L74" s="4" t="str">
        <f>CONCATENATE(data[[#This Row],[num_domains]]," ",data[[#This Row],[Criteria]])</f>
        <v>2 Practices dangerous to security</v>
      </c>
    </row>
    <row r="75" spans="1:12" hidden="1" x14ac:dyDescent="0.25">
      <c r="A75" t="s">
        <v>29</v>
      </c>
      <c r="B75" t="s">
        <v>257</v>
      </c>
      <c r="C75" t="s">
        <v>71</v>
      </c>
      <c r="D75" t="s">
        <v>8</v>
      </c>
      <c r="E75" t="s">
        <v>7</v>
      </c>
      <c r="F75" t="s">
        <v>11</v>
      </c>
      <c r="G75">
        <f>INDEX(resident_to_x_domains[how many domains?],MATCH(data[[#This Row],[Case Profile Name]],resident_to_x_domains[Case Profile Name],0))</f>
        <v>2</v>
      </c>
      <c r="H75" t="str">
        <f>INDEX(CHP_table[CHP],MATCH(data[[#This Row],[Case Profile Name]],CHP_table[Case Profile Name],0))</f>
        <v>HP</v>
      </c>
      <c r="I75" t="str">
        <f>LEFT(data[[#This Row],[Domain]],1)</f>
        <v>H</v>
      </c>
      <c r="J75" s="4">
        <f>INDEX(criteria_table[criteria_code],MATCH(data[[#This Row],[Criteria]],criteria_table[Criteria],0))</f>
        <v>15</v>
      </c>
      <c r="K75" s="4" t="str">
        <f>CONCATENATE(data[[#This Row],[C H or P]],",",data[[#This Row],[criteria_code]])</f>
        <v>H,15</v>
      </c>
      <c r="L75" s="4" t="str">
        <f>CONCATENATE(data[[#This Row],[num_domains]]," ",data[[#This Row],[Criteria]])</f>
        <v>2 Mishandling of classified information</v>
      </c>
    </row>
    <row r="76" spans="1:12" hidden="1" x14ac:dyDescent="0.25">
      <c r="A76" t="s">
        <v>29</v>
      </c>
      <c r="B76" t="s">
        <v>257</v>
      </c>
      <c r="C76" t="s">
        <v>71</v>
      </c>
      <c r="D76" t="s">
        <v>8</v>
      </c>
      <c r="E76" t="s">
        <v>7</v>
      </c>
      <c r="F76" t="s">
        <v>10</v>
      </c>
      <c r="G76">
        <f>INDEX(resident_to_x_domains[how many domains?],MATCH(data[[#This Row],[Case Profile Name]],resident_to_x_domains[Case Profile Name],0))</f>
        <v>2</v>
      </c>
      <c r="H76" t="str">
        <f>INDEX(CHP_table[CHP],MATCH(data[[#This Row],[Case Profile Name]],CHP_table[Case Profile Name],0))</f>
        <v>HP</v>
      </c>
      <c r="I76" t="str">
        <f>LEFT(data[[#This Row],[Domain]],1)</f>
        <v>H</v>
      </c>
      <c r="J76" s="4">
        <f>INDEX(criteria_table[criteria_code],MATCH(data[[#This Row],[Criteria]],criteria_table[Criteria],0))</f>
        <v>3</v>
      </c>
      <c r="K76" s="4" t="str">
        <f>CONCATENATE(data[[#This Row],[C H or P]],",",data[[#This Row],[criteria_code]])</f>
        <v>H,3</v>
      </c>
      <c r="L76" s="4" t="str">
        <f>CONCATENATE(data[[#This Row],[num_domains]]," ",data[[#This Row],[Criteria]])</f>
        <v>2 Allegiance to the United States of America</v>
      </c>
    </row>
    <row r="77" spans="1:12" hidden="1" x14ac:dyDescent="0.25">
      <c r="A77" t="s">
        <v>29</v>
      </c>
      <c r="B77" t="s">
        <v>257</v>
      </c>
      <c r="C77" t="s">
        <v>71</v>
      </c>
      <c r="D77" t="s">
        <v>8</v>
      </c>
      <c r="E77" t="s">
        <v>7</v>
      </c>
      <c r="F77" t="s">
        <v>9</v>
      </c>
      <c r="G77">
        <f>INDEX(resident_to_x_domains[how many domains?],MATCH(data[[#This Row],[Case Profile Name]],resident_to_x_domains[Case Profile Name],0))</f>
        <v>2</v>
      </c>
      <c r="H77" t="str">
        <f>INDEX(CHP_table[CHP],MATCH(data[[#This Row],[Case Profile Name]],CHP_table[Case Profile Name],0))</f>
        <v>HP</v>
      </c>
      <c r="I77" t="str">
        <f>LEFT(data[[#This Row],[Domain]],1)</f>
        <v>H</v>
      </c>
      <c r="J77" s="4">
        <f>INDEX(criteria_table[criteria_code],MATCH(data[[#This Row],[Criteria]],criteria_table[Criteria],0))</f>
        <v>5</v>
      </c>
      <c r="K77" s="4" t="str">
        <f>CONCATENATE(data[[#This Row],[C H or P]],",",data[[#This Row],[criteria_code]])</f>
        <v>H,5</v>
      </c>
      <c r="L77" s="4" t="str">
        <f>CONCATENATE(data[[#This Row],[num_domains]]," ",data[[#This Row],[Criteria]])</f>
        <v>2 Criminal conduct</v>
      </c>
    </row>
    <row r="78" spans="1:12" hidden="1" x14ac:dyDescent="0.25">
      <c r="A78" t="s">
        <v>29</v>
      </c>
      <c r="B78" t="s">
        <v>257</v>
      </c>
      <c r="C78" t="s">
        <v>71</v>
      </c>
      <c r="D78" t="s">
        <v>8</v>
      </c>
      <c r="E78" t="s">
        <v>1</v>
      </c>
      <c r="F78" t="s">
        <v>14</v>
      </c>
      <c r="G78">
        <f>INDEX(resident_to_x_domains[how many domains?],MATCH(data[[#This Row],[Case Profile Name]],resident_to_x_domains[Case Profile Name],0))</f>
        <v>2</v>
      </c>
      <c r="H78" t="str">
        <f>INDEX(CHP_table[CHP],MATCH(data[[#This Row],[Case Profile Name]],CHP_table[Case Profile Name],0))</f>
        <v>HP</v>
      </c>
      <c r="I78" t="str">
        <f>LEFT(data[[#This Row],[Domain]],1)</f>
        <v>P</v>
      </c>
      <c r="J78" s="4">
        <f>INDEX(criteria_table[criteria_code],MATCH(data[[#This Row],[Criteria]],criteria_table[Criteria],0))</f>
        <v>1</v>
      </c>
      <c r="K78" s="4" t="str">
        <f>CONCATENATE(data[[#This Row],[C H or P]],",",data[[#This Row],[criteria_code]])</f>
        <v>P,1</v>
      </c>
      <c r="L78" s="4" t="str">
        <f>CONCATENATE(data[[#This Row],[num_domains]]," ",data[[#This Row],[Criteria]])</f>
        <v>2 Active communication with hostile actors</v>
      </c>
    </row>
    <row r="79" spans="1:12" x14ac:dyDescent="0.25">
      <c r="A79" t="s">
        <v>82</v>
      </c>
      <c r="B79" t="s">
        <v>256</v>
      </c>
      <c r="C79" t="s">
        <v>128</v>
      </c>
      <c r="D79" t="s">
        <v>2</v>
      </c>
      <c r="E79" t="s">
        <v>7</v>
      </c>
      <c r="F79" t="s">
        <v>18</v>
      </c>
      <c r="G79">
        <f>INDEX(resident_to_x_domains[how many domains?],MATCH(data[[#This Row],[Case Profile Name]],resident_to_x_domains[Case Profile Name],0))</f>
        <v>2</v>
      </c>
      <c r="H79" t="str">
        <f>INDEX(CHP_table[CHP],MATCH(data[[#This Row],[Case Profile Name]],CHP_table[Case Profile Name],0))</f>
        <v>HP</v>
      </c>
      <c r="I79" t="str">
        <f>LEFT(data[[#This Row],[Domain]],1)</f>
        <v>H</v>
      </c>
      <c r="J79" s="4">
        <f>INDEX(criteria_table[criteria_code],MATCH(data[[#This Row],[Criteria]],criteria_table[Criteria],0))</f>
        <v>12</v>
      </c>
      <c r="K79" s="4" t="str">
        <f>CONCATENATE(data[[#This Row],[C H or P]],",",data[[#This Row],[criteria_code]])</f>
        <v>H,12</v>
      </c>
      <c r="L79" s="4" t="str">
        <f>CONCATENATE(data[[#This Row],[num_domains]]," ",data[[#This Row],[Criteria]])</f>
        <v>2 Foreign preference</v>
      </c>
    </row>
    <row r="80" spans="1:12" x14ac:dyDescent="0.25">
      <c r="A80" t="s">
        <v>82</v>
      </c>
      <c r="B80" t="s">
        <v>256</v>
      </c>
      <c r="C80" t="s">
        <v>128</v>
      </c>
      <c r="D80" t="s">
        <v>2</v>
      </c>
      <c r="E80" t="s">
        <v>7</v>
      </c>
      <c r="F80" t="s">
        <v>13</v>
      </c>
      <c r="G80">
        <f>INDEX(resident_to_x_domains[how many domains?],MATCH(data[[#This Row],[Case Profile Name]],resident_to_x_domains[Case Profile Name],0))</f>
        <v>2</v>
      </c>
      <c r="H80" t="str">
        <f>INDEX(CHP_table[CHP],MATCH(data[[#This Row],[Case Profile Name]],CHP_table[Case Profile Name],0))</f>
        <v>HP</v>
      </c>
      <c r="I80" t="str">
        <f>LEFT(data[[#This Row],[Domain]],1)</f>
        <v>H</v>
      </c>
      <c r="J80" s="4">
        <f>INDEX(criteria_table[criteria_code],MATCH(data[[#This Row],[Criteria]],criteria_table[Criteria],0))</f>
        <v>11</v>
      </c>
      <c r="K80" s="4" t="str">
        <f>CONCATENATE(data[[#This Row],[C H or P]],",",data[[#This Row],[criteria_code]])</f>
        <v>H,11</v>
      </c>
      <c r="L80" s="4" t="str">
        <f>CONCATENATE(data[[#This Row],[num_domains]]," ",data[[#This Row],[Criteria]])</f>
        <v>2 Financial considerations</v>
      </c>
    </row>
    <row r="81" spans="1:12" x14ac:dyDescent="0.25">
      <c r="A81" t="s">
        <v>82</v>
      </c>
      <c r="B81" t="s">
        <v>256</v>
      </c>
      <c r="C81" t="s">
        <v>128</v>
      </c>
      <c r="D81" t="s">
        <v>2</v>
      </c>
      <c r="E81" t="s">
        <v>7</v>
      </c>
      <c r="F81" t="s">
        <v>12</v>
      </c>
      <c r="G81">
        <f>INDEX(resident_to_x_domains[how many domains?],MATCH(data[[#This Row],[Case Profile Name]],resident_to_x_domains[Case Profile Name],0))</f>
        <v>2</v>
      </c>
      <c r="H81" t="str">
        <f>INDEX(CHP_table[CHP],MATCH(data[[#This Row],[Case Profile Name]],CHP_table[Case Profile Name],0))</f>
        <v>HP</v>
      </c>
      <c r="I81" t="str">
        <f>LEFT(data[[#This Row],[Domain]],1)</f>
        <v>H</v>
      </c>
      <c r="J81" s="4">
        <f>INDEX(criteria_table[criteria_code],MATCH(data[[#This Row],[Criteria]],criteria_table[Criteria],0))</f>
        <v>23</v>
      </c>
      <c r="K81" s="4" t="str">
        <f>CONCATENATE(data[[#This Row],[C H or P]],",",data[[#This Row],[criteria_code]])</f>
        <v>H,23</v>
      </c>
      <c r="L81" s="4" t="str">
        <f>CONCATENATE(data[[#This Row],[num_domains]]," ",data[[#This Row],[Criteria]])</f>
        <v>2 Practices dangerous to security</v>
      </c>
    </row>
    <row r="82" spans="1:12" hidden="1" x14ac:dyDescent="0.25">
      <c r="A82" t="s">
        <v>82</v>
      </c>
      <c r="B82" t="s">
        <v>256</v>
      </c>
      <c r="C82" t="s">
        <v>128</v>
      </c>
      <c r="D82" t="s">
        <v>8</v>
      </c>
      <c r="E82" t="s">
        <v>7</v>
      </c>
      <c r="F82" t="s">
        <v>11</v>
      </c>
      <c r="G82">
        <f>INDEX(resident_to_x_domains[how many domains?],MATCH(data[[#This Row],[Case Profile Name]],resident_to_x_domains[Case Profile Name],0))</f>
        <v>2</v>
      </c>
      <c r="H82" t="str">
        <f>INDEX(CHP_table[CHP],MATCH(data[[#This Row],[Case Profile Name]],CHP_table[Case Profile Name],0))</f>
        <v>HP</v>
      </c>
      <c r="I82" t="str">
        <f>LEFT(data[[#This Row],[Domain]],1)</f>
        <v>H</v>
      </c>
      <c r="J82" s="4">
        <f>INDEX(criteria_table[criteria_code],MATCH(data[[#This Row],[Criteria]],criteria_table[Criteria],0))</f>
        <v>15</v>
      </c>
      <c r="K82" s="4" t="str">
        <f>CONCATENATE(data[[#This Row],[C H or P]],",",data[[#This Row],[criteria_code]])</f>
        <v>H,15</v>
      </c>
      <c r="L82" s="4" t="str">
        <f>CONCATENATE(data[[#This Row],[num_domains]]," ",data[[#This Row],[Criteria]])</f>
        <v>2 Mishandling of classified information</v>
      </c>
    </row>
    <row r="83" spans="1:12" hidden="1" x14ac:dyDescent="0.25">
      <c r="A83" t="s">
        <v>82</v>
      </c>
      <c r="B83" t="s">
        <v>256</v>
      </c>
      <c r="C83" t="s">
        <v>128</v>
      </c>
      <c r="D83" t="s">
        <v>8</v>
      </c>
      <c r="E83" t="s">
        <v>7</v>
      </c>
      <c r="F83" t="s">
        <v>10</v>
      </c>
      <c r="G83">
        <f>INDEX(resident_to_x_domains[how many domains?],MATCH(data[[#This Row],[Case Profile Name]],resident_to_x_domains[Case Profile Name],0))</f>
        <v>2</v>
      </c>
      <c r="H83" t="str">
        <f>INDEX(CHP_table[CHP],MATCH(data[[#This Row],[Case Profile Name]],CHP_table[Case Profile Name],0))</f>
        <v>HP</v>
      </c>
      <c r="I83" t="str">
        <f>LEFT(data[[#This Row],[Domain]],1)</f>
        <v>H</v>
      </c>
      <c r="J83" s="4">
        <f>INDEX(criteria_table[criteria_code],MATCH(data[[#This Row],[Criteria]],criteria_table[Criteria],0))</f>
        <v>3</v>
      </c>
      <c r="K83" s="4" t="str">
        <f>CONCATENATE(data[[#This Row],[C H or P]],",",data[[#This Row],[criteria_code]])</f>
        <v>H,3</v>
      </c>
      <c r="L83" s="4" t="str">
        <f>CONCATENATE(data[[#This Row],[num_domains]]," ",data[[#This Row],[Criteria]])</f>
        <v>2 Allegiance to the United States of America</v>
      </c>
    </row>
    <row r="84" spans="1:12" hidden="1" x14ac:dyDescent="0.25">
      <c r="A84" t="s">
        <v>82</v>
      </c>
      <c r="B84" t="s">
        <v>256</v>
      </c>
      <c r="C84" t="s">
        <v>128</v>
      </c>
      <c r="D84" t="s">
        <v>8</v>
      </c>
      <c r="E84" t="s">
        <v>7</v>
      </c>
      <c r="F84" t="s">
        <v>30</v>
      </c>
      <c r="G84">
        <f>INDEX(resident_to_x_domains[how many domains?],MATCH(data[[#This Row],[Case Profile Name]],resident_to_x_domains[Case Profile Name],0))</f>
        <v>2</v>
      </c>
      <c r="H84" t="str">
        <f>INDEX(CHP_table[CHP],MATCH(data[[#This Row],[Case Profile Name]],CHP_table[Case Profile Name],0))</f>
        <v>HP</v>
      </c>
      <c r="I84" t="str">
        <f>LEFT(data[[#This Row],[Domain]],1)</f>
        <v>H</v>
      </c>
      <c r="J84" s="4">
        <f>INDEX(criteria_table[criteria_code],MATCH(data[[#This Row],[Criteria]],criteria_table[Criteria],0))</f>
        <v>8</v>
      </c>
      <c r="K84" s="4" t="str">
        <f>CONCATENATE(data[[#This Row],[C H or P]],",",data[[#This Row],[criteria_code]])</f>
        <v>H,8</v>
      </c>
      <c r="L84" s="4" t="str">
        <f>CONCATENATE(data[[#This Row],[num_domains]]," ",data[[#This Row],[Criteria]])</f>
        <v>2 Excessive debt</v>
      </c>
    </row>
    <row r="85" spans="1:12" x14ac:dyDescent="0.25">
      <c r="A85" t="s">
        <v>82</v>
      </c>
      <c r="B85" t="s">
        <v>256</v>
      </c>
      <c r="C85" t="s">
        <v>128</v>
      </c>
      <c r="D85" t="s">
        <v>2</v>
      </c>
      <c r="E85" t="s">
        <v>1</v>
      </c>
      <c r="F85" t="s">
        <v>0</v>
      </c>
      <c r="G85">
        <f>INDEX(resident_to_x_domains[how many domains?],MATCH(data[[#This Row],[Case Profile Name]],resident_to_x_domains[Case Profile Name],0))</f>
        <v>2</v>
      </c>
      <c r="H85" t="str">
        <f>INDEX(CHP_table[CHP],MATCH(data[[#This Row],[Case Profile Name]],CHP_table[Case Profile Name],0))</f>
        <v>HP</v>
      </c>
      <c r="I85" t="str">
        <f>LEFT(data[[#This Row],[Domain]],1)</f>
        <v>P</v>
      </c>
      <c r="J85" s="4">
        <f>INDEX(criteria_table[criteria_code],MATCH(data[[#This Row],[Criteria]],criteria_table[Criteria],0))</f>
        <v>18</v>
      </c>
      <c r="K85" s="4" t="str">
        <f>CONCATENATE(data[[#This Row],[C H or P]],",",data[[#This Row],[criteria_code]])</f>
        <v>P,18</v>
      </c>
      <c r="L85" s="4" t="str">
        <f>CONCATENATE(data[[#This Row],[num_domains]]," ",data[[#This Row],[Criteria]])</f>
        <v>2 Passive communication with hostile actors</v>
      </c>
    </row>
    <row r="86" spans="1:12" hidden="1" x14ac:dyDescent="0.25">
      <c r="A86" t="s">
        <v>82</v>
      </c>
      <c r="B86" t="s">
        <v>256</v>
      </c>
      <c r="C86" t="s">
        <v>128</v>
      </c>
      <c r="D86" t="s">
        <v>8</v>
      </c>
      <c r="E86" t="s">
        <v>1</v>
      </c>
      <c r="F86" t="s">
        <v>14</v>
      </c>
      <c r="G86">
        <f>INDEX(resident_to_x_domains[how many domains?],MATCH(data[[#This Row],[Case Profile Name]],resident_to_x_domains[Case Profile Name],0))</f>
        <v>2</v>
      </c>
      <c r="H86" t="str">
        <f>INDEX(CHP_table[CHP],MATCH(data[[#This Row],[Case Profile Name]],CHP_table[Case Profile Name],0))</f>
        <v>HP</v>
      </c>
      <c r="I86" t="str">
        <f>LEFT(data[[#This Row],[Domain]],1)</f>
        <v>P</v>
      </c>
      <c r="J86" s="4">
        <f>INDEX(criteria_table[criteria_code],MATCH(data[[#This Row],[Criteria]],criteria_table[Criteria],0))</f>
        <v>1</v>
      </c>
      <c r="K86" s="4" t="str">
        <f>CONCATENATE(data[[#This Row],[C H or P]],",",data[[#This Row],[criteria_code]])</f>
        <v>P,1</v>
      </c>
      <c r="L86" s="4" t="str">
        <f>CONCATENATE(data[[#This Row],[num_domains]]," ",data[[#This Row],[Criteria]])</f>
        <v>2 Active communication with hostile actors</v>
      </c>
    </row>
    <row r="87" spans="1:12" x14ac:dyDescent="0.25">
      <c r="A87" t="s">
        <v>82</v>
      </c>
      <c r="B87" t="s">
        <v>255</v>
      </c>
      <c r="C87" t="s">
        <v>64</v>
      </c>
      <c r="D87" t="s">
        <v>2</v>
      </c>
      <c r="E87" t="s">
        <v>7</v>
      </c>
      <c r="F87" t="s">
        <v>38</v>
      </c>
      <c r="G87">
        <f>INDEX(resident_to_x_domains[how many domains?],MATCH(data[[#This Row],[Case Profile Name]],resident_to_x_domains[Case Profile Name],0))</f>
        <v>1</v>
      </c>
      <c r="H87" t="str">
        <f>INDEX(CHP_table[CHP],MATCH(data[[#This Row],[Case Profile Name]],CHP_table[Case Profile Name],0))</f>
        <v>H</v>
      </c>
      <c r="I87" t="str">
        <f>LEFT(data[[#This Row],[Domain]],1)</f>
        <v>H</v>
      </c>
      <c r="J87" s="4">
        <f>INDEX(criteria_table[criteria_code],MATCH(data[[#This Row],[Criteria]],criteria_table[Criteria],0))</f>
        <v>20</v>
      </c>
      <c r="K87" s="4" t="str">
        <f>CONCATENATE(data[[#This Row],[C H or P]],",",data[[#This Row],[criteria_code]])</f>
        <v>H,20</v>
      </c>
      <c r="L87" s="4" t="str">
        <f>CONCATENATE(data[[#This Row],[num_domains]]," ",data[[#This Row],[Criteria]])</f>
        <v>1 Personal conduct</v>
      </c>
    </row>
    <row r="88" spans="1:12" hidden="1" x14ac:dyDescent="0.25">
      <c r="A88" t="s">
        <v>82</v>
      </c>
      <c r="B88" t="s">
        <v>255</v>
      </c>
      <c r="C88" t="s">
        <v>64</v>
      </c>
      <c r="D88" t="s">
        <v>8</v>
      </c>
      <c r="E88" t="s">
        <v>7</v>
      </c>
      <c r="F88" t="s">
        <v>11</v>
      </c>
      <c r="G88">
        <f>INDEX(resident_to_x_domains[how many domains?],MATCH(data[[#This Row],[Case Profile Name]],resident_to_x_domains[Case Profile Name],0))</f>
        <v>1</v>
      </c>
      <c r="H88" t="str">
        <f>INDEX(CHP_table[CHP],MATCH(data[[#This Row],[Case Profile Name]],CHP_table[Case Profile Name],0))</f>
        <v>H</v>
      </c>
      <c r="I88" t="str">
        <f>LEFT(data[[#This Row],[Domain]],1)</f>
        <v>H</v>
      </c>
      <c r="J88" s="4">
        <f>INDEX(criteria_table[criteria_code],MATCH(data[[#This Row],[Criteria]],criteria_table[Criteria],0))</f>
        <v>15</v>
      </c>
      <c r="K88" s="4" t="str">
        <f>CONCATENATE(data[[#This Row],[C H or P]],",",data[[#This Row],[criteria_code]])</f>
        <v>H,15</v>
      </c>
      <c r="L88" s="4" t="str">
        <f>CONCATENATE(data[[#This Row],[num_domains]]," ",data[[#This Row],[Criteria]])</f>
        <v>1 Mishandling of classified information</v>
      </c>
    </row>
    <row r="89" spans="1:12" hidden="1" x14ac:dyDescent="0.25">
      <c r="A89" t="s">
        <v>82</v>
      </c>
      <c r="B89" t="s">
        <v>255</v>
      </c>
      <c r="C89" t="s">
        <v>64</v>
      </c>
      <c r="D89" t="s">
        <v>8</v>
      </c>
      <c r="E89" t="s">
        <v>7</v>
      </c>
      <c r="F89" t="s">
        <v>10</v>
      </c>
      <c r="G89">
        <f>INDEX(resident_to_x_domains[how many domains?],MATCH(data[[#This Row],[Case Profile Name]],resident_to_x_domains[Case Profile Name],0))</f>
        <v>1</v>
      </c>
      <c r="H89" t="str">
        <f>INDEX(CHP_table[CHP],MATCH(data[[#This Row],[Case Profile Name]],CHP_table[Case Profile Name],0))</f>
        <v>H</v>
      </c>
      <c r="I89" t="str">
        <f>LEFT(data[[#This Row],[Domain]],1)</f>
        <v>H</v>
      </c>
      <c r="J89" s="4">
        <f>INDEX(criteria_table[criteria_code],MATCH(data[[#This Row],[Criteria]],criteria_table[Criteria],0))</f>
        <v>3</v>
      </c>
      <c r="K89" s="4" t="str">
        <f>CONCATENATE(data[[#This Row],[C H or P]],",",data[[#This Row],[criteria_code]])</f>
        <v>H,3</v>
      </c>
      <c r="L89" s="4" t="str">
        <f>CONCATENATE(data[[#This Row],[num_domains]]," ",data[[#This Row],[Criteria]])</f>
        <v>1 Allegiance to the United States of America</v>
      </c>
    </row>
    <row r="90" spans="1:12" x14ac:dyDescent="0.25">
      <c r="A90" t="s">
        <v>29</v>
      </c>
      <c r="B90" t="s">
        <v>254</v>
      </c>
      <c r="C90" t="s">
        <v>253</v>
      </c>
      <c r="D90" t="s">
        <v>2</v>
      </c>
      <c r="E90" t="s">
        <v>7</v>
      </c>
      <c r="F90" t="s">
        <v>38</v>
      </c>
      <c r="G90">
        <f>INDEX(resident_to_x_domains[how many domains?],MATCH(data[[#This Row],[Case Profile Name]],resident_to_x_domains[Case Profile Name],0))</f>
        <v>2</v>
      </c>
      <c r="H90" t="str">
        <f>INDEX(CHP_table[CHP],MATCH(data[[#This Row],[Case Profile Name]],CHP_table[Case Profile Name],0))</f>
        <v>CH</v>
      </c>
      <c r="I90" t="str">
        <f>LEFT(data[[#This Row],[Domain]],1)</f>
        <v>H</v>
      </c>
      <c r="J90" s="4">
        <f>INDEX(criteria_table[criteria_code],MATCH(data[[#This Row],[Criteria]],criteria_table[Criteria],0))</f>
        <v>20</v>
      </c>
      <c r="K90" s="4" t="str">
        <f>CONCATENATE(data[[#This Row],[C H or P]],",",data[[#This Row],[criteria_code]])</f>
        <v>H,20</v>
      </c>
      <c r="L90" s="4" t="str">
        <f>CONCATENATE(data[[#This Row],[num_domains]]," ",data[[#This Row],[Criteria]])</f>
        <v>2 Personal conduct</v>
      </c>
    </row>
    <row r="91" spans="1:12" x14ac:dyDescent="0.25">
      <c r="A91" t="s">
        <v>29</v>
      </c>
      <c r="B91" t="s">
        <v>254</v>
      </c>
      <c r="C91" t="s">
        <v>253</v>
      </c>
      <c r="D91" t="s">
        <v>2</v>
      </c>
      <c r="E91" t="s">
        <v>7</v>
      </c>
      <c r="F91" t="s">
        <v>37</v>
      </c>
      <c r="G91">
        <f>INDEX(resident_to_x_domains[how many domains?],MATCH(data[[#This Row],[Case Profile Name]],resident_to_x_domains[Case Profile Name],0))</f>
        <v>2</v>
      </c>
      <c r="H91" t="str">
        <f>INDEX(CHP_table[CHP],MATCH(data[[#This Row],[Case Profile Name]],CHP_table[Case Profile Name],0))</f>
        <v>CH</v>
      </c>
      <c r="I91" t="str">
        <f>LEFT(data[[#This Row],[Domain]],1)</f>
        <v>H</v>
      </c>
      <c r="J91" s="4">
        <f>INDEX(criteria_table[criteria_code],MATCH(data[[#This Row],[Criteria]],criteria_table[Criteria],0))</f>
        <v>24</v>
      </c>
      <c r="K91" s="4" t="str">
        <f>CONCATENATE(data[[#This Row],[C H or P]],",",data[[#This Row],[criteria_code]])</f>
        <v>H,24</v>
      </c>
      <c r="L91" s="4" t="str">
        <f>CONCATENATE(data[[#This Row],[num_domains]]," ",data[[#This Row],[Criteria]])</f>
        <v>2 Psychological considerations</v>
      </c>
    </row>
    <row r="92" spans="1:12" x14ac:dyDescent="0.25">
      <c r="A92" t="s">
        <v>29</v>
      </c>
      <c r="B92" t="s">
        <v>254</v>
      </c>
      <c r="C92" t="s">
        <v>253</v>
      </c>
      <c r="D92" t="s">
        <v>2</v>
      </c>
      <c r="E92" t="s">
        <v>7</v>
      </c>
      <c r="F92" t="s">
        <v>12</v>
      </c>
      <c r="G92">
        <f>INDEX(resident_to_x_domains[how many domains?],MATCH(data[[#This Row],[Case Profile Name]],resident_to_x_domains[Case Profile Name],0))</f>
        <v>2</v>
      </c>
      <c r="H92" t="str">
        <f>INDEX(CHP_table[CHP],MATCH(data[[#This Row],[Case Profile Name]],CHP_table[Case Profile Name],0))</f>
        <v>CH</v>
      </c>
      <c r="I92" t="str">
        <f>LEFT(data[[#This Row],[Domain]],1)</f>
        <v>H</v>
      </c>
      <c r="J92" s="4">
        <f>INDEX(criteria_table[criteria_code],MATCH(data[[#This Row],[Criteria]],criteria_table[Criteria],0))</f>
        <v>23</v>
      </c>
      <c r="K92" s="4" t="str">
        <f>CONCATENATE(data[[#This Row],[C H or P]],",",data[[#This Row],[criteria_code]])</f>
        <v>H,23</v>
      </c>
      <c r="L92" s="4" t="str">
        <f>CONCATENATE(data[[#This Row],[num_domains]]," ",data[[#This Row],[Criteria]])</f>
        <v>2 Practices dangerous to security</v>
      </c>
    </row>
    <row r="93" spans="1:12" hidden="1" x14ac:dyDescent="0.25">
      <c r="A93" t="s">
        <v>29</v>
      </c>
      <c r="B93" t="s">
        <v>254</v>
      </c>
      <c r="C93" t="s">
        <v>253</v>
      </c>
      <c r="D93" t="s">
        <v>8</v>
      </c>
      <c r="E93" t="s">
        <v>7</v>
      </c>
      <c r="F93" t="s">
        <v>11</v>
      </c>
      <c r="G93">
        <f>INDEX(resident_to_x_domains[how many domains?],MATCH(data[[#This Row],[Case Profile Name]],resident_to_x_domains[Case Profile Name],0))</f>
        <v>2</v>
      </c>
      <c r="H93" t="str">
        <f>INDEX(CHP_table[CHP],MATCH(data[[#This Row],[Case Profile Name]],CHP_table[Case Profile Name],0))</f>
        <v>CH</v>
      </c>
      <c r="I93" t="str">
        <f>LEFT(data[[#This Row],[Domain]],1)</f>
        <v>H</v>
      </c>
      <c r="J93" s="4">
        <f>INDEX(criteria_table[criteria_code],MATCH(data[[#This Row],[Criteria]],criteria_table[Criteria],0))</f>
        <v>15</v>
      </c>
      <c r="K93" s="4" t="str">
        <f>CONCATENATE(data[[#This Row],[C H or P]],",",data[[#This Row],[criteria_code]])</f>
        <v>H,15</v>
      </c>
      <c r="L93" s="4" t="str">
        <f>CONCATENATE(data[[#This Row],[num_domains]]," ",data[[#This Row],[Criteria]])</f>
        <v>2 Mishandling of classified information</v>
      </c>
    </row>
    <row r="94" spans="1:12" hidden="1" x14ac:dyDescent="0.25">
      <c r="A94" t="s">
        <v>29</v>
      </c>
      <c r="B94" t="s">
        <v>254</v>
      </c>
      <c r="C94" t="s">
        <v>253</v>
      </c>
      <c r="D94" t="s">
        <v>8</v>
      </c>
      <c r="E94" t="s">
        <v>7</v>
      </c>
      <c r="F94" t="s">
        <v>43</v>
      </c>
      <c r="G94">
        <f>INDEX(resident_to_x_domains[how many domains?],MATCH(data[[#This Row],[Case Profile Name]],resident_to_x_domains[Case Profile Name],0))</f>
        <v>2</v>
      </c>
      <c r="H94" t="str">
        <f>INDEX(CHP_table[CHP],MATCH(data[[#This Row],[Case Profile Name]],CHP_table[Case Profile Name],0))</f>
        <v>CH</v>
      </c>
      <c r="I94" t="str">
        <f>LEFT(data[[#This Row],[Domain]],1)</f>
        <v>H</v>
      </c>
      <c r="J94" s="4">
        <f>INDEX(criteria_table[criteria_code],MATCH(data[[#This Row],[Criteria]],criteria_table[Criteria],0))</f>
        <v>25</v>
      </c>
      <c r="K94" s="4" t="str">
        <f>CONCATENATE(data[[#This Row],[C H or P]],",",data[[#This Row],[criteria_code]])</f>
        <v>H,25</v>
      </c>
      <c r="L94" s="4" t="str">
        <f>CONCATENATE(data[[#This Row],[num_domains]]," ",data[[#This Row],[Criteria]])</f>
        <v>2 Psychological stress</v>
      </c>
    </row>
    <row r="95" spans="1:12" hidden="1" x14ac:dyDescent="0.25">
      <c r="A95" t="s">
        <v>29</v>
      </c>
      <c r="B95" t="s">
        <v>254</v>
      </c>
      <c r="C95" t="s">
        <v>253</v>
      </c>
      <c r="D95" t="s">
        <v>8</v>
      </c>
      <c r="E95" t="s">
        <v>7</v>
      </c>
      <c r="F95" t="s">
        <v>6</v>
      </c>
      <c r="G95">
        <f>INDEX(resident_to_x_domains[how many domains?],MATCH(data[[#This Row],[Case Profile Name]],resident_to_x_domains[Case Profile Name],0))</f>
        <v>2</v>
      </c>
      <c r="H95" t="str">
        <f>INDEX(CHP_table[CHP],MATCH(data[[#This Row],[Case Profile Name]],CHP_table[Case Profile Name],0))</f>
        <v>CH</v>
      </c>
      <c r="I95" t="str">
        <f>LEFT(data[[#This Row],[Domain]],1)</f>
        <v>H</v>
      </c>
      <c r="J95" s="4">
        <f>INDEX(criteria_table[criteria_code],MATCH(data[[#This Row],[Criteria]],criteria_table[Criteria],0))</f>
        <v>28</v>
      </c>
      <c r="K95" s="4" t="str">
        <f>CONCATENATE(data[[#This Row],[C H or P]],",",data[[#This Row],[criteria_code]])</f>
        <v>H,28</v>
      </c>
      <c r="L95" s="4" t="str">
        <f>CONCATENATE(data[[#This Row],[num_domains]]," ",data[[#This Row],[Criteria]])</f>
        <v>2 Unexplained affluence</v>
      </c>
    </row>
    <row r="96" spans="1:12" hidden="1" x14ac:dyDescent="0.25">
      <c r="A96" t="s">
        <v>29</v>
      </c>
      <c r="B96" t="s">
        <v>254</v>
      </c>
      <c r="C96" t="s">
        <v>253</v>
      </c>
      <c r="D96" t="s">
        <v>8</v>
      </c>
      <c r="E96" t="s">
        <v>7</v>
      </c>
      <c r="F96" t="s">
        <v>9</v>
      </c>
      <c r="G96">
        <f>INDEX(resident_to_x_domains[how many domains?],MATCH(data[[#This Row],[Case Profile Name]],resident_to_x_domains[Case Profile Name],0))</f>
        <v>2</v>
      </c>
      <c r="H96" t="str">
        <f>INDEX(CHP_table[CHP],MATCH(data[[#This Row],[Case Profile Name]],CHP_table[Case Profile Name],0))</f>
        <v>CH</v>
      </c>
      <c r="I96" t="str">
        <f>LEFT(data[[#This Row],[Domain]],1)</f>
        <v>H</v>
      </c>
      <c r="J96" s="4">
        <f>INDEX(criteria_table[criteria_code],MATCH(data[[#This Row],[Criteria]],criteria_table[Criteria],0))</f>
        <v>5</v>
      </c>
      <c r="K96" s="4" t="str">
        <f>CONCATENATE(data[[#This Row],[C H or P]],",",data[[#This Row],[criteria_code]])</f>
        <v>H,5</v>
      </c>
      <c r="L96" s="4" t="str">
        <f>CONCATENATE(data[[#This Row],[num_domains]]," ",data[[#This Row],[Criteria]])</f>
        <v>2 Criminal conduct</v>
      </c>
    </row>
    <row r="97" spans="1:12" x14ac:dyDescent="0.25">
      <c r="A97" t="s">
        <v>29</v>
      </c>
      <c r="B97" t="s">
        <v>254</v>
      </c>
      <c r="C97" t="s">
        <v>253</v>
      </c>
      <c r="D97" t="s">
        <v>2</v>
      </c>
      <c r="E97" t="s">
        <v>23</v>
      </c>
      <c r="F97" t="s">
        <v>26</v>
      </c>
      <c r="G97">
        <f>INDEX(resident_to_x_domains[how many domains?],MATCH(data[[#This Row],[Case Profile Name]],resident_to_x_domains[Case Profile Name],0))</f>
        <v>2</v>
      </c>
      <c r="H97" t="str">
        <f>INDEX(CHP_table[CHP],MATCH(data[[#This Row],[Case Profile Name]],CHP_table[Case Profile Name],0))</f>
        <v>CH</v>
      </c>
      <c r="I97" t="str">
        <f>LEFT(data[[#This Row],[Domain]],1)</f>
        <v>C</v>
      </c>
      <c r="J97" s="4">
        <f>INDEX(criteria_table[criteria_code],MATCH(data[[#This Row],[Criteria]],criteria_table[Criteria],0))</f>
        <v>21</v>
      </c>
      <c r="K97" s="4" t="str">
        <f>CONCATENATE(data[[#This Row],[C H or P]],",",data[[#This Row],[criteria_code]])</f>
        <v>C,21</v>
      </c>
      <c r="L97" s="4" t="str">
        <f>CONCATENATE(data[[#This Row],[num_domains]]," ",data[[#This Row],[Criteria]])</f>
        <v>2 Poor cybersecurity practices</v>
      </c>
    </row>
    <row r="98" spans="1:12" hidden="1" x14ac:dyDescent="0.25">
      <c r="A98" t="s">
        <v>29</v>
      </c>
      <c r="B98" t="s">
        <v>254</v>
      </c>
      <c r="C98" t="s">
        <v>253</v>
      </c>
      <c r="D98" t="s">
        <v>8</v>
      </c>
      <c r="E98" t="s">
        <v>23</v>
      </c>
      <c r="F98" t="s">
        <v>22</v>
      </c>
      <c r="G98">
        <f>INDEX(resident_to_x_domains[how many domains?],MATCH(data[[#This Row],[Case Profile Name]],resident_to_x_domains[Case Profile Name],0))</f>
        <v>2</v>
      </c>
      <c r="H98" t="str">
        <f>INDEX(CHP_table[CHP],MATCH(data[[#This Row],[Case Profile Name]],CHP_table[Case Profile Name],0))</f>
        <v>CH</v>
      </c>
      <c r="I98" t="str">
        <f>LEFT(data[[#This Row],[Domain]],1)</f>
        <v>C</v>
      </c>
      <c r="J98" s="4">
        <f>INDEX(criteria_table[criteria_code],MATCH(data[[#This Row],[Criteria]],criteria_table[Criteria],0))</f>
        <v>16</v>
      </c>
      <c r="K98" s="4" t="str">
        <f>CONCATENATE(data[[#This Row],[C H or P]],",",data[[#This Row],[criteria_code]])</f>
        <v>C,16</v>
      </c>
      <c r="L98" s="4" t="str">
        <f>CONCATENATE(data[[#This Row],[num_domains]]," ",data[[#This Row],[Criteria]])</f>
        <v>2 Misuse of protected/secured information systems</v>
      </c>
    </row>
    <row r="99" spans="1:12" x14ac:dyDescent="0.25">
      <c r="A99" t="s">
        <v>21</v>
      </c>
      <c r="B99" t="s">
        <v>252</v>
      </c>
      <c r="C99" t="s">
        <v>71</v>
      </c>
      <c r="D99" t="s">
        <v>2</v>
      </c>
      <c r="E99" t="s">
        <v>7</v>
      </c>
      <c r="F99" t="s">
        <v>13</v>
      </c>
      <c r="G99">
        <f>INDEX(resident_to_x_domains[how many domains?],MATCH(data[[#This Row],[Case Profile Name]],resident_to_x_domains[Case Profile Name],0))</f>
        <v>2</v>
      </c>
      <c r="H99" t="str">
        <f>INDEX(CHP_table[CHP],MATCH(data[[#This Row],[Case Profile Name]],CHP_table[Case Profile Name],0))</f>
        <v>HP</v>
      </c>
      <c r="I99" t="str">
        <f>LEFT(data[[#This Row],[Domain]],1)</f>
        <v>H</v>
      </c>
      <c r="J99" s="4">
        <f>INDEX(criteria_table[criteria_code],MATCH(data[[#This Row],[Criteria]],criteria_table[Criteria],0))</f>
        <v>11</v>
      </c>
      <c r="K99" s="4" t="str">
        <f>CONCATENATE(data[[#This Row],[C H or P]],",",data[[#This Row],[criteria_code]])</f>
        <v>H,11</v>
      </c>
      <c r="L99" s="4" t="str">
        <f>CONCATENATE(data[[#This Row],[num_domains]]," ",data[[#This Row],[Criteria]])</f>
        <v>2 Financial considerations</v>
      </c>
    </row>
    <row r="100" spans="1:12" hidden="1" x14ac:dyDescent="0.25">
      <c r="A100" t="s">
        <v>21</v>
      </c>
      <c r="B100" t="s">
        <v>252</v>
      </c>
      <c r="C100" t="s">
        <v>71</v>
      </c>
      <c r="D100" t="s">
        <v>8</v>
      </c>
      <c r="E100" t="s">
        <v>7</v>
      </c>
      <c r="F100" t="s">
        <v>11</v>
      </c>
      <c r="G100">
        <f>INDEX(resident_to_x_domains[how many domains?],MATCH(data[[#This Row],[Case Profile Name]],resident_to_x_domains[Case Profile Name],0))</f>
        <v>2</v>
      </c>
      <c r="H100" t="str">
        <f>INDEX(CHP_table[CHP],MATCH(data[[#This Row],[Case Profile Name]],CHP_table[Case Profile Name],0))</f>
        <v>HP</v>
      </c>
      <c r="I100" t="str">
        <f>LEFT(data[[#This Row],[Domain]],1)</f>
        <v>H</v>
      </c>
      <c r="J100" s="4">
        <f>INDEX(criteria_table[criteria_code],MATCH(data[[#This Row],[Criteria]],criteria_table[Criteria],0))</f>
        <v>15</v>
      </c>
      <c r="K100" s="4" t="str">
        <f>CONCATENATE(data[[#This Row],[C H or P]],",",data[[#This Row],[criteria_code]])</f>
        <v>H,15</v>
      </c>
      <c r="L100" s="4" t="str">
        <f>CONCATENATE(data[[#This Row],[num_domains]]," ",data[[#This Row],[Criteria]])</f>
        <v>2 Mishandling of classified information</v>
      </c>
    </row>
    <row r="101" spans="1:12" hidden="1" x14ac:dyDescent="0.25">
      <c r="A101" t="s">
        <v>21</v>
      </c>
      <c r="B101" t="s">
        <v>252</v>
      </c>
      <c r="C101" t="s">
        <v>71</v>
      </c>
      <c r="D101" t="s">
        <v>8</v>
      </c>
      <c r="E101" t="s">
        <v>7</v>
      </c>
      <c r="F101" t="s">
        <v>6</v>
      </c>
      <c r="G101">
        <f>INDEX(resident_to_x_domains[how many domains?],MATCH(data[[#This Row],[Case Profile Name]],resident_to_x_domains[Case Profile Name],0))</f>
        <v>2</v>
      </c>
      <c r="H101" t="str">
        <f>INDEX(CHP_table[CHP],MATCH(data[[#This Row],[Case Profile Name]],CHP_table[Case Profile Name],0))</f>
        <v>HP</v>
      </c>
      <c r="I101" t="str">
        <f>LEFT(data[[#This Row],[Domain]],1)</f>
        <v>H</v>
      </c>
      <c r="J101" s="4">
        <f>INDEX(criteria_table[criteria_code],MATCH(data[[#This Row],[Criteria]],criteria_table[Criteria],0))</f>
        <v>28</v>
      </c>
      <c r="K101" s="4" t="str">
        <f>CONCATENATE(data[[#This Row],[C H or P]],",",data[[#This Row],[criteria_code]])</f>
        <v>H,28</v>
      </c>
      <c r="L101" s="4" t="str">
        <f>CONCATENATE(data[[#This Row],[num_domains]]," ",data[[#This Row],[Criteria]])</f>
        <v>2 Unexplained affluence</v>
      </c>
    </row>
    <row r="102" spans="1:12" x14ac:dyDescent="0.25">
      <c r="A102" t="s">
        <v>21</v>
      </c>
      <c r="B102" t="s">
        <v>252</v>
      </c>
      <c r="C102" t="s">
        <v>71</v>
      </c>
      <c r="D102" t="s">
        <v>2</v>
      </c>
      <c r="E102" t="s">
        <v>1</v>
      </c>
      <c r="F102" t="s">
        <v>0</v>
      </c>
      <c r="G102">
        <f>INDEX(resident_to_x_domains[how many domains?],MATCH(data[[#This Row],[Case Profile Name]],resident_to_x_domains[Case Profile Name],0))</f>
        <v>2</v>
      </c>
      <c r="H102" t="str">
        <f>INDEX(CHP_table[CHP],MATCH(data[[#This Row],[Case Profile Name]],CHP_table[Case Profile Name],0))</f>
        <v>HP</v>
      </c>
      <c r="I102" t="str">
        <f>LEFT(data[[#This Row],[Domain]],1)</f>
        <v>P</v>
      </c>
      <c r="J102" s="4">
        <f>INDEX(criteria_table[criteria_code],MATCH(data[[#This Row],[Criteria]],criteria_table[Criteria],0))</f>
        <v>18</v>
      </c>
      <c r="K102" s="4" t="str">
        <f>CONCATENATE(data[[#This Row],[C H or P]],",",data[[#This Row],[criteria_code]])</f>
        <v>P,18</v>
      </c>
      <c r="L102" s="4" t="str">
        <f>CONCATENATE(data[[#This Row],[num_domains]]," ",data[[#This Row],[Criteria]])</f>
        <v>2 Passive communication with hostile actors</v>
      </c>
    </row>
    <row r="103" spans="1:12" x14ac:dyDescent="0.25">
      <c r="A103" t="s">
        <v>21</v>
      </c>
      <c r="B103" t="s">
        <v>251</v>
      </c>
      <c r="C103" t="s">
        <v>47</v>
      </c>
      <c r="D103" t="s">
        <v>2</v>
      </c>
      <c r="E103" t="s">
        <v>7</v>
      </c>
      <c r="F103" t="s">
        <v>18</v>
      </c>
      <c r="G103">
        <f>INDEX(resident_to_x_domains[how many domains?],MATCH(data[[#This Row],[Case Profile Name]],resident_to_x_domains[Case Profile Name],0))</f>
        <v>2</v>
      </c>
      <c r="H103" t="str">
        <f>INDEX(CHP_table[CHP],MATCH(data[[#This Row],[Case Profile Name]],CHP_table[Case Profile Name],0))</f>
        <v>HP</v>
      </c>
      <c r="I103" t="str">
        <f>LEFT(data[[#This Row],[Domain]],1)</f>
        <v>H</v>
      </c>
      <c r="J103" s="4">
        <f>INDEX(criteria_table[criteria_code],MATCH(data[[#This Row],[Criteria]],criteria_table[Criteria],0))</f>
        <v>12</v>
      </c>
      <c r="K103" s="4" t="str">
        <f>CONCATENATE(data[[#This Row],[C H or P]],",",data[[#This Row],[criteria_code]])</f>
        <v>H,12</v>
      </c>
      <c r="L103" s="4" t="str">
        <f>CONCATENATE(data[[#This Row],[num_domains]]," ",data[[#This Row],[Criteria]])</f>
        <v>2 Foreign preference</v>
      </c>
    </row>
    <row r="104" spans="1:12" hidden="1" x14ac:dyDescent="0.25">
      <c r="A104" t="s">
        <v>21</v>
      </c>
      <c r="B104" t="s">
        <v>251</v>
      </c>
      <c r="C104" t="s">
        <v>47</v>
      </c>
      <c r="D104" t="s">
        <v>8</v>
      </c>
      <c r="E104" t="s">
        <v>7</v>
      </c>
      <c r="F104" t="s">
        <v>11</v>
      </c>
      <c r="G104">
        <f>INDEX(resident_to_x_domains[how many domains?],MATCH(data[[#This Row],[Case Profile Name]],resident_to_x_domains[Case Profile Name],0))</f>
        <v>2</v>
      </c>
      <c r="H104" t="str">
        <f>INDEX(CHP_table[CHP],MATCH(data[[#This Row],[Case Profile Name]],CHP_table[Case Profile Name],0))</f>
        <v>HP</v>
      </c>
      <c r="I104" t="str">
        <f>LEFT(data[[#This Row],[Domain]],1)</f>
        <v>H</v>
      </c>
      <c r="J104" s="4">
        <f>INDEX(criteria_table[criteria_code],MATCH(data[[#This Row],[Criteria]],criteria_table[Criteria],0))</f>
        <v>15</v>
      </c>
      <c r="K104" s="4" t="str">
        <f>CONCATENATE(data[[#This Row],[C H or P]],",",data[[#This Row],[criteria_code]])</f>
        <v>H,15</v>
      </c>
      <c r="L104" s="4" t="str">
        <f>CONCATENATE(data[[#This Row],[num_domains]]," ",data[[#This Row],[Criteria]])</f>
        <v>2 Mishandling of classified information</v>
      </c>
    </row>
    <row r="105" spans="1:12" hidden="1" x14ac:dyDescent="0.25">
      <c r="A105" t="s">
        <v>21</v>
      </c>
      <c r="B105" t="s">
        <v>251</v>
      </c>
      <c r="C105" t="s">
        <v>47</v>
      </c>
      <c r="D105" t="s">
        <v>8</v>
      </c>
      <c r="E105" t="s">
        <v>7</v>
      </c>
      <c r="F105" t="s">
        <v>6</v>
      </c>
      <c r="G105">
        <f>INDEX(resident_to_x_domains[how many domains?],MATCH(data[[#This Row],[Case Profile Name]],resident_to_x_domains[Case Profile Name],0))</f>
        <v>2</v>
      </c>
      <c r="H105" t="str">
        <f>INDEX(CHP_table[CHP],MATCH(data[[#This Row],[Case Profile Name]],CHP_table[Case Profile Name],0))</f>
        <v>HP</v>
      </c>
      <c r="I105" t="str">
        <f>LEFT(data[[#This Row],[Domain]],1)</f>
        <v>H</v>
      </c>
      <c r="J105" s="4">
        <f>INDEX(criteria_table[criteria_code],MATCH(data[[#This Row],[Criteria]],criteria_table[Criteria],0))</f>
        <v>28</v>
      </c>
      <c r="K105" s="4" t="str">
        <f>CONCATENATE(data[[#This Row],[C H or P]],",",data[[#This Row],[criteria_code]])</f>
        <v>H,28</v>
      </c>
      <c r="L105" s="4" t="str">
        <f>CONCATENATE(data[[#This Row],[num_domains]]," ",data[[#This Row],[Criteria]])</f>
        <v>2 Unexplained affluence</v>
      </c>
    </row>
    <row r="106" spans="1:12" x14ac:dyDescent="0.25">
      <c r="A106" t="s">
        <v>21</v>
      </c>
      <c r="B106" t="s">
        <v>251</v>
      </c>
      <c r="C106" t="s">
        <v>47</v>
      </c>
      <c r="D106" t="s">
        <v>2</v>
      </c>
      <c r="E106" t="s">
        <v>1</v>
      </c>
      <c r="F106" t="s">
        <v>0</v>
      </c>
      <c r="G106">
        <f>INDEX(resident_to_x_domains[how many domains?],MATCH(data[[#This Row],[Case Profile Name]],resident_to_x_domains[Case Profile Name],0))</f>
        <v>2</v>
      </c>
      <c r="H106" t="str">
        <f>INDEX(CHP_table[CHP],MATCH(data[[#This Row],[Case Profile Name]],CHP_table[Case Profile Name],0))</f>
        <v>HP</v>
      </c>
      <c r="I106" t="str">
        <f>LEFT(data[[#This Row],[Domain]],1)</f>
        <v>P</v>
      </c>
      <c r="J106" s="4">
        <f>INDEX(criteria_table[criteria_code],MATCH(data[[#This Row],[Criteria]],criteria_table[Criteria],0))</f>
        <v>18</v>
      </c>
      <c r="K106" s="4" t="str">
        <f>CONCATENATE(data[[#This Row],[C H or P]],",",data[[#This Row],[criteria_code]])</f>
        <v>P,18</v>
      </c>
      <c r="L106" s="4" t="str">
        <f>CONCATENATE(data[[#This Row],[num_domains]]," ",data[[#This Row],[Criteria]])</f>
        <v>2 Passive communication with hostile actors</v>
      </c>
    </row>
    <row r="107" spans="1:12" hidden="1" x14ac:dyDescent="0.25">
      <c r="A107" t="s">
        <v>21</v>
      </c>
      <c r="B107" t="s">
        <v>251</v>
      </c>
      <c r="C107" t="s">
        <v>47</v>
      </c>
      <c r="D107" t="s">
        <v>8</v>
      </c>
      <c r="E107" t="s">
        <v>1</v>
      </c>
      <c r="F107" t="s">
        <v>14</v>
      </c>
      <c r="G107">
        <f>INDEX(resident_to_x_domains[how many domains?],MATCH(data[[#This Row],[Case Profile Name]],resident_to_x_domains[Case Profile Name],0))</f>
        <v>2</v>
      </c>
      <c r="H107" t="str">
        <f>INDEX(CHP_table[CHP],MATCH(data[[#This Row],[Case Profile Name]],CHP_table[Case Profile Name],0))</f>
        <v>HP</v>
      </c>
      <c r="I107" t="str">
        <f>LEFT(data[[#This Row],[Domain]],1)</f>
        <v>P</v>
      </c>
      <c r="J107" s="4">
        <f>INDEX(criteria_table[criteria_code],MATCH(data[[#This Row],[Criteria]],criteria_table[Criteria],0))</f>
        <v>1</v>
      </c>
      <c r="K107" s="4" t="str">
        <f>CONCATENATE(data[[#This Row],[C H or P]],",",data[[#This Row],[criteria_code]])</f>
        <v>P,1</v>
      </c>
      <c r="L107" s="4" t="str">
        <f>CONCATENATE(data[[#This Row],[num_domains]]," ",data[[#This Row],[Criteria]])</f>
        <v>2 Active communication with hostile actors</v>
      </c>
    </row>
    <row r="108" spans="1:12" x14ac:dyDescent="0.25">
      <c r="A108" t="s">
        <v>57</v>
      </c>
      <c r="B108" t="s">
        <v>250</v>
      </c>
      <c r="C108" t="s">
        <v>249</v>
      </c>
      <c r="D108" t="s">
        <v>2</v>
      </c>
      <c r="E108" t="s">
        <v>7</v>
      </c>
      <c r="F108" t="s">
        <v>38</v>
      </c>
      <c r="G108">
        <f>INDEX(resident_to_x_domains[how many domains?],MATCH(data[[#This Row],[Case Profile Name]],resident_to_x_domains[Case Profile Name],0))</f>
        <v>3</v>
      </c>
      <c r="H108" t="str">
        <f>INDEX(CHP_table[CHP],MATCH(data[[#This Row],[Case Profile Name]],CHP_table[Case Profile Name],0))</f>
        <v>CHP</v>
      </c>
      <c r="I108" t="str">
        <f>LEFT(data[[#This Row],[Domain]],1)</f>
        <v>H</v>
      </c>
      <c r="J108" s="4">
        <f>INDEX(criteria_table[criteria_code],MATCH(data[[#This Row],[Criteria]],criteria_table[Criteria],0))</f>
        <v>20</v>
      </c>
      <c r="K108" s="4" t="str">
        <f>CONCATENATE(data[[#This Row],[C H or P]],",",data[[#This Row],[criteria_code]])</f>
        <v>H,20</v>
      </c>
      <c r="L108" s="4" t="str">
        <f>CONCATENATE(data[[#This Row],[num_domains]]," ",data[[#This Row],[Criteria]])</f>
        <v>3 Personal conduct</v>
      </c>
    </row>
    <row r="109" spans="1:12" x14ac:dyDescent="0.25">
      <c r="A109" t="s">
        <v>57</v>
      </c>
      <c r="B109" t="s">
        <v>250</v>
      </c>
      <c r="C109" t="s">
        <v>249</v>
      </c>
      <c r="D109" t="s">
        <v>2</v>
      </c>
      <c r="E109" t="s">
        <v>7</v>
      </c>
      <c r="F109" t="s">
        <v>18</v>
      </c>
      <c r="G109">
        <f>INDEX(resident_to_x_domains[how many domains?],MATCH(data[[#This Row],[Case Profile Name]],resident_to_x_domains[Case Profile Name],0))</f>
        <v>3</v>
      </c>
      <c r="H109" t="str">
        <f>INDEX(CHP_table[CHP],MATCH(data[[#This Row],[Case Profile Name]],CHP_table[Case Profile Name],0))</f>
        <v>CHP</v>
      </c>
      <c r="I109" t="str">
        <f>LEFT(data[[#This Row],[Domain]],1)</f>
        <v>H</v>
      </c>
      <c r="J109" s="4">
        <f>INDEX(criteria_table[criteria_code],MATCH(data[[#This Row],[Criteria]],criteria_table[Criteria],0))</f>
        <v>12</v>
      </c>
      <c r="K109" s="4" t="str">
        <f>CONCATENATE(data[[#This Row],[C H or P]],",",data[[#This Row],[criteria_code]])</f>
        <v>H,12</v>
      </c>
      <c r="L109" s="4" t="str">
        <f>CONCATENATE(data[[#This Row],[num_domains]]," ",data[[#This Row],[Criteria]])</f>
        <v>3 Foreign preference</v>
      </c>
    </row>
    <row r="110" spans="1:12" x14ac:dyDescent="0.25">
      <c r="A110" t="s">
        <v>57</v>
      </c>
      <c r="B110" t="s">
        <v>250</v>
      </c>
      <c r="C110" t="s">
        <v>249</v>
      </c>
      <c r="D110" t="s">
        <v>2</v>
      </c>
      <c r="E110" t="s">
        <v>7</v>
      </c>
      <c r="F110" t="s">
        <v>12</v>
      </c>
      <c r="G110">
        <f>INDEX(resident_to_x_domains[how many domains?],MATCH(data[[#This Row],[Case Profile Name]],resident_to_x_domains[Case Profile Name],0))</f>
        <v>3</v>
      </c>
      <c r="H110" t="str">
        <f>INDEX(CHP_table[CHP],MATCH(data[[#This Row],[Case Profile Name]],CHP_table[Case Profile Name],0))</f>
        <v>CHP</v>
      </c>
      <c r="I110" t="str">
        <f>LEFT(data[[#This Row],[Domain]],1)</f>
        <v>H</v>
      </c>
      <c r="J110" s="4">
        <f>INDEX(criteria_table[criteria_code],MATCH(data[[#This Row],[Criteria]],criteria_table[Criteria],0))</f>
        <v>23</v>
      </c>
      <c r="K110" s="4" t="str">
        <f>CONCATENATE(data[[#This Row],[C H or P]],",",data[[#This Row],[criteria_code]])</f>
        <v>H,23</v>
      </c>
      <c r="L110" s="4" t="str">
        <f>CONCATENATE(data[[#This Row],[num_domains]]," ",data[[#This Row],[Criteria]])</f>
        <v>3 Practices dangerous to security</v>
      </c>
    </row>
    <row r="111" spans="1:12" hidden="1" x14ac:dyDescent="0.25">
      <c r="A111" t="s">
        <v>57</v>
      </c>
      <c r="B111" t="s">
        <v>250</v>
      </c>
      <c r="C111" t="s">
        <v>249</v>
      </c>
      <c r="D111" t="s">
        <v>8</v>
      </c>
      <c r="E111" t="s">
        <v>7</v>
      </c>
      <c r="F111" t="s">
        <v>11</v>
      </c>
      <c r="G111">
        <f>INDEX(resident_to_x_domains[how many domains?],MATCH(data[[#This Row],[Case Profile Name]],resident_to_x_domains[Case Profile Name],0))</f>
        <v>3</v>
      </c>
      <c r="H111" t="str">
        <f>INDEX(CHP_table[CHP],MATCH(data[[#This Row],[Case Profile Name]],CHP_table[Case Profile Name],0))</f>
        <v>CHP</v>
      </c>
      <c r="I111" t="str">
        <f>LEFT(data[[#This Row],[Domain]],1)</f>
        <v>H</v>
      </c>
      <c r="J111" s="4">
        <f>INDEX(criteria_table[criteria_code],MATCH(data[[#This Row],[Criteria]],criteria_table[Criteria],0))</f>
        <v>15</v>
      </c>
      <c r="K111" s="4" t="str">
        <f>CONCATENATE(data[[#This Row],[C H or P]],",",data[[#This Row],[criteria_code]])</f>
        <v>H,15</v>
      </c>
      <c r="L111" s="4" t="str">
        <f>CONCATENATE(data[[#This Row],[num_domains]]," ",data[[#This Row],[Criteria]])</f>
        <v>3 Mishandling of classified information</v>
      </c>
    </row>
    <row r="112" spans="1:12" hidden="1" x14ac:dyDescent="0.25">
      <c r="A112" t="s">
        <v>57</v>
      </c>
      <c r="B112" t="s">
        <v>250</v>
      </c>
      <c r="C112" t="s">
        <v>249</v>
      </c>
      <c r="D112" t="s">
        <v>8</v>
      </c>
      <c r="E112" t="s">
        <v>7</v>
      </c>
      <c r="F112" t="s">
        <v>10</v>
      </c>
      <c r="G112">
        <f>INDEX(resident_to_x_domains[how many domains?],MATCH(data[[#This Row],[Case Profile Name]],resident_to_x_domains[Case Profile Name],0))</f>
        <v>3</v>
      </c>
      <c r="H112" t="str">
        <f>INDEX(CHP_table[CHP],MATCH(data[[#This Row],[Case Profile Name]],CHP_table[Case Profile Name],0))</f>
        <v>CHP</v>
      </c>
      <c r="I112" t="str">
        <f>LEFT(data[[#This Row],[Domain]],1)</f>
        <v>H</v>
      </c>
      <c r="J112" s="4">
        <f>INDEX(criteria_table[criteria_code],MATCH(data[[#This Row],[Criteria]],criteria_table[Criteria],0))</f>
        <v>3</v>
      </c>
      <c r="K112" s="4" t="str">
        <f>CONCATENATE(data[[#This Row],[C H or P]],",",data[[#This Row],[criteria_code]])</f>
        <v>H,3</v>
      </c>
      <c r="L112" s="4" t="str">
        <f>CONCATENATE(data[[#This Row],[num_domains]]," ",data[[#This Row],[Criteria]])</f>
        <v>3 Allegiance to the United States of America</v>
      </c>
    </row>
    <row r="113" spans="1:12" hidden="1" x14ac:dyDescent="0.25">
      <c r="A113" t="s">
        <v>57</v>
      </c>
      <c r="B113" t="s">
        <v>250</v>
      </c>
      <c r="C113" t="s">
        <v>249</v>
      </c>
      <c r="D113" t="s">
        <v>8</v>
      </c>
      <c r="E113" t="s">
        <v>1</v>
      </c>
      <c r="F113" t="s">
        <v>14</v>
      </c>
      <c r="G113">
        <f>INDEX(resident_to_x_domains[how many domains?],MATCH(data[[#This Row],[Case Profile Name]],resident_to_x_domains[Case Profile Name],0))</f>
        <v>3</v>
      </c>
      <c r="H113" t="str">
        <f>INDEX(CHP_table[CHP],MATCH(data[[#This Row],[Case Profile Name]],CHP_table[Case Profile Name],0))</f>
        <v>CHP</v>
      </c>
      <c r="I113" t="str">
        <f>LEFT(data[[#This Row],[Domain]],1)</f>
        <v>P</v>
      </c>
      <c r="J113" s="4">
        <f>INDEX(criteria_table[criteria_code],MATCH(data[[#This Row],[Criteria]],criteria_table[Criteria],0))</f>
        <v>1</v>
      </c>
      <c r="K113" s="4" t="str">
        <f>CONCATENATE(data[[#This Row],[C H or P]],",",data[[#This Row],[criteria_code]])</f>
        <v>P,1</v>
      </c>
      <c r="L113" s="4" t="str">
        <f>CONCATENATE(data[[#This Row],[num_domains]]," ",data[[#This Row],[Criteria]])</f>
        <v>3 Active communication with hostile actors</v>
      </c>
    </row>
    <row r="114" spans="1:12" x14ac:dyDescent="0.25">
      <c r="A114" t="s">
        <v>57</v>
      </c>
      <c r="B114" t="s">
        <v>250</v>
      </c>
      <c r="C114" t="s">
        <v>249</v>
      </c>
      <c r="D114" t="s">
        <v>2</v>
      </c>
      <c r="E114" t="s">
        <v>23</v>
      </c>
      <c r="F114" t="s">
        <v>26</v>
      </c>
      <c r="G114">
        <f>INDEX(resident_to_x_domains[how many domains?],MATCH(data[[#This Row],[Case Profile Name]],resident_to_x_domains[Case Profile Name],0))</f>
        <v>3</v>
      </c>
      <c r="H114" t="str">
        <f>INDEX(CHP_table[CHP],MATCH(data[[#This Row],[Case Profile Name]],CHP_table[Case Profile Name],0))</f>
        <v>CHP</v>
      </c>
      <c r="I114" t="str">
        <f>LEFT(data[[#This Row],[Domain]],1)</f>
        <v>C</v>
      </c>
      <c r="J114" s="4">
        <f>INDEX(criteria_table[criteria_code],MATCH(data[[#This Row],[Criteria]],criteria_table[Criteria],0))</f>
        <v>21</v>
      </c>
      <c r="K114" s="4" t="str">
        <f>CONCATENATE(data[[#This Row],[C H or P]],",",data[[#This Row],[criteria_code]])</f>
        <v>C,21</v>
      </c>
      <c r="L114" s="4" t="str">
        <f>CONCATENATE(data[[#This Row],[num_domains]]," ",data[[#This Row],[Criteria]])</f>
        <v>3 Poor cybersecurity practices</v>
      </c>
    </row>
    <row r="115" spans="1:12" hidden="1" x14ac:dyDescent="0.25">
      <c r="A115" t="s">
        <v>57</v>
      </c>
      <c r="B115" t="s">
        <v>250</v>
      </c>
      <c r="C115" t="s">
        <v>249</v>
      </c>
      <c r="D115" t="s">
        <v>8</v>
      </c>
      <c r="E115" t="s">
        <v>23</v>
      </c>
      <c r="F115" t="s">
        <v>22</v>
      </c>
      <c r="G115">
        <f>INDEX(resident_to_x_domains[how many domains?],MATCH(data[[#This Row],[Case Profile Name]],resident_to_x_domains[Case Profile Name],0))</f>
        <v>3</v>
      </c>
      <c r="H115" t="str">
        <f>INDEX(CHP_table[CHP],MATCH(data[[#This Row],[Case Profile Name]],CHP_table[Case Profile Name],0))</f>
        <v>CHP</v>
      </c>
      <c r="I115" t="str">
        <f>LEFT(data[[#This Row],[Domain]],1)</f>
        <v>C</v>
      </c>
      <c r="J115" s="4">
        <f>INDEX(criteria_table[criteria_code],MATCH(data[[#This Row],[Criteria]],criteria_table[Criteria],0))</f>
        <v>16</v>
      </c>
      <c r="K115" s="4" t="str">
        <f>CONCATENATE(data[[#This Row],[C H or P]],",",data[[#This Row],[criteria_code]])</f>
        <v>C,16</v>
      </c>
      <c r="L115" s="4" t="str">
        <f>CONCATENATE(data[[#This Row],[num_domains]]," ",data[[#This Row],[Criteria]])</f>
        <v>3 Misuse of protected/secured information systems</v>
      </c>
    </row>
    <row r="116" spans="1:12" x14ac:dyDescent="0.25">
      <c r="A116" t="s">
        <v>68</v>
      </c>
      <c r="B116" t="s">
        <v>248</v>
      </c>
      <c r="C116" t="s">
        <v>41</v>
      </c>
      <c r="D116" t="s">
        <v>2</v>
      </c>
      <c r="E116" t="s">
        <v>7</v>
      </c>
      <c r="F116" t="s">
        <v>13</v>
      </c>
      <c r="G116">
        <f>INDEX(resident_to_x_domains[how many domains?],MATCH(data[[#This Row],[Case Profile Name]],resident_to_x_domains[Case Profile Name],0))</f>
        <v>2</v>
      </c>
      <c r="H116" t="str">
        <f>INDEX(CHP_table[CHP],MATCH(data[[#This Row],[Case Profile Name]],CHP_table[Case Profile Name],0))</f>
        <v>CH</v>
      </c>
      <c r="I116" t="str">
        <f>LEFT(data[[#This Row],[Domain]],1)</f>
        <v>H</v>
      </c>
      <c r="J116" s="4">
        <f>INDEX(criteria_table[criteria_code],MATCH(data[[#This Row],[Criteria]],criteria_table[Criteria],0))</f>
        <v>11</v>
      </c>
      <c r="K116" s="4" t="str">
        <f>CONCATENATE(data[[#This Row],[C H or P]],",",data[[#This Row],[criteria_code]])</f>
        <v>H,11</v>
      </c>
      <c r="L116" s="4" t="str">
        <f>CONCATENATE(data[[#This Row],[num_domains]]," ",data[[#This Row],[Criteria]])</f>
        <v>2 Financial considerations</v>
      </c>
    </row>
    <row r="117" spans="1:12" x14ac:dyDescent="0.25">
      <c r="A117" t="s">
        <v>68</v>
      </c>
      <c r="B117" t="s">
        <v>248</v>
      </c>
      <c r="C117" t="s">
        <v>41</v>
      </c>
      <c r="D117" t="s">
        <v>2</v>
      </c>
      <c r="E117" t="s">
        <v>7</v>
      </c>
      <c r="F117" t="s">
        <v>38</v>
      </c>
      <c r="G117">
        <f>INDEX(resident_to_x_domains[how many domains?],MATCH(data[[#This Row],[Case Profile Name]],resident_to_x_domains[Case Profile Name],0))</f>
        <v>2</v>
      </c>
      <c r="H117" t="str">
        <f>INDEX(CHP_table[CHP],MATCH(data[[#This Row],[Case Profile Name]],CHP_table[Case Profile Name],0))</f>
        <v>CH</v>
      </c>
      <c r="I117" t="str">
        <f>LEFT(data[[#This Row],[Domain]],1)</f>
        <v>H</v>
      </c>
      <c r="J117" s="4">
        <f>INDEX(criteria_table[criteria_code],MATCH(data[[#This Row],[Criteria]],criteria_table[Criteria],0))</f>
        <v>20</v>
      </c>
      <c r="K117" s="4" t="str">
        <f>CONCATENATE(data[[#This Row],[C H or P]],",",data[[#This Row],[criteria_code]])</f>
        <v>H,20</v>
      </c>
      <c r="L117" s="4" t="str">
        <f>CONCATENATE(data[[#This Row],[num_domains]]," ",data[[#This Row],[Criteria]])</f>
        <v>2 Personal conduct</v>
      </c>
    </row>
    <row r="118" spans="1:12" hidden="1" x14ac:dyDescent="0.25">
      <c r="A118" t="s">
        <v>68</v>
      </c>
      <c r="B118" t="s">
        <v>248</v>
      </c>
      <c r="C118" t="s">
        <v>41</v>
      </c>
      <c r="D118" t="s">
        <v>8</v>
      </c>
      <c r="E118" t="s">
        <v>7</v>
      </c>
      <c r="F118" t="s">
        <v>11</v>
      </c>
      <c r="G118">
        <f>INDEX(resident_to_x_domains[how many domains?],MATCH(data[[#This Row],[Case Profile Name]],resident_to_x_domains[Case Profile Name],0))</f>
        <v>2</v>
      </c>
      <c r="H118" t="str">
        <f>INDEX(CHP_table[CHP],MATCH(data[[#This Row],[Case Profile Name]],CHP_table[Case Profile Name],0))</f>
        <v>CH</v>
      </c>
      <c r="I118" t="str">
        <f>LEFT(data[[#This Row],[Domain]],1)</f>
        <v>H</v>
      </c>
      <c r="J118" s="4">
        <f>INDEX(criteria_table[criteria_code],MATCH(data[[#This Row],[Criteria]],criteria_table[Criteria],0))</f>
        <v>15</v>
      </c>
      <c r="K118" s="4" t="str">
        <f>CONCATENATE(data[[#This Row],[C H or P]],",",data[[#This Row],[criteria_code]])</f>
        <v>H,15</v>
      </c>
      <c r="L118" s="4" t="str">
        <f>CONCATENATE(data[[#This Row],[num_domains]]," ",data[[#This Row],[Criteria]])</f>
        <v>2 Mishandling of classified information</v>
      </c>
    </row>
    <row r="119" spans="1:12" hidden="1" x14ac:dyDescent="0.25">
      <c r="A119" t="s">
        <v>68</v>
      </c>
      <c r="B119" t="s">
        <v>248</v>
      </c>
      <c r="C119" t="s">
        <v>41</v>
      </c>
      <c r="D119" t="s">
        <v>8</v>
      </c>
      <c r="E119" t="s">
        <v>7</v>
      </c>
      <c r="F119" t="s">
        <v>6</v>
      </c>
      <c r="G119">
        <f>INDEX(resident_to_x_domains[how many domains?],MATCH(data[[#This Row],[Case Profile Name]],resident_to_x_domains[Case Profile Name],0))</f>
        <v>2</v>
      </c>
      <c r="H119" t="str">
        <f>INDEX(CHP_table[CHP],MATCH(data[[#This Row],[Case Profile Name]],CHP_table[Case Profile Name],0))</f>
        <v>CH</v>
      </c>
      <c r="I119" t="str">
        <f>LEFT(data[[#This Row],[Domain]],1)</f>
        <v>H</v>
      </c>
      <c r="J119" s="4">
        <f>INDEX(criteria_table[criteria_code],MATCH(data[[#This Row],[Criteria]],criteria_table[Criteria],0))</f>
        <v>28</v>
      </c>
      <c r="K119" s="4" t="str">
        <f>CONCATENATE(data[[#This Row],[C H or P]],",",data[[#This Row],[criteria_code]])</f>
        <v>H,28</v>
      </c>
      <c r="L119" s="4" t="str">
        <f>CONCATENATE(data[[#This Row],[num_domains]]," ",data[[#This Row],[Criteria]])</f>
        <v>2 Unexplained affluence</v>
      </c>
    </row>
    <row r="120" spans="1:12" x14ac:dyDescent="0.25">
      <c r="A120" t="s">
        <v>68</v>
      </c>
      <c r="B120" t="s">
        <v>248</v>
      </c>
      <c r="C120" t="s">
        <v>41</v>
      </c>
      <c r="D120" t="s">
        <v>2</v>
      </c>
      <c r="E120" t="s">
        <v>23</v>
      </c>
      <c r="F120" t="s">
        <v>26</v>
      </c>
      <c r="G120">
        <f>INDEX(resident_to_x_domains[how many domains?],MATCH(data[[#This Row],[Case Profile Name]],resident_to_x_domains[Case Profile Name],0))</f>
        <v>2</v>
      </c>
      <c r="H120" t="str">
        <f>INDEX(CHP_table[CHP],MATCH(data[[#This Row],[Case Profile Name]],CHP_table[Case Profile Name],0))</f>
        <v>CH</v>
      </c>
      <c r="I120" t="str">
        <f>LEFT(data[[#This Row],[Domain]],1)</f>
        <v>C</v>
      </c>
      <c r="J120" s="4">
        <f>INDEX(criteria_table[criteria_code],MATCH(data[[#This Row],[Criteria]],criteria_table[Criteria],0))</f>
        <v>21</v>
      </c>
      <c r="K120" s="4" t="str">
        <f>CONCATENATE(data[[#This Row],[C H or P]],",",data[[#This Row],[criteria_code]])</f>
        <v>C,21</v>
      </c>
      <c r="L120" s="4" t="str">
        <f>CONCATENATE(data[[#This Row],[num_domains]]," ",data[[#This Row],[Criteria]])</f>
        <v>2 Poor cybersecurity practices</v>
      </c>
    </row>
    <row r="121" spans="1:12" hidden="1" x14ac:dyDescent="0.25">
      <c r="A121" t="s">
        <v>68</v>
      </c>
      <c r="B121" t="s">
        <v>248</v>
      </c>
      <c r="C121" t="s">
        <v>41</v>
      </c>
      <c r="D121" t="s">
        <v>8</v>
      </c>
      <c r="E121" t="s">
        <v>23</v>
      </c>
      <c r="F121" t="s">
        <v>22</v>
      </c>
      <c r="G121">
        <f>INDEX(resident_to_x_domains[how many domains?],MATCH(data[[#This Row],[Case Profile Name]],resident_to_x_domains[Case Profile Name],0))</f>
        <v>2</v>
      </c>
      <c r="H121" t="str">
        <f>INDEX(CHP_table[CHP],MATCH(data[[#This Row],[Case Profile Name]],CHP_table[Case Profile Name],0))</f>
        <v>CH</v>
      </c>
      <c r="I121" t="str">
        <f>LEFT(data[[#This Row],[Domain]],1)</f>
        <v>C</v>
      </c>
      <c r="J121" s="4">
        <f>INDEX(criteria_table[criteria_code],MATCH(data[[#This Row],[Criteria]],criteria_table[Criteria],0))</f>
        <v>16</v>
      </c>
      <c r="K121" s="4" t="str">
        <f>CONCATENATE(data[[#This Row],[C H or P]],",",data[[#This Row],[criteria_code]])</f>
        <v>C,16</v>
      </c>
      <c r="L121" s="4" t="str">
        <f>CONCATENATE(data[[#This Row],[num_domains]]," ",data[[#This Row],[Criteria]])</f>
        <v>2 Misuse of protected/secured information systems</v>
      </c>
    </row>
    <row r="122" spans="1:12" x14ac:dyDescent="0.25">
      <c r="A122" t="s">
        <v>21</v>
      </c>
      <c r="B122" t="s">
        <v>247</v>
      </c>
      <c r="C122" t="s">
        <v>246</v>
      </c>
      <c r="D122" t="s">
        <v>2</v>
      </c>
      <c r="E122" t="s">
        <v>7</v>
      </c>
      <c r="F122" t="s">
        <v>13</v>
      </c>
      <c r="G122">
        <f>INDEX(resident_to_x_domains[how many domains?],MATCH(data[[#This Row],[Case Profile Name]],resident_to_x_domains[Case Profile Name],0))</f>
        <v>3</v>
      </c>
      <c r="H122" t="str">
        <f>INDEX(CHP_table[CHP],MATCH(data[[#This Row],[Case Profile Name]],CHP_table[Case Profile Name],0))</f>
        <v>CHP</v>
      </c>
      <c r="I122" t="str">
        <f>LEFT(data[[#This Row],[Domain]],1)</f>
        <v>H</v>
      </c>
      <c r="J122" s="4">
        <f>INDEX(criteria_table[criteria_code],MATCH(data[[#This Row],[Criteria]],criteria_table[Criteria],0))</f>
        <v>11</v>
      </c>
      <c r="K122" s="4" t="str">
        <f>CONCATENATE(data[[#This Row],[C H or P]],",",data[[#This Row],[criteria_code]])</f>
        <v>H,11</v>
      </c>
      <c r="L122" s="4" t="str">
        <f>CONCATENATE(data[[#This Row],[num_domains]]," ",data[[#This Row],[Criteria]])</f>
        <v>3 Financial considerations</v>
      </c>
    </row>
    <row r="123" spans="1:12" x14ac:dyDescent="0.25">
      <c r="A123" t="s">
        <v>21</v>
      </c>
      <c r="B123" t="s">
        <v>247</v>
      </c>
      <c r="C123" t="s">
        <v>246</v>
      </c>
      <c r="D123" t="s">
        <v>2</v>
      </c>
      <c r="E123" t="s">
        <v>7</v>
      </c>
      <c r="F123" t="s">
        <v>38</v>
      </c>
      <c r="G123">
        <f>INDEX(resident_to_x_domains[how many domains?],MATCH(data[[#This Row],[Case Profile Name]],resident_to_x_domains[Case Profile Name],0))</f>
        <v>3</v>
      </c>
      <c r="H123" t="str">
        <f>INDEX(CHP_table[CHP],MATCH(data[[#This Row],[Case Profile Name]],CHP_table[Case Profile Name],0))</f>
        <v>CHP</v>
      </c>
      <c r="I123" t="str">
        <f>LEFT(data[[#This Row],[Domain]],1)</f>
        <v>H</v>
      </c>
      <c r="J123" s="4">
        <f>INDEX(criteria_table[criteria_code],MATCH(data[[#This Row],[Criteria]],criteria_table[Criteria],0))</f>
        <v>20</v>
      </c>
      <c r="K123" s="4" t="str">
        <f>CONCATENATE(data[[#This Row],[C H or P]],",",data[[#This Row],[criteria_code]])</f>
        <v>H,20</v>
      </c>
      <c r="L123" s="4" t="str">
        <f>CONCATENATE(data[[#This Row],[num_domains]]," ",data[[#This Row],[Criteria]])</f>
        <v>3 Personal conduct</v>
      </c>
    </row>
    <row r="124" spans="1:12" x14ac:dyDescent="0.25">
      <c r="A124" t="s">
        <v>21</v>
      </c>
      <c r="B124" t="s">
        <v>247</v>
      </c>
      <c r="C124" t="s">
        <v>246</v>
      </c>
      <c r="D124" t="s">
        <v>2</v>
      </c>
      <c r="E124" t="s">
        <v>7</v>
      </c>
      <c r="F124" t="s">
        <v>12</v>
      </c>
      <c r="G124">
        <f>INDEX(resident_to_x_domains[how many domains?],MATCH(data[[#This Row],[Case Profile Name]],resident_to_x_domains[Case Profile Name],0))</f>
        <v>3</v>
      </c>
      <c r="H124" t="str">
        <f>INDEX(CHP_table[CHP],MATCH(data[[#This Row],[Case Profile Name]],CHP_table[Case Profile Name],0))</f>
        <v>CHP</v>
      </c>
      <c r="I124" t="str">
        <f>LEFT(data[[#This Row],[Domain]],1)</f>
        <v>H</v>
      </c>
      <c r="J124" s="4">
        <f>INDEX(criteria_table[criteria_code],MATCH(data[[#This Row],[Criteria]],criteria_table[Criteria],0))</f>
        <v>23</v>
      </c>
      <c r="K124" s="4" t="str">
        <f>CONCATENATE(data[[#This Row],[C H or P]],",",data[[#This Row],[criteria_code]])</f>
        <v>H,23</v>
      </c>
      <c r="L124" s="4" t="str">
        <f>CONCATENATE(data[[#This Row],[num_domains]]," ",data[[#This Row],[Criteria]])</f>
        <v>3 Practices dangerous to security</v>
      </c>
    </row>
    <row r="125" spans="1:12" x14ac:dyDescent="0.25">
      <c r="A125" t="s">
        <v>21</v>
      </c>
      <c r="B125" t="s">
        <v>247</v>
      </c>
      <c r="C125" t="s">
        <v>246</v>
      </c>
      <c r="D125" t="s">
        <v>2</v>
      </c>
      <c r="E125" t="s">
        <v>7</v>
      </c>
      <c r="F125" t="s">
        <v>37</v>
      </c>
      <c r="G125">
        <f>INDEX(resident_to_x_domains[how many domains?],MATCH(data[[#This Row],[Case Profile Name]],resident_to_x_domains[Case Profile Name],0))</f>
        <v>3</v>
      </c>
      <c r="H125" t="str">
        <f>INDEX(CHP_table[CHP],MATCH(data[[#This Row],[Case Profile Name]],CHP_table[Case Profile Name],0))</f>
        <v>CHP</v>
      </c>
      <c r="I125" t="str">
        <f>LEFT(data[[#This Row],[Domain]],1)</f>
        <v>H</v>
      </c>
      <c r="J125" s="4">
        <f>INDEX(criteria_table[criteria_code],MATCH(data[[#This Row],[Criteria]],criteria_table[Criteria],0))</f>
        <v>24</v>
      </c>
      <c r="K125" s="4" t="str">
        <f>CONCATENATE(data[[#This Row],[C H or P]],",",data[[#This Row],[criteria_code]])</f>
        <v>H,24</v>
      </c>
      <c r="L125" s="4" t="str">
        <f>CONCATENATE(data[[#This Row],[num_domains]]," ",data[[#This Row],[Criteria]])</f>
        <v>3 Psychological considerations</v>
      </c>
    </row>
    <row r="126" spans="1:12" hidden="1" x14ac:dyDescent="0.25">
      <c r="A126" t="s">
        <v>21</v>
      </c>
      <c r="B126" t="s">
        <v>247</v>
      </c>
      <c r="C126" t="s">
        <v>246</v>
      </c>
      <c r="D126" t="s">
        <v>8</v>
      </c>
      <c r="E126" t="s">
        <v>7</v>
      </c>
      <c r="F126" t="s">
        <v>11</v>
      </c>
      <c r="G126">
        <f>INDEX(resident_to_x_domains[how many domains?],MATCH(data[[#This Row],[Case Profile Name]],resident_to_x_domains[Case Profile Name],0))</f>
        <v>3</v>
      </c>
      <c r="H126" t="str">
        <f>INDEX(CHP_table[CHP],MATCH(data[[#This Row],[Case Profile Name]],CHP_table[Case Profile Name],0))</f>
        <v>CHP</v>
      </c>
      <c r="I126" t="str">
        <f>LEFT(data[[#This Row],[Domain]],1)</f>
        <v>H</v>
      </c>
      <c r="J126" s="4">
        <f>INDEX(criteria_table[criteria_code],MATCH(data[[#This Row],[Criteria]],criteria_table[Criteria],0))</f>
        <v>15</v>
      </c>
      <c r="K126" s="4" t="str">
        <f>CONCATENATE(data[[#This Row],[C H or P]],",",data[[#This Row],[criteria_code]])</f>
        <v>H,15</v>
      </c>
      <c r="L126" s="4" t="str">
        <f>CONCATENATE(data[[#This Row],[num_domains]]," ",data[[#This Row],[Criteria]])</f>
        <v>3 Mishandling of classified information</v>
      </c>
    </row>
    <row r="127" spans="1:12" hidden="1" x14ac:dyDescent="0.25">
      <c r="A127" t="s">
        <v>21</v>
      </c>
      <c r="B127" t="s">
        <v>247</v>
      </c>
      <c r="C127" t="s">
        <v>246</v>
      </c>
      <c r="D127" t="s">
        <v>8</v>
      </c>
      <c r="E127" t="s">
        <v>7</v>
      </c>
      <c r="F127" t="s">
        <v>6</v>
      </c>
      <c r="G127">
        <f>INDEX(resident_to_x_domains[how many domains?],MATCH(data[[#This Row],[Case Profile Name]],resident_to_x_domains[Case Profile Name],0))</f>
        <v>3</v>
      </c>
      <c r="H127" t="str">
        <f>INDEX(CHP_table[CHP],MATCH(data[[#This Row],[Case Profile Name]],CHP_table[Case Profile Name],0))</f>
        <v>CHP</v>
      </c>
      <c r="I127" t="str">
        <f>LEFT(data[[#This Row],[Domain]],1)</f>
        <v>H</v>
      </c>
      <c r="J127" s="4">
        <f>INDEX(criteria_table[criteria_code],MATCH(data[[#This Row],[Criteria]],criteria_table[Criteria],0))</f>
        <v>28</v>
      </c>
      <c r="K127" s="4" t="str">
        <f>CONCATENATE(data[[#This Row],[C H or P]],",",data[[#This Row],[criteria_code]])</f>
        <v>H,28</v>
      </c>
      <c r="L127" s="4" t="str">
        <f>CONCATENATE(data[[#This Row],[num_domains]]," ",data[[#This Row],[Criteria]])</f>
        <v>3 Unexplained affluence</v>
      </c>
    </row>
    <row r="128" spans="1:12" hidden="1" x14ac:dyDescent="0.25">
      <c r="A128" t="s">
        <v>21</v>
      </c>
      <c r="B128" t="s">
        <v>247</v>
      </c>
      <c r="C128" t="s">
        <v>246</v>
      </c>
      <c r="D128" t="s">
        <v>8</v>
      </c>
      <c r="E128" t="s">
        <v>7</v>
      </c>
      <c r="F128" t="s">
        <v>125</v>
      </c>
      <c r="G128">
        <f>INDEX(resident_to_x_domains[how many domains?],MATCH(data[[#This Row],[Case Profile Name]],resident_to_x_domains[Case Profile Name],0))</f>
        <v>3</v>
      </c>
      <c r="H128" t="str">
        <f>INDEX(CHP_table[CHP],MATCH(data[[#This Row],[Case Profile Name]],CHP_table[Case Profile Name],0))</f>
        <v>CHP</v>
      </c>
      <c r="I128" t="str">
        <f>LEFT(data[[#This Row],[Domain]],1)</f>
        <v>H</v>
      </c>
      <c r="J128" s="4">
        <f>INDEX(criteria_table[criteria_code],MATCH(data[[#This Row],[Criteria]],criteria_table[Criteria],0))</f>
        <v>13</v>
      </c>
      <c r="K128" s="4" t="str">
        <f>CONCATENATE(data[[#This Row],[C H or P]],",",data[[#This Row],[criteria_code]])</f>
        <v>H,13</v>
      </c>
      <c r="L128" s="4" t="str">
        <f>CONCATENATE(data[[#This Row],[num_domains]]," ",data[[#This Row],[Criteria]])</f>
        <v>3 Illegal drug use</v>
      </c>
    </row>
    <row r="129" spans="1:12" hidden="1" x14ac:dyDescent="0.25">
      <c r="A129" t="s">
        <v>21</v>
      </c>
      <c r="B129" t="s">
        <v>247</v>
      </c>
      <c r="C129" t="s">
        <v>246</v>
      </c>
      <c r="D129" t="s">
        <v>8</v>
      </c>
      <c r="E129" t="s">
        <v>7</v>
      </c>
      <c r="F129" t="s">
        <v>9</v>
      </c>
      <c r="G129">
        <f>INDEX(resident_to_x_domains[how many domains?],MATCH(data[[#This Row],[Case Profile Name]],resident_to_x_domains[Case Profile Name],0))</f>
        <v>3</v>
      </c>
      <c r="H129" t="str">
        <f>INDEX(CHP_table[CHP],MATCH(data[[#This Row],[Case Profile Name]],CHP_table[Case Profile Name],0))</f>
        <v>CHP</v>
      </c>
      <c r="I129" t="str">
        <f>LEFT(data[[#This Row],[Domain]],1)</f>
        <v>H</v>
      </c>
      <c r="J129" s="4">
        <f>INDEX(criteria_table[criteria_code],MATCH(data[[#This Row],[Criteria]],criteria_table[Criteria],0))</f>
        <v>5</v>
      </c>
      <c r="K129" s="4" t="str">
        <f>CONCATENATE(data[[#This Row],[C H or P]],",",data[[#This Row],[criteria_code]])</f>
        <v>H,5</v>
      </c>
      <c r="L129" s="4" t="str">
        <f>CONCATENATE(data[[#This Row],[num_domains]]," ",data[[#This Row],[Criteria]])</f>
        <v>3 Criminal conduct</v>
      </c>
    </row>
    <row r="130" spans="1:12" hidden="1" x14ac:dyDescent="0.25">
      <c r="A130" t="s">
        <v>21</v>
      </c>
      <c r="B130" t="s">
        <v>247</v>
      </c>
      <c r="C130" t="s">
        <v>246</v>
      </c>
      <c r="D130" t="s">
        <v>8</v>
      </c>
      <c r="E130" t="s">
        <v>1</v>
      </c>
      <c r="F130" t="s">
        <v>14</v>
      </c>
      <c r="G130">
        <f>INDEX(resident_to_x_domains[how many domains?],MATCH(data[[#This Row],[Case Profile Name]],resident_to_x_domains[Case Profile Name],0))</f>
        <v>3</v>
      </c>
      <c r="H130" t="str">
        <f>INDEX(CHP_table[CHP],MATCH(data[[#This Row],[Case Profile Name]],CHP_table[Case Profile Name],0))</f>
        <v>CHP</v>
      </c>
      <c r="I130" t="str">
        <f>LEFT(data[[#This Row],[Domain]],1)</f>
        <v>P</v>
      </c>
      <c r="J130" s="4">
        <f>INDEX(criteria_table[criteria_code],MATCH(data[[#This Row],[Criteria]],criteria_table[Criteria],0))</f>
        <v>1</v>
      </c>
      <c r="K130" s="4" t="str">
        <f>CONCATENATE(data[[#This Row],[C H or P]],",",data[[#This Row],[criteria_code]])</f>
        <v>P,1</v>
      </c>
      <c r="L130" s="4" t="str">
        <f>CONCATENATE(data[[#This Row],[num_domains]]," ",data[[#This Row],[Criteria]])</f>
        <v>3 Active communication with hostile actors</v>
      </c>
    </row>
    <row r="131" spans="1:12" x14ac:dyDescent="0.25">
      <c r="A131" t="s">
        <v>21</v>
      </c>
      <c r="B131" t="s">
        <v>247</v>
      </c>
      <c r="C131" t="s">
        <v>246</v>
      </c>
      <c r="D131" t="s">
        <v>2</v>
      </c>
      <c r="E131" t="s">
        <v>23</v>
      </c>
      <c r="F131" t="s">
        <v>26</v>
      </c>
      <c r="G131">
        <f>INDEX(resident_to_x_domains[how many domains?],MATCH(data[[#This Row],[Case Profile Name]],resident_to_x_domains[Case Profile Name],0))</f>
        <v>3</v>
      </c>
      <c r="H131" t="str">
        <f>INDEX(CHP_table[CHP],MATCH(data[[#This Row],[Case Profile Name]],CHP_table[Case Profile Name],0))</f>
        <v>CHP</v>
      </c>
      <c r="I131" t="str">
        <f>LEFT(data[[#This Row],[Domain]],1)</f>
        <v>C</v>
      </c>
      <c r="J131" s="4">
        <f>INDEX(criteria_table[criteria_code],MATCH(data[[#This Row],[Criteria]],criteria_table[Criteria],0))</f>
        <v>21</v>
      </c>
      <c r="K131" s="4" t="str">
        <f>CONCATENATE(data[[#This Row],[C H or P]],",",data[[#This Row],[criteria_code]])</f>
        <v>C,21</v>
      </c>
      <c r="L131" s="4" t="str">
        <f>CONCATENATE(data[[#This Row],[num_domains]]," ",data[[#This Row],[Criteria]])</f>
        <v>3 Poor cybersecurity practices</v>
      </c>
    </row>
    <row r="132" spans="1:12" x14ac:dyDescent="0.25">
      <c r="A132" t="s">
        <v>82</v>
      </c>
      <c r="B132" t="s">
        <v>245</v>
      </c>
      <c r="C132" t="s">
        <v>64</v>
      </c>
      <c r="D132" t="s">
        <v>2</v>
      </c>
      <c r="E132" t="s">
        <v>7</v>
      </c>
      <c r="F132" t="s">
        <v>13</v>
      </c>
      <c r="G132">
        <f>INDEX(resident_to_x_domains[how many domains?],MATCH(data[[#This Row],[Case Profile Name]],resident_to_x_domains[Case Profile Name],0))</f>
        <v>2</v>
      </c>
      <c r="H132" t="str">
        <f>INDEX(CHP_table[CHP],MATCH(data[[#This Row],[Case Profile Name]],CHP_table[Case Profile Name],0))</f>
        <v>HP</v>
      </c>
      <c r="I132" t="str">
        <f>LEFT(data[[#This Row],[Domain]],1)</f>
        <v>H</v>
      </c>
      <c r="J132" s="4">
        <f>INDEX(criteria_table[criteria_code],MATCH(data[[#This Row],[Criteria]],criteria_table[Criteria],0))</f>
        <v>11</v>
      </c>
      <c r="K132" s="4" t="str">
        <f>CONCATENATE(data[[#This Row],[C H or P]],",",data[[#This Row],[criteria_code]])</f>
        <v>H,11</v>
      </c>
      <c r="L132" s="4" t="str">
        <f>CONCATENATE(data[[#This Row],[num_domains]]," ",data[[#This Row],[Criteria]])</f>
        <v>2 Financial considerations</v>
      </c>
    </row>
    <row r="133" spans="1:12" x14ac:dyDescent="0.25">
      <c r="A133" t="s">
        <v>82</v>
      </c>
      <c r="B133" t="s">
        <v>245</v>
      </c>
      <c r="C133" t="s">
        <v>64</v>
      </c>
      <c r="D133" t="s">
        <v>2</v>
      </c>
      <c r="E133" t="s">
        <v>7</v>
      </c>
      <c r="F133" t="s">
        <v>18</v>
      </c>
      <c r="G133">
        <f>INDEX(resident_to_x_domains[how many domains?],MATCH(data[[#This Row],[Case Profile Name]],resident_to_x_domains[Case Profile Name],0))</f>
        <v>2</v>
      </c>
      <c r="H133" t="str">
        <f>INDEX(CHP_table[CHP],MATCH(data[[#This Row],[Case Profile Name]],CHP_table[Case Profile Name],0))</f>
        <v>HP</v>
      </c>
      <c r="I133" t="str">
        <f>LEFT(data[[#This Row],[Domain]],1)</f>
        <v>H</v>
      </c>
      <c r="J133" s="4">
        <f>INDEX(criteria_table[criteria_code],MATCH(data[[#This Row],[Criteria]],criteria_table[Criteria],0))</f>
        <v>12</v>
      </c>
      <c r="K133" s="4" t="str">
        <f>CONCATENATE(data[[#This Row],[C H or P]],",",data[[#This Row],[criteria_code]])</f>
        <v>H,12</v>
      </c>
      <c r="L133" s="4" t="str">
        <f>CONCATENATE(data[[#This Row],[num_domains]]," ",data[[#This Row],[Criteria]])</f>
        <v>2 Foreign preference</v>
      </c>
    </row>
    <row r="134" spans="1:12" hidden="1" x14ac:dyDescent="0.25">
      <c r="A134" t="s">
        <v>82</v>
      </c>
      <c r="B134" t="s">
        <v>245</v>
      </c>
      <c r="C134" t="s">
        <v>64</v>
      </c>
      <c r="D134" t="s">
        <v>8</v>
      </c>
      <c r="E134" t="s">
        <v>7</v>
      </c>
      <c r="F134" t="s">
        <v>10</v>
      </c>
      <c r="G134">
        <f>INDEX(resident_to_x_domains[how many domains?],MATCH(data[[#This Row],[Case Profile Name]],resident_to_x_domains[Case Profile Name],0))</f>
        <v>2</v>
      </c>
      <c r="H134" t="str">
        <f>INDEX(CHP_table[CHP],MATCH(data[[#This Row],[Case Profile Name]],CHP_table[Case Profile Name],0))</f>
        <v>HP</v>
      </c>
      <c r="I134" t="str">
        <f>LEFT(data[[#This Row],[Domain]],1)</f>
        <v>H</v>
      </c>
      <c r="J134" s="4">
        <f>INDEX(criteria_table[criteria_code],MATCH(data[[#This Row],[Criteria]],criteria_table[Criteria],0))</f>
        <v>3</v>
      </c>
      <c r="K134" s="4" t="str">
        <f>CONCATENATE(data[[#This Row],[C H or P]],",",data[[#This Row],[criteria_code]])</f>
        <v>H,3</v>
      </c>
      <c r="L134" s="4" t="str">
        <f>CONCATENATE(data[[#This Row],[num_domains]]," ",data[[#This Row],[Criteria]])</f>
        <v>2 Allegiance to the United States of America</v>
      </c>
    </row>
    <row r="135" spans="1:12" hidden="1" x14ac:dyDescent="0.25">
      <c r="A135" t="s">
        <v>82</v>
      </c>
      <c r="B135" t="s">
        <v>245</v>
      </c>
      <c r="C135" t="s">
        <v>64</v>
      </c>
      <c r="D135" t="s">
        <v>8</v>
      </c>
      <c r="E135" t="s">
        <v>1</v>
      </c>
      <c r="F135" t="s">
        <v>14</v>
      </c>
      <c r="G135">
        <f>INDEX(resident_to_x_domains[how many domains?],MATCH(data[[#This Row],[Case Profile Name]],resident_to_x_domains[Case Profile Name],0))</f>
        <v>2</v>
      </c>
      <c r="H135" t="str">
        <f>INDEX(CHP_table[CHP],MATCH(data[[#This Row],[Case Profile Name]],CHP_table[Case Profile Name],0))</f>
        <v>HP</v>
      </c>
      <c r="I135" t="str">
        <f>LEFT(data[[#This Row],[Domain]],1)</f>
        <v>P</v>
      </c>
      <c r="J135" s="4">
        <f>INDEX(criteria_table[criteria_code],MATCH(data[[#This Row],[Criteria]],criteria_table[Criteria],0))</f>
        <v>1</v>
      </c>
      <c r="K135" s="4" t="str">
        <f>CONCATENATE(data[[#This Row],[C H or P]],",",data[[#This Row],[criteria_code]])</f>
        <v>P,1</v>
      </c>
      <c r="L135" s="4" t="str">
        <f>CONCATENATE(data[[#This Row],[num_domains]]," ",data[[#This Row],[Criteria]])</f>
        <v>2 Active communication with hostile actors</v>
      </c>
    </row>
    <row r="136" spans="1:12" x14ac:dyDescent="0.25">
      <c r="A136" t="s">
        <v>29</v>
      </c>
      <c r="B136" t="s">
        <v>244</v>
      </c>
      <c r="C136" t="s">
        <v>31</v>
      </c>
      <c r="D136" t="s">
        <v>2</v>
      </c>
      <c r="E136" t="s">
        <v>7</v>
      </c>
      <c r="F136" t="s">
        <v>13</v>
      </c>
      <c r="G136">
        <f>INDEX(resident_to_x_domains[how many domains?],MATCH(data[[#This Row],[Case Profile Name]],resident_to_x_domains[Case Profile Name],0))</f>
        <v>2</v>
      </c>
      <c r="H136" t="str">
        <f>INDEX(CHP_table[CHP],MATCH(data[[#This Row],[Case Profile Name]],CHP_table[Case Profile Name],0))</f>
        <v>HP</v>
      </c>
      <c r="I136" t="str">
        <f>LEFT(data[[#This Row],[Domain]],1)</f>
        <v>H</v>
      </c>
      <c r="J136" s="4">
        <f>INDEX(criteria_table[criteria_code],MATCH(data[[#This Row],[Criteria]],criteria_table[Criteria],0))</f>
        <v>11</v>
      </c>
      <c r="K136" s="4" t="str">
        <f>CONCATENATE(data[[#This Row],[C H or P]],",",data[[#This Row],[criteria_code]])</f>
        <v>H,11</v>
      </c>
      <c r="L136" s="4" t="str">
        <f>CONCATENATE(data[[#This Row],[num_domains]]," ",data[[#This Row],[Criteria]])</f>
        <v>2 Financial considerations</v>
      </c>
    </row>
    <row r="137" spans="1:12" x14ac:dyDescent="0.25">
      <c r="A137" t="s">
        <v>29</v>
      </c>
      <c r="B137" t="s">
        <v>244</v>
      </c>
      <c r="C137" t="s">
        <v>31</v>
      </c>
      <c r="D137" t="s">
        <v>2</v>
      </c>
      <c r="E137" t="s">
        <v>7</v>
      </c>
      <c r="F137" t="s">
        <v>38</v>
      </c>
      <c r="G137">
        <f>INDEX(resident_to_x_domains[how many domains?],MATCH(data[[#This Row],[Case Profile Name]],resident_to_x_domains[Case Profile Name],0))</f>
        <v>2</v>
      </c>
      <c r="H137" t="str">
        <f>INDEX(CHP_table[CHP],MATCH(data[[#This Row],[Case Profile Name]],CHP_table[Case Profile Name],0))</f>
        <v>HP</v>
      </c>
      <c r="I137" t="str">
        <f>LEFT(data[[#This Row],[Domain]],1)</f>
        <v>H</v>
      </c>
      <c r="J137" s="4">
        <f>INDEX(criteria_table[criteria_code],MATCH(data[[#This Row],[Criteria]],criteria_table[Criteria],0))</f>
        <v>20</v>
      </c>
      <c r="K137" s="4" t="str">
        <f>CONCATENATE(data[[#This Row],[C H or P]],",",data[[#This Row],[criteria_code]])</f>
        <v>H,20</v>
      </c>
      <c r="L137" s="4" t="str">
        <f>CONCATENATE(data[[#This Row],[num_domains]]," ",data[[#This Row],[Criteria]])</f>
        <v>2 Personal conduct</v>
      </c>
    </row>
    <row r="138" spans="1:12" x14ac:dyDescent="0.25">
      <c r="A138" t="s">
        <v>29</v>
      </c>
      <c r="B138" t="s">
        <v>244</v>
      </c>
      <c r="C138" t="s">
        <v>31</v>
      </c>
      <c r="D138" t="s">
        <v>2</v>
      </c>
      <c r="E138" t="s">
        <v>7</v>
      </c>
      <c r="F138" t="s">
        <v>12</v>
      </c>
      <c r="G138">
        <f>INDEX(resident_to_x_domains[how many domains?],MATCH(data[[#This Row],[Case Profile Name]],resident_to_x_domains[Case Profile Name],0))</f>
        <v>2</v>
      </c>
      <c r="H138" t="str">
        <f>INDEX(CHP_table[CHP],MATCH(data[[#This Row],[Case Profile Name]],CHP_table[Case Profile Name],0))</f>
        <v>HP</v>
      </c>
      <c r="I138" t="str">
        <f>LEFT(data[[#This Row],[Domain]],1)</f>
        <v>H</v>
      </c>
      <c r="J138" s="4">
        <f>INDEX(criteria_table[criteria_code],MATCH(data[[#This Row],[Criteria]],criteria_table[Criteria],0))</f>
        <v>23</v>
      </c>
      <c r="K138" s="4" t="str">
        <f>CONCATENATE(data[[#This Row],[C H or P]],",",data[[#This Row],[criteria_code]])</f>
        <v>H,23</v>
      </c>
      <c r="L138" s="4" t="str">
        <f>CONCATENATE(data[[#This Row],[num_domains]]," ",data[[#This Row],[Criteria]])</f>
        <v>2 Practices dangerous to security</v>
      </c>
    </row>
    <row r="139" spans="1:12" hidden="1" x14ac:dyDescent="0.25">
      <c r="A139" t="s">
        <v>29</v>
      </c>
      <c r="B139" t="s">
        <v>244</v>
      </c>
      <c r="C139" t="s">
        <v>31</v>
      </c>
      <c r="D139" t="s">
        <v>8</v>
      </c>
      <c r="E139" t="s">
        <v>7</v>
      </c>
      <c r="F139" t="s">
        <v>11</v>
      </c>
      <c r="G139">
        <f>INDEX(resident_to_x_domains[how many domains?],MATCH(data[[#This Row],[Case Profile Name]],resident_to_x_domains[Case Profile Name],0))</f>
        <v>2</v>
      </c>
      <c r="H139" t="str">
        <f>INDEX(CHP_table[CHP],MATCH(data[[#This Row],[Case Profile Name]],CHP_table[Case Profile Name],0))</f>
        <v>HP</v>
      </c>
      <c r="I139" t="str">
        <f>LEFT(data[[#This Row],[Domain]],1)</f>
        <v>H</v>
      </c>
      <c r="J139" s="4">
        <f>INDEX(criteria_table[criteria_code],MATCH(data[[#This Row],[Criteria]],criteria_table[Criteria],0))</f>
        <v>15</v>
      </c>
      <c r="K139" s="4" t="str">
        <f>CONCATENATE(data[[#This Row],[C H or P]],",",data[[#This Row],[criteria_code]])</f>
        <v>H,15</v>
      </c>
      <c r="L139" s="4" t="str">
        <f>CONCATENATE(data[[#This Row],[num_domains]]," ",data[[#This Row],[Criteria]])</f>
        <v>2 Mishandling of classified information</v>
      </c>
    </row>
    <row r="140" spans="1:12" hidden="1" x14ac:dyDescent="0.25">
      <c r="A140" t="s">
        <v>29</v>
      </c>
      <c r="B140" t="s">
        <v>244</v>
      </c>
      <c r="C140" t="s">
        <v>31</v>
      </c>
      <c r="D140" t="s">
        <v>8</v>
      </c>
      <c r="E140" t="s">
        <v>7</v>
      </c>
      <c r="F140" t="s">
        <v>10</v>
      </c>
      <c r="G140">
        <f>INDEX(resident_to_x_domains[how many domains?],MATCH(data[[#This Row],[Case Profile Name]],resident_to_x_domains[Case Profile Name],0))</f>
        <v>2</v>
      </c>
      <c r="H140" t="str">
        <f>INDEX(CHP_table[CHP],MATCH(data[[#This Row],[Case Profile Name]],CHP_table[Case Profile Name],0))</f>
        <v>HP</v>
      </c>
      <c r="I140" t="str">
        <f>LEFT(data[[#This Row],[Domain]],1)</f>
        <v>H</v>
      </c>
      <c r="J140" s="4">
        <f>INDEX(criteria_table[criteria_code],MATCH(data[[#This Row],[Criteria]],criteria_table[Criteria],0))</f>
        <v>3</v>
      </c>
      <c r="K140" s="4" t="str">
        <f>CONCATENATE(data[[#This Row],[C H or P]],",",data[[#This Row],[criteria_code]])</f>
        <v>H,3</v>
      </c>
      <c r="L140" s="4" t="str">
        <f>CONCATENATE(data[[#This Row],[num_domains]]," ",data[[#This Row],[Criteria]])</f>
        <v>2 Allegiance to the United States of America</v>
      </c>
    </row>
    <row r="141" spans="1:12" hidden="1" x14ac:dyDescent="0.25">
      <c r="A141" t="s">
        <v>29</v>
      </c>
      <c r="B141" t="s">
        <v>244</v>
      </c>
      <c r="C141" t="s">
        <v>31</v>
      </c>
      <c r="D141" t="s">
        <v>8</v>
      </c>
      <c r="E141" t="s">
        <v>7</v>
      </c>
      <c r="F141" t="s">
        <v>9</v>
      </c>
      <c r="G141">
        <f>INDEX(resident_to_x_domains[how many domains?],MATCH(data[[#This Row],[Case Profile Name]],resident_to_x_domains[Case Profile Name],0))</f>
        <v>2</v>
      </c>
      <c r="H141" t="str">
        <f>INDEX(CHP_table[CHP],MATCH(data[[#This Row],[Case Profile Name]],CHP_table[Case Profile Name],0))</f>
        <v>HP</v>
      </c>
      <c r="I141" t="str">
        <f>LEFT(data[[#This Row],[Domain]],1)</f>
        <v>H</v>
      </c>
      <c r="J141" s="4">
        <f>INDEX(criteria_table[criteria_code],MATCH(data[[#This Row],[Criteria]],criteria_table[Criteria],0))</f>
        <v>5</v>
      </c>
      <c r="K141" s="4" t="str">
        <f>CONCATENATE(data[[#This Row],[C H or P]],",",data[[#This Row],[criteria_code]])</f>
        <v>H,5</v>
      </c>
      <c r="L141" s="4" t="str">
        <f>CONCATENATE(data[[#This Row],[num_domains]]," ",data[[#This Row],[Criteria]])</f>
        <v>2 Criminal conduct</v>
      </c>
    </row>
    <row r="142" spans="1:12" x14ac:dyDescent="0.25">
      <c r="A142" t="s">
        <v>29</v>
      </c>
      <c r="B142" t="s">
        <v>244</v>
      </c>
      <c r="C142" t="s">
        <v>31</v>
      </c>
      <c r="D142" t="s">
        <v>2</v>
      </c>
      <c r="E142" t="s">
        <v>1</v>
      </c>
      <c r="F142" t="s">
        <v>0</v>
      </c>
      <c r="G142">
        <f>INDEX(resident_to_x_domains[how many domains?],MATCH(data[[#This Row],[Case Profile Name]],resident_to_x_domains[Case Profile Name],0))</f>
        <v>2</v>
      </c>
      <c r="H142" t="str">
        <f>INDEX(CHP_table[CHP],MATCH(data[[#This Row],[Case Profile Name]],CHP_table[Case Profile Name],0))</f>
        <v>HP</v>
      </c>
      <c r="I142" t="str">
        <f>LEFT(data[[#This Row],[Domain]],1)</f>
        <v>P</v>
      </c>
      <c r="J142" s="4">
        <f>INDEX(criteria_table[criteria_code],MATCH(data[[#This Row],[Criteria]],criteria_table[Criteria],0))</f>
        <v>18</v>
      </c>
      <c r="K142" s="4" t="str">
        <f>CONCATENATE(data[[#This Row],[C H or P]],",",data[[#This Row],[criteria_code]])</f>
        <v>P,18</v>
      </c>
      <c r="L142" s="4" t="str">
        <f>CONCATENATE(data[[#This Row],[num_domains]]," ",data[[#This Row],[Criteria]])</f>
        <v>2 Passive communication with hostile actors</v>
      </c>
    </row>
    <row r="143" spans="1:12" x14ac:dyDescent="0.25">
      <c r="A143" t="s">
        <v>33</v>
      </c>
      <c r="B143" t="s">
        <v>243</v>
      </c>
      <c r="C143" t="s">
        <v>45</v>
      </c>
      <c r="D143" t="s">
        <v>2</v>
      </c>
      <c r="E143" t="s">
        <v>7</v>
      </c>
      <c r="F143" t="s">
        <v>13</v>
      </c>
      <c r="G143">
        <f>INDEX(resident_to_x_domains[how many domains?],MATCH(data[[#This Row],[Case Profile Name]],resident_to_x_domains[Case Profile Name],0))</f>
        <v>2</v>
      </c>
      <c r="H143" t="str">
        <f>INDEX(CHP_table[CHP],MATCH(data[[#This Row],[Case Profile Name]],CHP_table[Case Profile Name],0))</f>
        <v>HP</v>
      </c>
      <c r="I143" t="str">
        <f>LEFT(data[[#This Row],[Domain]],1)</f>
        <v>H</v>
      </c>
      <c r="J143" s="4">
        <f>INDEX(criteria_table[criteria_code],MATCH(data[[#This Row],[Criteria]],criteria_table[Criteria],0))</f>
        <v>11</v>
      </c>
      <c r="K143" s="4" t="str">
        <f>CONCATENATE(data[[#This Row],[C H or P]],",",data[[#This Row],[criteria_code]])</f>
        <v>H,11</v>
      </c>
      <c r="L143" s="4" t="str">
        <f>CONCATENATE(data[[#This Row],[num_domains]]," ",data[[#This Row],[Criteria]])</f>
        <v>2 Financial considerations</v>
      </c>
    </row>
    <row r="144" spans="1:12" x14ac:dyDescent="0.25">
      <c r="A144" t="s">
        <v>33</v>
      </c>
      <c r="B144" t="s">
        <v>243</v>
      </c>
      <c r="C144" t="s">
        <v>45</v>
      </c>
      <c r="D144" t="s">
        <v>2</v>
      </c>
      <c r="E144" t="s">
        <v>7</v>
      </c>
      <c r="F144" t="s">
        <v>38</v>
      </c>
      <c r="G144">
        <f>INDEX(resident_to_x_domains[how many domains?],MATCH(data[[#This Row],[Case Profile Name]],resident_to_x_domains[Case Profile Name],0))</f>
        <v>2</v>
      </c>
      <c r="H144" t="str">
        <f>INDEX(CHP_table[CHP],MATCH(data[[#This Row],[Case Profile Name]],CHP_table[Case Profile Name],0))</f>
        <v>HP</v>
      </c>
      <c r="I144" t="str">
        <f>LEFT(data[[#This Row],[Domain]],1)</f>
        <v>H</v>
      </c>
      <c r="J144" s="4">
        <f>INDEX(criteria_table[criteria_code],MATCH(data[[#This Row],[Criteria]],criteria_table[Criteria],0))</f>
        <v>20</v>
      </c>
      <c r="K144" s="4" t="str">
        <f>CONCATENATE(data[[#This Row],[C H or P]],",",data[[#This Row],[criteria_code]])</f>
        <v>H,20</v>
      </c>
      <c r="L144" s="4" t="str">
        <f>CONCATENATE(data[[#This Row],[num_domains]]," ",data[[#This Row],[Criteria]])</f>
        <v>2 Personal conduct</v>
      </c>
    </row>
    <row r="145" spans="1:12" hidden="1" x14ac:dyDescent="0.25">
      <c r="A145" t="s">
        <v>33</v>
      </c>
      <c r="B145" t="s">
        <v>243</v>
      </c>
      <c r="C145" t="s">
        <v>45</v>
      </c>
      <c r="D145" t="s">
        <v>8</v>
      </c>
      <c r="E145" t="s">
        <v>7</v>
      </c>
      <c r="F145" t="s">
        <v>10</v>
      </c>
      <c r="G145">
        <f>INDEX(resident_to_x_domains[how many domains?],MATCH(data[[#This Row],[Case Profile Name]],resident_to_x_domains[Case Profile Name],0))</f>
        <v>2</v>
      </c>
      <c r="H145" t="str">
        <f>INDEX(CHP_table[CHP],MATCH(data[[#This Row],[Case Profile Name]],CHP_table[Case Profile Name],0))</f>
        <v>HP</v>
      </c>
      <c r="I145" t="str">
        <f>LEFT(data[[#This Row],[Domain]],1)</f>
        <v>H</v>
      </c>
      <c r="J145" s="4">
        <f>INDEX(criteria_table[criteria_code],MATCH(data[[#This Row],[Criteria]],criteria_table[Criteria],0))</f>
        <v>3</v>
      </c>
      <c r="K145" s="4" t="str">
        <f>CONCATENATE(data[[#This Row],[C H or P]],",",data[[#This Row],[criteria_code]])</f>
        <v>H,3</v>
      </c>
      <c r="L145" s="4" t="str">
        <f>CONCATENATE(data[[#This Row],[num_domains]]," ",data[[#This Row],[Criteria]])</f>
        <v>2 Allegiance to the United States of America</v>
      </c>
    </row>
    <row r="146" spans="1:12" x14ac:dyDescent="0.25">
      <c r="A146" t="s">
        <v>33</v>
      </c>
      <c r="B146" t="s">
        <v>243</v>
      </c>
      <c r="C146" t="s">
        <v>45</v>
      </c>
      <c r="D146" t="s">
        <v>2</v>
      </c>
      <c r="E146" t="s">
        <v>1</v>
      </c>
      <c r="F146" t="s">
        <v>0</v>
      </c>
      <c r="G146">
        <f>INDEX(resident_to_x_domains[how many domains?],MATCH(data[[#This Row],[Case Profile Name]],resident_to_x_domains[Case Profile Name],0))</f>
        <v>2</v>
      </c>
      <c r="H146" t="str">
        <f>INDEX(CHP_table[CHP],MATCH(data[[#This Row],[Case Profile Name]],CHP_table[Case Profile Name],0))</f>
        <v>HP</v>
      </c>
      <c r="I146" t="str">
        <f>LEFT(data[[#This Row],[Domain]],1)</f>
        <v>P</v>
      </c>
      <c r="J146" s="4">
        <f>INDEX(criteria_table[criteria_code],MATCH(data[[#This Row],[Criteria]],criteria_table[Criteria],0))</f>
        <v>18</v>
      </c>
      <c r="K146" s="4" t="str">
        <f>CONCATENATE(data[[#This Row],[C H or P]],",",data[[#This Row],[criteria_code]])</f>
        <v>P,18</v>
      </c>
      <c r="L146" s="4" t="str">
        <f>CONCATENATE(data[[#This Row],[num_domains]]," ",data[[#This Row],[Criteria]])</f>
        <v>2 Passive communication with hostile actors</v>
      </c>
    </row>
    <row r="147" spans="1:12" hidden="1" x14ac:dyDescent="0.25">
      <c r="A147" t="s">
        <v>33</v>
      </c>
      <c r="B147" t="s">
        <v>243</v>
      </c>
      <c r="C147" t="s">
        <v>45</v>
      </c>
      <c r="D147" t="s">
        <v>8</v>
      </c>
      <c r="E147" t="s">
        <v>1</v>
      </c>
      <c r="F147" t="s">
        <v>14</v>
      </c>
      <c r="G147">
        <f>INDEX(resident_to_x_domains[how many domains?],MATCH(data[[#This Row],[Case Profile Name]],resident_to_x_domains[Case Profile Name],0))</f>
        <v>2</v>
      </c>
      <c r="H147" t="str">
        <f>INDEX(CHP_table[CHP],MATCH(data[[#This Row],[Case Profile Name]],CHP_table[Case Profile Name],0))</f>
        <v>HP</v>
      </c>
      <c r="I147" t="str">
        <f>LEFT(data[[#This Row],[Domain]],1)</f>
        <v>P</v>
      </c>
      <c r="J147" s="4">
        <f>INDEX(criteria_table[criteria_code],MATCH(data[[#This Row],[Criteria]],criteria_table[Criteria],0))</f>
        <v>1</v>
      </c>
      <c r="K147" s="4" t="str">
        <f>CONCATENATE(data[[#This Row],[C H or P]],",",data[[#This Row],[criteria_code]])</f>
        <v>P,1</v>
      </c>
      <c r="L147" s="4" t="str">
        <f>CONCATENATE(data[[#This Row],[num_domains]]," ",data[[#This Row],[Criteria]])</f>
        <v>2 Active communication with hostile actors</v>
      </c>
    </row>
    <row r="148" spans="1:12" x14ac:dyDescent="0.25">
      <c r="A148" t="s">
        <v>33</v>
      </c>
      <c r="B148" t="s">
        <v>242</v>
      </c>
      <c r="C148" t="s">
        <v>64</v>
      </c>
      <c r="D148" t="s">
        <v>2</v>
      </c>
      <c r="E148" t="s">
        <v>7</v>
      </c>
      <c r="F148" t="s">
        <v>38</v>
      </c>
      <c r="G148">
        <f>INDEX(resident_to_x_domains[how many domains?],MATCH(data[[#This Row],[Case Profile Name]],resident_to_x_domains[Case Profile Name],0))</f>
        <v>2</v>
      </c>
      <c r="H148" t="str">
        <f>INDEX(CHP_table[CHP],MATCH(data[[#This Row],[Case Profile Name]],CHP_table[Case Profile Name],0))</f>
        <v>HP</v>
      </c>
      <c r="I148" t="str">
        <f>LEFT(data[[#This Row],[Domain]],1)</f>
        <v>H</v>
      </c>
      <c r="J148" s="4">
        <f>INDEX(criteria_table[criteria_code],MATCH(data[[#This Row],[Criteria]],criteria_table[Criteria],0))</f>
        <v>20</v>
      </c>
      <c r="K148" s="4" t="str">
        <f>CONCATENATE(data[[#This Row],[C H or P]],",",data[[#This Row],[criteria_code]])</f>
        <v>H,20</v>
      </c>
      <c r="L148" s="4" t="str">
        <f>CONCATENATE(data[[#This Row],[num_domains]]," ",data[[#This Row],[Criteria]])</f>
        <v>2 Personal conduct</v>
      </c>
    </row>
    <row r="149" spans="1:12" x14ac:dyDescent="0.25">
      <c r="A149" t="s">
        <v>33</v>
      </c>
      <c r="B149" t="s">
        <v>242</v>
      </c>
      <c r="C149" t="s">
        <v>64</v>
      </c>
      <c r="D149" t="s">
        <v>2</v>
      </c>
      <c r="E149" t="s">
        <v>7</v>
      </c>
      <c r="F149" t="s">
        <v>18</v>
      </c>
      <c r="G149">
        <f>INDEX(resident_to_x_domains[how many domains?],MATCH(data[[#This Row],[Case Profile Name]],resident_to_x_domains[Case Profile Name],0))</f>
        <v>2</v>
      </c>
      <c r="H149" t="str">
        <f>INDEX(CHP_table[CHP],MATCH(data[[#This Row],[Case Profile Name]],CHP_table[Case Profile Name],0))</f>
        <v>HP</v>
      </c>
      <c r="I149" t="str">
        <f>LEFT(data[[#This Row],[Domain]],1)</f>
        <v>H</v>
      </c>
      <c r="J149" s="4">
        <f>INDEX(criteria_table[criteria_code],MATCH(data[[#This Row],[Criteria]],criteria_table[Criteria],0))</f>
        <v>12</v>
      </c>
      <c r="K149" s="4" t="str">
        <f>CONCATENATE(data[[#This Row],[C H or P]],",",data[[#This Row],[criteria_code]])</f>
        <v>H,12</v>
      </c>
      <c r="L149" s="4" t="str">
        <f>CONCATENATE(data[[#This Row],[num_domains]]," ",data[[#This Row],[Criteria]])</f>
        <v>2 Foreign preference</v>
      </c>
    </row>
    <row r="150" spans="1:12" x14ac:dyDescent="0.25">
      <c r="A150" t="s">
        <v>33</v>
      </c>
      <c r="B150" t="s">
        <v>242</v>
      </c>
      <c r="C150" t="s">
        <v>64</v>
      </c>
      <c r="D150" t="s">
        <v>2</v>
      </c>
      <c r="E150" t="s">
        <v>7</v>
      </c>
      <c r="F150" t="s">
        <v>37</v>
      </c>
      <c r="G150">
        <f>INDEX(resident_to_x_domains[how many domains?],MATCH(data[[#This Row],[Case Profile Name]],resident_to_x_domains[Case Profile Name],0))</f>
        <v>2</v>
      </c>
      <c r="H150" t="str">
        <f>INDEX(CHP_table[CHP],MATCH(data[[#This Row],[Case Profile Name]],CHP_table[Case Profile Name],0))</f>
        <v>HP</v>
      </c>
      <c r="I150" t="str">
        <f>LEFT(data[[#This Row],[Domain]],1)</f>
        <v>H</v>
      </c>
      <c r="J150" s="4">
        <f>INDEX(criteria_table[criteria_code],MATCH(data[[#This Row],[Criteria]],criteria_table[Criteria],0))</f>
        <v>24</v>
      </c>
      <c r="K150" s="4" t="str">
        <f>CONCATENATE(data[[#This Row],[C H or P]],",",data[[#This Row],[criteria_code]])</f>
        <v>H,24</v>
      </c>
      <c r="L150" s="4" t="str">
        <f>CONCATENATE(data[[#This Row],[num_domains]]," ",data[[#This Row],[Criteria]])</f>
        <v>2 Psychological considerations</v>
      </c>
    </row>
    <row r="151" spans="1:12" hidden="1" x14ac:dyDescent="0.25">
      <c r="A151" t="s">
        <v>33</v>
      </c>
      <c r="B151" t="s">
        <v>242</v>
      </c>
      <c r="C151" t="s">
        <v>64</v>
      </c>
      <c r="D151" t="s">
        <v>8</v>
      </c>
      <c r="E151" t="s">
        <v>7</v>
      </c>
      <c r="F151" t="s">
        <v>11</v>
      </c>
      <c r="G151">
        <f>INDEX(resident_to_x_domains[how many domains?],MATCH(data[[#This Row],[Case Profile Name]],resident_to_x_domains[Case Profile Name],0))</f>
        <v>2</v>
      </c>
      <c r="H151" t="str">
        <f>INDEX(CHP_table[CHP],MATCH(data[[#This Row],[Case Profile Name]],CHP_table[Case Profile Name],0))</f>
        <v>HP</v>
      </c>
      <c r="I151" t="str">
        <f>LEFT(data[[#This Row],[Domain]],1)</f>
        <v>H</v>
      </c>
      <c r="J151" s="4">
        <f>INDEX(criteria_table[criteria_code],MATCH(data[[#This Row],[Criteria]],criteria_table[Criteria],0))</f>
        <v>15</v>
      </c>
      <c r="K151" s="4" t="str">
        <f>CONCATENATE(data[[#This Row],[C H or P]],",",data[[#This Row],[criteria_code]])</f>
        <v>H,15</v>
      </c>
      <c r="L151" s="4" t="str">
        <f>CONCATENATE(data[[#This Row],[num_domains]]," ",data[[#This Row],[Criteria]])</f>
        <v>2 Mishandling of classified information</v>
      </c>
    </row>
    <row r="152" spans="1:12" hidden="1" x14ac:dyDescent="0.25">
      <c r="A152" t="s">
        <v>33</v>
      </c>
      <c r="B152" t="s">
        <v>242</v>
      </c>
      <c r="C152" t="s">
        <v>64</v>
      </c>
      <c r="D152" t="s">
        <v>8</v>
      </c>
      <c r="E152" t="s">
        <v>7</v>
      </c>
      <c r="F152" t="s">
        <v>10</v>
      </c>
      <c r="G152">
        <f>INDEX(resident_to_x_domains[how many domains?],MATCH(data[[#This Row],[Case Profile Name]],resident_to_x_domains[Case Profile Name],0))</f>
        <v>2</v>
      </c>
      <c r="H152" t="str">
        <f>INDEX(CHP_table[CHP],MATCH(data[[#This Row],[Case Profile Name]],CHP_table[Case Profile Name],0))</f>
        <v>HP</v>
      </c>
      <c r="I152" t="str">
        <f>LEFT(data[[#This Row],[Domain]],1)</f>
        <v>H</v>
      </c>
      <c r="J152" s="4">
        <f>INDEX(criteria_table[criteria_code],MATCH(data[[#This Row],[Criteria]],criteria_table[Criteria],0))</f>
        <v>3</v>
      </c>
      <c r="K152" s="4" t="str">
        <f>CONCATENATE(data[[#This Row],[C H or P]],",",data[[#This Row],[criteria_code]])</f>
        <v>H,3</v>
      </c>
      <c r="L152" s="4" t="str">
        <f>CONCATENATE(data[[#This Row],[num_domains]]," ",data[[#This Row],[Criteria]])</f>
        <v>2 Allegiance to the United States of America</v>
      </c>
    </row>
    <row r="153" spans="1:12" hidden="1" x14ac:dyDescent="0.25">
      <c r="A153" t="s">
        <v>33</v>
      </c>
      <c r="B153" t="s">
        <v>242</v>
      </c>
      <c r="C153" t="s">
        <v>64</v>
      </c>
      <c r="D153" t="s">
        <v>8</v>
      </c>
      <c r="E153" t="s">
        <v>7</v>
      </c>
      <c r="F153" t="s">
        <v>43</v>
      </c>
      <c r="G153">
        <f>INDEX(resident_to_x_domains[how many domains?],MATCH(data[[#This Row],[Case Profile Name]],resident_to_x_domains[Case Profile Name],0))</f>
        <v>2</v>
      </c>
      <c r="H153" t="str">
        <f>INDEX(CHP_table[CHP],MATCH(data[[#This Row],[Case Profile Name]],CHP_table[Case Profile Name],0))</f>
        <v>HP</v>
      </c>
      <c r="I153" t="str">
        <f>LEFT(data[[#This Row],[Domain]],1)</f>
        <v>H</v>
      </c>
      <c r="J153" s="4">
        <f>INDEX(criteria_table[criteria_code],MATCH(data[[#This Row],[Criteria]],criteria_table[Criteria],0))</f>
        <v>25</v>
      </c>
      <c r="K153" s="4" t="str">
        <f>CONCATENATE(data[[#This Row],[C H or P]],",",data[[#This Row],[criteria_code]])</f>
        <v>H,25</v>
      </c>
      <c r="L153" s="4" t="str">
        <f>CONCATENATE(data[[#This Row],[num_domains]]," ",data[[#This Row],[Criteria]])</f>
        <v>2 Psychological stress</v>
      </c>
    </row>
    <row r="154" spans="1:12" hidden="1" x14ac:dyDescent="0.25">
      <c r="A154" t="s">
        <v>33</v>
      </c>
      <c r="B154" t="s">
        <v>242</v>
      </c>
      <c r="C154" t="s">
        <v>64</v>
      </c>
      <c r="D154" t="s">
        <v>8</v>
      </c>
      <c r="E154" t="s">
        <v>1</v>
      </c>
      <c r="F154" t="s">
        <v>49</v>
      </c>
      <c r="G154">
        <f>INDEX(resident_to_x_domains[how many domains?],MATCH(data[[#This Row],[Case Profile Name]],resident_to_x_domains[Case Profile Name],0))</f>
        <v>2</v>
      </c>
      <c r="H154" t="str">
        <f>INDEX(CHP_table[CHP],MATCH(data[[#This Row],[Case Profile Name]],CHP_table[Case Profile Name],0))</f>
        <v>HP</v>
      </c>
      <c r="I154" t="str">
        <f>LEFT(data[[#This Row],[Domain]],1)</f>
        <v>P</v>
      </c>
      <c r="J154" s="4">
        <f>INDEX(criteria_table[criteria_code],MATCH(data[[#This Row],[Criteria]],criteria_table[Criteria],0))</f>
        <v>14</v>
      </c>
      <c r="K154" s="4" t="str">
        <f>CONCATENATE(data[[#This Row],[C H or P]],",",data[[#This Row],[criteria_code]])</f>
        <v>P,14</v>
      </c>
      <c r="L154" s="4" t="str">
        <f>CONCATENATE(data[[#This Row],[num_domains]]," ",data[[#This Row],[Criteria]])</f>
        <v>2 Isolationist behavior</v>
      </c>
    </row>
    <row r="155" spans="1:12" hidden="1" x14ac:dyDescent="0.25">
      <c r="A155" t="s">
        <v>33</v>
      </c>
      <c r="B155" t="s">
        <v>242</v>
      </c>
      <c r="C155" t="s">
        <v>64</v>
      </c>
      <c r="D155" t="s">
        <v>8</v>
      </c>
      <c r="E155" t="s">
        <v>1</v>
      </c>
      <c r="F155" t="s">
        <v>34</v>
      </c>
      <c r="G155">
        <f>INDEX(resident_to_x_domains[how many domains?],MATCH(data[[#This Row],[Case Profile Name]],resident_to_x_domains[Case Profile Name],0))</f>
        <v>2</v>
      </c>
      <c r="H155" t="str">
        <f>INDEX(CHP_table[CHP],MATCH(data[[#This Row],[Case Profile Name]],CHP_table[Case Profile Name],0))</f>
        <v>HP</v>
      </c>
      <c r="I155" t="str">
        <f>LEFT(data[[#This Row],[Domain]],1)</f>
        <v>P</v>
      </c>
      <c r="J155" s="4">
        <f>INDEX(criteria_table[criteria_code],MATCH(data[[#This Row],[Criteria]],criteria_table[Criteria],0))</f>
        <v>26</v>
      </c>
      <c r="K155" s="4" t="str">
        <f>CONCATENATE(data[[#This Row],[C H or P]],",",data[[#This Row],[criteria_code]])</f>
        <v>P,26</v>
      </c>
      <c r="L155" s="4" t="str">
        <f>CONCATENATE(data[[#This Row],[num_domains]]," ",data[[#This Row],[Criteria]])</f>
        <v>2 Resentment</v>
      </c>
    </row>
    <row r="156" spans="1:12" hidden="1" x14ac:dyDescent="0.25">
      <c r="A156" t="s">
        <v>33</v>
      </c>
      <c r="B156" t="s">
        <v>242</v>
      </c>
      <c r="C156" t="s">
        <v>64</v>
      </c>
      <c r="D156" t="s">
        <v>8</v>
      </c>
      <c r="E156" t="s">
        <v>1</v>
      </c>
      <c r="F156" t="s">
        <v>14</v>
      </c>
      <c r="G156">
        <f>INDEX(resident_to_x_domains[how many domains?],MATCH(data[[#This Row],[Case Profile Name]],resident_to_x_domains[Case Profile Name],0))</f>
        <v>2</v>
      </c>
      <c r="H156" t="str">
        <f>INDEX(CHP_table[CHP],MATCH(data[[#This Row],[Case Profile Name]],CHP_table[Case Profile Name],0))</f>
        <v>HP</v>
      </c>
      <c r="I156" t="str">
        <f>LEFT(data[[#This Row],[Domain]],1)</f>
        <v>P</v>
      </c>
      <c r="J156" s="4">
        <f>INDEX(criteria_table[criteria_code],MATCH(data[[#This Row],[Criteria]],criteria_table[Criteria],0))</f>
        <v>1</v>
      </c>
      <c r="K156" s="4" t="str">
        <f>CONCATENATE(data[[#This Row],[C H or P]],",",data[[#This Row],[criteria_code]])</f>
        <v>P,1</v>
      </c>
      <c r="L156" s="4" t="str">
        <f>CONCATENATE(data[[#This Row],[num_domains]]," ",data[[#This Row],[Criteria]])</f>
        <v>2 Active communication with hostile actors</v>
      </c>
    </row>
    <row r="157" spans="1:12" x14ac:dyDescent="0.25">
      <c r="A157" t="s">
        <v>21</v>
      </c>
      <c r="B157" t="s">
        <v>241</v>
      </c>
      <c r="C157" t="s">
        <v>27</v>
      </c>
      <c r="D157" t="s">
        <v>2</v>
      </c>
      <c r="E157" t="s">
        <v>7</v>
      </c>
      <c r="F157" t="s">
        <v>13</v>
      </c>
      <c r="G157">
        <f>INDEX(resident_to_x_domains[how many domains?],MATCH(data[[#This Row],[Case Profile Name]],resident_to_x_domains[Case Profile Name],0))</f>
        <v>2</v>
      </c>
      <c r="H157" t="str">
        <f>INDEX(CHP_table[CHP],MATCH(data[[#This Row],[Case Profile Name]],CHP_table[Case Profile Name],0))</f>
        <v>HP</v>
      </c>
      <c r="I157" t="str">
        <f>LEFT(data[[#This Row],[Domain]],1)</f>
        <v>H</v>
      </c>
      <c r="J157" s="4">
        <f>INDEX(criteria_table[criteria_code],MATCH(data[[#This Row],[Criteria]],criteria_table[Criteria],0))</f>
        <v>11</v>
      </c>
      <c r="K157" s="4" t="str">
        <f>CONCATENATE(data[[#This Row],[C H or P]],",",data[[#This Row],[criteria_code]])</f>
        <v>H,11</v>
      </c>
      <c r="L157" s="4" t="str">
        <f>CONCATENATE(data[[#This Row],[num_domains]]," ",data[[#This Row],[Criteria]])</f>
        <v>2 Financial considerations</v>
      </c>
    </row>
    <row r="158" spans="1:12" x14ac:dyDescent="0.25">
      <c r="A158" t="s">
        <v>21</v>
      </c>
      <c r="B158" t="s">
        <v>241</v>
      </c>
      <c r="C158" t="s">
        <v>27</v>
      </c>
      <c r="D158" t="s">
        <v>2</v>
      </c>
      <c r="E158" t="s">
        <v>7</v>
      </c>
      <c r="F158" t="s">
        <v>38</v>
      </c>
      <c r="G158">
        <f>INDEX(resident_to_x_domains[how many domains?],MATCH(data[[#This Row],[Case Profile Name]],resident_to_x_domains[Case Profile Name],0))</f>
        <v>2</v>
      </c>
      <c r="H158" t="str">
        <f>INDEX(CHP_table[CHP],MATCH(data[[#This Row],[Case Profile Name]],CHP_table[Case Profile Name],0))</f>
        <v>HP</v>
      </c>
      <c r="I158" t="str">
        <f>LEFT(data[[#This Row],[Domain]],1)</f>
        <v>H</v>
      </c>
      <c r="J158" s="4">
        <f>INDEX(criteria_table[criteria_code],MATCH(data[[#This Row],[Criteria]],criteria_table[Criteria],0))</f>
        <v>20</v>
      </c>
      <c r="K158" s="4" t="str">
        <f>CONCATENATE(data[[#This Row],[C H or P]],",",data[[#This Row],[criteria_code]])</f>
        <v>H,20</v>
      </c>
      <c r="L158" s="4" t="str">
        <f>CONCATENATE(data[[#This Row],[num_domains]]," ",data[[#This Row],[Criteria]])</f>
        <v>2 Personal conduct</v>
      </c>
    </row>
    <row r="159" spans="1:12" hidden="1" x14ac:dyDescent="0.25">
      <c r="A159" t="s">
        <v>21</v>
      </c>
      <c r="B159" t="s">
        <v>241</v>
      </c>
      <c r="C159" t="s">
        <v>27</v>
      </c>
      <c r="D159" t="s">
        <v>8</v>
      </c>
      <c r="E159" t="s">
        <v>7</v>
      </c>
      <c r="F159" t="s">
        <v>11</v>
      </c>
      <c r="G159">
        <f>INDEX(resident_to_x_domains[how many domains?],MATCH(data[[#This Row],[Case Profile Name]],resident_to_x_domains[Case Profile Name],0))</f>
        <v>2</v>
      </c>
      <c r="H159" t="str">
        <f>INDEX(CHP_table[CHP],MATCH(data[[#This Row],[Case Profile Name]],CHP_table[Case Profile Name],0))</f>
        <v>HP</v>
      </c>
      <c r="I159" t="str">
        <f>LEFT(data[[#This Row],[Domain]],1)</f>
        <v>H</v>
      </c>
      <c r="J159" s="4">
        <f>INDEX(criteria_table[criteria_code],MATCH(data[[#This Row],[Criteria]],criteria_table[Criteria],0))</f>
        <v>15</v>
      </c>
      <c r="K159" s="4" t="str">
        <f>CONCATENATE(data[[#This Row],[C H or P]],",",data[[#This Row],[criteria_code]])</f>
        <v>H,15</v>
      </c>
      <c r="L159" s="4" t="str">
        <f>CONCATENATE(data[[#This Row],[num_domains]]," ",data[[#This Row],[Criteria]])</f>
        <v>2 Mishandling of classified information</v>
      </c>
    </row>
    <row r="160" spans="1:12" hidden="1" x14ac:dyDescent="0.25">
      <c r="A160" t="s">
        <v>21</v>
      </c>
      <c r="B160" t="s">
        <v>241</v>
      </c>
      <c r="C160" t="s">
        <v>27</v>
      </c>
      <c r="D160" t="s">
        <v>8</v>
      </c>
      <c r="E160" t="s">
        <v>7</v>
      </c>
      <c r="F160" t="s">
        <v>10</v>
      </c>
      <c r="G160">
        <f>INDEX(resident_to_x_domains[how many domains?],MATCH(data[[#This Row],[Case Profile Name]],resident_to_x_domains[Case Profile Name],0))</f>
        <v>2</v>
      </c>
      <c r="H160" t="str">
        <f>INDEX(CHP_table[CHP],MATCH(data[[#This Row],[Case Profile Name]],CHP_table[Case Profile Name],0))</f>
        <v>HP</v>
      </c>
      <c r="I160" t="str">
        <f>LEFT(data[[#This Row],[Domain]],1)</f>
        <v>H</v>
      </c>
      <c r="J160" s="4">
        <f>INDEX(criteria_table[criteria_code],MATCH(data[[#This Row],[Criteria]],criteria_table[Criteria],0))</f>
        <v>3</v>
      </c>
      <c r="K160" s="4" t="str">
        <f>CONCATENATE(data[[#This Row],[C H or P]],",",data[[#This Row],[criteria_code]])</f>
        <v>H,3</v>
      </c>
      <c r="L160" s="4" t="str">
        <f>CONCATENATE(data[[#This Row],[num_domains]]," ",data[[#This Row],[Criteria]])</f>
        <v>2 Allegiance to the United States of America</v>
      </c>
    </row>
    <row r="161" spans="1:12" hidden="1" x14ac:dyDescent="0.25">
      <c r="A161" t="s">
        <v>21</v>
      </c>
      <c r="B161" t="s">
        <v>241</v>
      </c>
      <c r="C161" t="s">
        <v>27</v>
      </c>
      <c r="D161" t="s">
        <v>8</v>
      </c>
      <c r="E161" t="s">
        <v>7</v>
      </c>
      <c r="F161" t="s">
        <v>30</v>
      </c>
      <c r="G161">
        <f>INDEX(resident_to_x_domains[how many domains?],MATCH(data[[#This Row],[Case Profile Name]],resident_to_x_domains[Case Profile Name],0))</f>
        <v>2</v>
      </c>
      <c r="H161" t="str">
        <f>INDEX(CHP_table[CHP],MATCH(data[[#This Row],[Case Profile Name]],CHP_table[Case Profile Name],0))</f>
        <v>HP</v>
      </c>
      <c r="I161" t="str">
        <f>LEFT(data[[#This Row],[Domain]],1)</f>
        <v>H</v>
      </c>
      <c r="J161" s="4">
        <f>INDEX(criteria_table[criteria_code],MATCH(data[[#This Row],[Criteria]],criteria_table[Criteria],0))</f>
        <v>8</v>
      </c>
      <c r="K161" s="4" t="str">
        <f>CONCATENATE(data[[#This Row],[C H or P]],",",data[[#This Row],[criteria_code]])</f>
        <v>H,8</v>
      </c>
      <c r="L161" s="4" t="str">
        <f>CONCATENATE(data[[#This Row],[num_domains]]," ",data[[#This Row],[Criteria]])</f>
        <v>2 Excessive debt</v>
      </c>
    </row>
    <row r="162" spans="1:12" x14ac:dyDescent="0.25">
      <c r="A162" t="s">
        <v>21</v>
      </c>
      <c r="B162" t="s">
        <v>241</v>
      </c>
      <c r="C162" t="s">
        <v>27</v>
      </c>
      <c r="D162" t="s">
        <v>2</v>
      </c>
      <c r="E162" t="s">
        <v>1</v>
      </c>
      <c r="F162" t="s">
        <v>0</v>
      </c>
      <c r="G162">
        <f>INDEX(resident_to_x_domains[how many domains?],MATCH(data[[#This Row],[Case Profile Name]],resident_to_x_domains[Case Profile Name],0))</f>
        <v>2</v>
      </c>
      <c r="H162" t="str">
        <f>INDEX(CHP_table[CHP],MATCH(data[[#This Row],[Case Profile Name]],CHP_table[Case Profile Name],0))</f>
        <v>HP</v>
      </c>
      <c r="I162" t="str">
        <f>LEFT(data[[#This Row],[Domain]],1)</f>
        <v>P</v>
      </c>
      <c r="J162" s="4">
        <f>INDEX(criteria_table[criteria_code],MATCH(data[[#This Row],[Criteria]],criteria_table[Criteria],0))</f>
        <v>18</v>
      </c>
      <c r="K162" s="4" t="str">
        <f>CONCATENATE(data[[#This Row],[C H or P]],",",data[[#This Row],[criteria_code]])</f>
        <v>P,18</v>
      </c>
      <c r="L162" s="4" t="str">
        <f>CONCATENATE(data[[#This Row],[num_domains]]," ",data[[#This Row],[Criteria]])</f>
        <v>2 Passive communication with hostile actors</v>
      </c>
    </row>
    <row r="163" spans="1:12" x14ac:dyDescent="0.25">
      <c r="A163" t="s">
        <v>21</v>
      </c>
      <c r="B163" t="s">
        <v>240</v>
      </c>
      <c r="C163" t="s">
        <v>83</v>
      </c>
      <c r="D163" t="s">
        <v>2</v>
      </c>
      <c r="E163" t="s">
        <v>7</v>
      </c>
      <c r="F163" t="s">
        <v>13</v>
      </c>
      <c r="G163">
        <f>INDEX(resident_to_x_domains[how many domains?],MATCH(data[[#This Row],[Case Profile Name]],resident_to_x_domains[Case Profile Name],0))</f>
        <v>2</v>
      </c>
      <c r="H163" t="str">
        <f>INDEX(CHP_table[CHP],MATCH(data[[#This Row],[Case Profile Name]],CHP_table[Case Profile Name],0))</f>
        <v>HP</v>
      </c>
      <c r="I163" t="str">
        <f>LEFT(data[[#This Row],[Domain]],1)</f>
        <v>H</v>
      </c>
      <c r="J163" s="4">
        <f>INDEX(criteria_table[criteria_code],MATCH(data[[#This Row],[Criteria]],criteria_table[Criteria],0))</f>
        <v>11</v>
      </c>
      <c r="K163" s="4" t="str">
        <f>CONCATENATE(data[[#This Row],[C H or P]],",",data[[#This Row],[criteria_code]])</f>
        <v>H,11</v>
      </c>
      <c r="L163" s="4" t="str">
        <f>CONCATENATE(data[[#This Row],[num_domains]]," ",data[[#This Row],[Criteria]])</f>
        <v>2 Financial considerations</v>
      </c>
    </row>
    <row r="164" spans="1:12" x14ac:dyDescent="0.25">
      <c r="A164" t="s">
        <v>21</v>
      </c>
      <c r="B164" t="s">
        <v>240</v>
      </c>
      <c r="C164" t="s">
        <v>83</v>
      </c>
      <c r="D164" t="s">
        <v>2</v>
      </c>
      <c r="E164" t="s">
        <v>7</v>
      </c>
      <c r="F164" t="s">
        <v>38</v>
      </c>
      <c r="G164">
        <f>INDEX(resident_to_x_domains[how many domains?],MATCH(data[[#This Row],[Case Profile Name]],resident_to_x_domains[Case Profile Name],0))</f>
        <v>2</v>
      </c>
      <c r="H164" t="str">
        <f>INDEX(CHP_table[CHP],MATCH(data[[#This Row],[Case Profile Name]],CHP_table[Case Profile Name],0))</f>
        <v>HP</v>
      </c>
      <c r="I164" t="str">
        <f>LEFT(data[[#This Row],[Domain]],1)</f>
        <v>H</v>
      </c>
      <c r="J164" s="4">
        <f>INDEX(criteria_table[criteria_code],MATCH(data[[#This Row],[Criteria]],criteria_table[Criteria],0))</f>
        <v>20</v>
      </c>
      <c r="K164" s="4" t="str">
        <f>CONCATENATE(data[[#This Row],[C H or P]],",",data[[#This Row],[criteria_code]])</f>
        <v>H,20</v>
      </c>
      <c r="L164" s="4" t="str">
        <f>CONCATENATE(data[[#This Row],[num_domains]]," ",data[[#This Row],[Criteria]])</f>
        <v>2 Personal conduct</v>
      </c>
    </row>
    <row r="165" spans="1:12" hidden="1" x14ac:dyDescent="0.25">
      <c r="A165" t="s">
        <v>21</v>
      </c>
      <c r="B165" t="s">
        <v>240</v>
      </c>
      <c r="C165" t="s">
        <v>83</v>
      </c>
      <c r="D165" t="s">
        <v>8</v>
      </c>
      <c r="E165" t="s">
        <v>7</v>
      </c>
      <c r="F165" t="s">
        <v>11</v>
      </c>
      <c r="G165">
        <f>INDEX(resident_to_x_domains[how many domains?],MATCH(data[[#This Row],[Case Profile Name]],resident_to_x_domains[Case Profile Name],0))</f>
        <v>2</v>
      </c>
      <c r="H165" t="str">
        <f>INDEX(CHP_table[CHP],MATCH(data[[#This Row],[Case Profile Name]],CHP_table[Case Profile Name],0))</f>
        <v>HP</v>
      </c>
      <c r="I165" t="str">
        <f>LEFT(data[[#This Row],[Domain]],1)</f>
        <v>H</v>
      </c>
      <c r="J165" s="4">
        <f>INDEX(criteria_table[criteria_code],MATCH(data[[#This Row],[Criteria]],criteria_table[Criteria],0))</f>
        <v>15</v>
      </c>
      <c r="K165" s="4" t="str">
        <f>CONCATENATE(data[[#This Row],[C H or P]],",",data[[#This Row],[criteria_code]])</f>
        <v>H,15</v>
      </c>
      <c r="L165" s="4" t="str">
        <f>CONCATENATE(data[[#This Row],[num_domains]]," ",data[[#This Row],[Criteria]])</f>
        <v>2 Mishandling of classified information</v>
      </c>
    </row>
    <row r="166" spans="1:12" hidden="1" x14ac:dyDescent="0.25">
      <c r="A166" t="s">
        <v>21</v>
      </c>
      <c r="B166" t="s">
        <v>240</v>
      </c>
      <c r="C166" t="s">
        <v>83</v>
      </c>
      <c r="D166" t="s">
        <v>8</v>
      </c>
      <c r="E166" t="s">
        <v>7</v>
      </c>
      <c r="F166" t="s">
        <v>10</v>
      </c>
      <c r="G166">
        <f>INDEX(resident_to_x_domains[how many domains?],MATCH(data[[#This Row],[Case Profile Name]],resident_to_x_domains[Case Profile Name],0))</f>
        <v>2</v>
      </c>
      <c r="H166" t="str">
        <f>INDEX(CHP_table[CHP],MATCH(data[[#This Row],[Case Profile Name]],CHP_table[Case Profile Name],0))</f>
        <v>HP</v>
      </c>
      <c r="I166" t="str">
        <f>LEFT(data[[#This Row],[Domain]],1)</f>
        <v>H</v>
      </c>
      <c r="J166" s="4">
        <f>INDEX(criteria_table[criteria_code],MATCH(data[[#This Row],[Criteria]],criteria_table[Criteria],0))</f>
        <v>3</v>
      </c>
      <c r="K166" s="4" t="str">
        <f>CONCATENATE(data[[#This Row],[C H or P]],",",data[[#This Row],[criteria_code]])</f>
        <v>H,3</v>
      </c>
      <c r="L166" s="4" t="str">
        <f>CONCATENATE(data[[#This Row],[num_domains]]," ",data[[#This Row],[Criteria]])</f>
        <v>2 Allegiance to the United States of America</v>
      </c>
    </row>
    <row r="167" spans="1:12" hidden="1" x14ac:dyDescent="0.25">
      <c r="A167" t="s">
        <v>21</v>
      </c>
      <c r="B167" t="s">
        <v>240</v>
      </c>
      <c r="C167" t="s">
        <v>83</v>
      </c>
      <c r="D167" t="s">
        <v>8</v>
      </c>
      <c r="E167" t="s">
        <v>7</v>
      </c>
      <c r="F167" t="s">
        <v>9</v>
      </c>
      <c r="G167">
        <f>INDEX(resident_to_x_domains[how many domains?],MATCH(data[[#This Row],[Case Profile Name]],resident_to_x_domains[Case Profile Name],0))</f>
        <v>2</v>
      </c>
      <c r="H167" t="str">
        <f>INDEX(CHP_table[CHP],MATCH(data[[#This Row],[Case Profile Name]],CHP_table[Case Profile Name],0))</f>
        <v>HP</v>
      </c>
      <c r="I167" t="str">
        <f>LEFT(data[[#This Row],[Domain]],1)</f>
        <v>H</v>
      </c>
      <c r="J167" s="4">
        <f>INDEX(criteria_table[criteria_code],MATCH(data[[#This Row],[Criteria]],criteria_table[Criteria],0))</f>
        <v>5</v>
      </c>
      <c r="K167" s="4" t="str">
        <f>CONCATENATE(data[[#This Row],[C H or P]],",",data[[#This Row],[criteria_code]])</f>
        <v>H,5</v>
      </c>
      <c r="L167" s="4" t="str">
        <f>CONCATENATE(data[[#This Row],[num_domains]]," ",data[[#This Row],[Criteria]])</f>
        <v>2 Criminal conduct</v>
      </c>
    </row>
    <row r="168" spans="1:12" x14ac:dyDescent="0.25">
      <c r="A168" t="s">
        <v>21</v>
      </c>
      <c r="B168" t="s">
        <v>240</v>
      </c>
      <c r="C168" t="s">
        <v>83</v>
      </c>
      <c r="D168" t="s">
        <v>2</v>
      </c>
      <c r="E168" t="s">
        <v>1</v>
      </c>
      <c r="F168" t="s">
        <v>0</v>
      </c>
      <c r="G168">
        <f>INDEX(resident_to_x_domains[how many domains?],MATCH(data[[#This Row],[Case Profile Name]],resident_to_x_domains[Case Profile Name],0))</f>
        <v>2</v>
      </c>
      <c r="H168" t="str">
        <f>INDEX(CHP_table[CHP],MATCH(data[[#This Row],[Case Profile Name]],CHP_table[Case Profile Name],0))</f>
        <v>HP</v>
      </c>
      <c r="I168" t="str">
        <f>LEFT(data[[#This Row],[Domain]],1)</f>
        <v>P</v>
      </c>
      <c r="J168" s="4">
        <f>INDEX(criteria_table[criteria_code],MATCH(data[[#This Row],[Criteria]],criteria_table[Criteria],0))</f>
        <v>18</v>
      </c>
      <c r="K168" s="4" t="str">
        <f>CONCATENATE(data[[#This Row],[C H or P]],",",data[[#This Row],[criteria_code]])</f>
        <v>P,18</v>
      </c>
      <c r="L168" s="4" t="str">
        <f>CONCATENATE(data[[#This Row],[num_domains]]," ",data[[#This Row],[Criteria]])</f>
        <v>2 Passive communication with hostile actors</v>
      </c>
    </row>
    <row r="169" spans="1:12" hidden="1" x14ac:dyDescent="0.25">
      <c r="A169" t="s">
        <v>21</v>
      </c>
      <c r="B169" t="s">
        <v>240</v>
      </c>
      <c r="C169" t="s">
        <v>83</v>
      </c>
      <c r="D169" t="s">
        <v>8</v>
      </c>
      <c r="E169" t="s">
        <v>1</v>
      </c>
      <c r="F169" t="s">
        <v>34</v>
      </c>
      <c r="G169">
        <f>INDEX(resident_to_x_domains[how many domains?],MATCH(data[[#This Row],[Case Profile Name]],resident_to_x_domains[Case Profile Name],0))</f>
        <v>2</v>
      </c>
      <c r="H169" t="str">
        <f>INDEX(CHP_table[CHP],MATCH(data[[#This Row],[Case Profile Name]],CHP_table[Case Profile Name],0))</f>
        <v>HP</v>
      </c>
      <c r="I169" t="str">
        <f>LEFT(data[[#This Row],[Domain]],1)</f>
        <v>P</v>
      </c>
      <c r="J169" s="4">
        <f>INDEX(criteria_table[criteria_code],MATCH(data[[#This Row],[Criteria]],criteria_table[Criteria],0))</f>
        <v>26</v>
      </c>
      <c r="K169" s="4" t="str">
        <f>CONCATENATE(data[[#This Row],[C H or P]],",",data[[#This Row],[criteria_code]])</f>
        <v>P,26</v>
      </c>
      <c r="L169" s="4" t="str">
        <f>CONCATENATE(data[[#This Row],[num_domains]]," ",data[[#This Row],[Criteria]])</f>
        <v>2 Resentment</v>
      </c>
    </row>
    <row r="170" spans="1:12" x14ac:dyDescent="0.25">
      <c r="A170" t="s">
        <v>82</v>
      </c>
      <c r="B170" t="s">
        <v>239</v>
      </c>
      <c r="C170" t="s">
        <v>45</v>
      </c>
      <c r="D170" t="s">
        <v>2</v>
      </c>
      <c r="E170" t="s">
        <v>7</v>
      </c>
      <c r="F170" t="s">
        <v>18</v>
      </c>
      <c r="G170">
        <f>INDEX(resident_to_x_domains[how many domains?],MATCH(data[[#This Row],[Case Profile Name]],resident_to_x_domains[Case Profile Name],0))</f>
        <v>2</v>
      </c>
      <c r="H170" t="str">
        <f>INDEX(CHP_table[CHP],MATCH(data[[#This Row],[Case Profile Name]],CHP_table[Case Profile Name],0))</f>
        <v>HP</v>
      </c>
      <c r="I170" t="str">
        <f>LEFT(data[[#This Row],[Domain]],1)</f>
        <v>H</v>
      </c>
      <c r="J170" s="4">
        <f>INDEX(criteria_table[criteria_code],MATCH(data[[#This Row],[Criteria]],criteria_table[Criteria],0))</f>
        <v>12</v>
      </c>
      <c r="K170" s="4" t="str">
        <f>CONCATENATE(data[[#This Row],[C H or P]],",",data[[#This Row],[criteria_code]])</f>
        <v>H,12</v>
      </c>
      <c r="L170" s="4" t="str">
        <f>CONCATENATE(data[[#This Row],[num_domains]]," ",data[[#This Row],[Criteria]])</f>
        <v>2 Foreign preference</v>
      </c>
    </row>
    <row r="171" spans="1:12" x14ac:dyDescent="0.25">
      <c r="A171" t="s">
        <v>82</v>
      </c>
      <c r="B171" t="s">
        <v>239</v>
      </c>
      <c r="C171" t="s">
        <v>45</v>
      </c>
      <c r="D171" t="s">
        <v>2</v>
      </c>
      <c r="E171" t="s">
        <v>7</v>
      </c>
      <c r="F171" t="s">
        <v>13</v>
      </c>
      <c r="G171">
        <f>INDEX(resident_to_x_domains[how many domains?],MATCH(data[[#This Row],[Case Profile Name]],resident_to_x_domains[Case Profile Name],0))</f>
        <v>2</v>
      </c>
      <c r="H171" t="str">
        <f>INDEX(CHP_table[CHP],MATCH(data[[#This Row],[Case Profile Name]],CHP_table[Case Profile Name],0))</f>
        <v>HP</v>
      </c>
      <c r="I171" t="str">
        <f>LEFT(data[[#This Row],[Domain]],1)</f>
        <v>H</v>
      </c>
      <c r="J171" s="4">
        <f>INDEX(criteria_table[criteria_code],MATCH(data[[#This Row],[Criteria]],criteria_table[Criteria],0))</f>
        <v>11</v>
      </c>
      <c r="K171" s="4" t="str">
        <f>CONCATENATE(data[[#This Row],[C H or P]],",",data[[#This Row],[criteria_code]])</f>
        <v>H,11</v>
      </c>
      <c r="L171" s="4" t="str">
        <f>CONCATENATE(data[[#This Row],[num_domains]]," ",data[[#This Row],[Criteria]])</f>
        <v>2 Financial considerations</v>
      </c>
    </row>
    <row r="172" spans="1:12" x14ac:dyDescent="0.25">
      <c r="A172" t="s">
        <v>82</v>
      </c>
      <c r="B172" t="s">
        <v>239</v>
      </c>
      <c r="C172" t="s">
        <v>45</v>
      </c>
      <c r="D172" t="s">
        <v>2</v>
      </c>
      <c r="E172" t="s">
        <v>7</v>
      </c>
      <c r="F172" t="s">
        <v>78</v>
      </c>
      <c r="G172">
        <f>INDEX(resident_to_x_domains[how many domains?],MATCH(data[[#This Row],[Case Profile Name]],resident_to_x_domains[Case Profile Name],0))</f>
        <v>2</v>
      </c>
      <c r="H172" t="str">
        <f>INDEX(CHP_table[CHP],MATCH(data[[#This Row],[Case Profile Name]],CHP_table[Case Profile Name],0))</f>
        <v>HP</v>
      </c>
      <c r="I172" t="str">
        <f>LEFT(data[[#This Row],[Domain]],1)</f>
        <v>H</v>
      </c>
      <c r="J172" s="4">
        <f>INDEX(criteria_table[criteria_code],MATCH(data[[#This Row],[Criteria]],criteria_table[Criteria],0))</f>
        <v>9</v>
      </c>
      <c r="K172" s="4" t="str">
        <f>CONCATENATE(data[[#This Row],[C H or P]],",",data[[#This Row],[criteria_code]])</f>
        <v>H,9</v>
      </c>
      <c r="L172" s="4" t="str">
        <f>CONCATENATE(data[[#This Row],[num_domains]]," ",data[[#This Row],[Criteria]])</f>
        <v>2 Excessive foreign travel</v>
      </c>
    </row>
    <row r="173" spans="1:12" hidden="1" x14ac:dyDescent="0.25">
      <c r="A173" t="s">
        <v>82</v>
      </c>
      <c r="B173" t="s">
        <v>239</v>
      </c>
      <c r="C173" t="s">
        <v>45</v>
      </c>
      <c r="D173" t="s">
        <v>8</v>
      </c>
      <c r="E173" t="s">
        <v>7</v>
      </c>
      <c r="F173" t="s">
        <v>11</v>
      </c>
      <c r="G173">
        <f>INDEX(resident_to_x_domains[how many domains?],MATCH(data[[#This Row],[Case Profile Name]],resident_to_x_domains[Case Profile Name],0))</f>
        <v>2</v>
      </c>
      <c r="H173" t="str">
        <f>INDEX(CHP_table[CHP],MATCH(data[[#This Row],[Case Profile Name]],CHP_table[Case Profile Name],0))</f>
        <v>HP</v>
      </c>
      <c r="I173" t="str">
        <f>LEFT(data[[#This Row],[Domain]],1)</f>
        <v>H</v>
      </c>
      <c r="J173" s="4">
        <f>INDEX(criteria_table[criteria_code],MATCH(data[[#This Row],[Criteria]],criteria_table[Criteria],0))</f>
        <v>15</v>
      </c>
      <c r="K173" s="4" t="str">
        <f>CONCATENATE(data[[#This Row],[C H or P]],",",data[[#This Row],[criteria_code]])</f>
        <v>H,15</v>
      </c>
      <c r="L173" s="4" t="str">
        <f>CONCATENATE(data[[#This Row],[num_domains]]," ",data[[#This Row],[Criteria]])</f>
        <v>2 Mishandling of classified information</v>
      </c>
    </row>
    <row r="174" spans="1:12" hidden="1" x14ac:dyDescent="0.25">
      <c r="A174" t="s">
        <v>82</v>
      </c>
      <c r="B174" t="s">
        <v>239</v>
      </c>
      <c r="C174" t="s">
        <v>45</v>
      </c>
      <c r="D174" t="s">
        <v>8</v>
      </c>
      <c r="E174" t="s">
        <v>7</v>
      </c>
      <c r="F174" t="s">
        <v>10</v>
      </c>
      <c r="G174">
        <f>INDEX(resident_to_x_domains[how many domains?],MATCH(data[[#This Row],[Case Profile Name]],resident_to_x_domains[Case Profile Name],0))</f>
        <v>2</v>
      </c>
      <c r="H174" t="str">
        <f>INDEX(CHP_table[CHP],MATCH(data[[#This Row],[Case Profile Name]],CHP_table[Case Profile Name],0))</f>
        <v>HP</v>
      </c>
      <c r="I174" t="str">
        <f>LEFT(data[[#This Row],[Domain]],1)</f>
        <v>H</v>
      </c>
      <c r="J174" s="4">
        <f>INDEX(criteria_table[criteria_code],MATCH(data[[#This Row],[Criteria]],criteria_table[Criteria],0))</f>
        <v>3</v>
      </c>
      <c r="K174" s="4" t="str">
        <f>CONCATENATE(data[[#This Row],[C H or P]],",",data[[#This Row],[criteria_code]])</f>
        <v>H,3</v>
      </c>
      <c r="L174" s="4" t="str">
        <f>CONCATENATE(data[[#This Row],[num_domains]]," ",data[[#This Row],[Criteria]])</f>
        <v>2 Allegiance to the United States of America</v>
      </c>
    </row>
    <row r="175" spans="1:12" hidden="1" x14ac:dyDescent="0.25">
      <c r="A175" t="s">
        <v>82</v>
      </c>
      <c r="B175" t="s">
        <v>239</v>
      </c>
      <c r="C175" t="s">
        <v>45</v>
      </c>
      <c r="D175" t="s">
        <v>8</v>
      </c>
      <c r="E175" t="s">
        <v>7</v>
      </c>
      <c r="F175" t="s">
        <v>6</v>
      </c>
      <c r="G175">
        <f>INDEX(resident_to_x_domains[how many domains?],MATCH(data[[#This Row],[Case Profile Name]],resident_to_x_domains[Case Profile Name],0))</f>
        <v>2</v>
      </c>
      <c r="H175" t="str">
        <f>INDEX(CHP_table[CHP],MATCH(data[[#This Row],[Case Profile Name]],CHP_table[Case Profile Name],0))</f>
        <v>HP</v>
      </c>
      <c r="I175" t="str">
        <f>LEFT(data[[#This Row],[Domain]],1)</f>
        <v>H</v>
      </c>
      <c r="J175" s="4">
        <f>INDEX(criteria_table[criteria_code],MATCH(data[[#This Row],[Criteria]],criteria_table[Criteria],0))</f>
        <v>28</v>
      </c>
      <c r="K175" s="4" t="str">
        <f>CONCATENATE(data[[#This Row],[C H or P]],",",data[[#This Row],[criteria_code]])</f>
        <v>H,28</v>
      </c>
      <c r="L175" s="4" t="str">
        <f>CONCATENATE(data[[#This Row],[num_domains]]," ",data[[#This Row],[Criteria]])</f>
        <v>2 Unexplained affluence</v>
      </c>
    </row>
    <row r="176" spans="1:12" hidden="1" x14ac:dyDescent="0.25">
      <c r="A176" t="s">
        <v>82</v>
      </c>
      <c r="B176" t="s">
        <v>239</v>
      </c>
      <c r="C176" t="s">
        <v>45</v>
      </c>
      <c r="D176" t="s">
        <v>8</v>
      </c>
      <c r="E176" t="s">
        <v>1</v>
      </c>
      <c r="F176" t="s">
        <v>14</v>
      </c>
      <c r="G176">
        <f>INDEX(resident_to_x_domains[how many domains?],MATCH(data[[#This Row],[Case Profile Name]],resident_to_x_domains[Case Profile Name],0))</f>
        <v>2</v>
      </c>
      <c r="H176" t="str">
        <f>INDEX(CHP_table[CHP],MATCH(data[[#This Row],[Case Profile Name]],CHP_table[Case Profile Name],0))</f>
        <v>HP</v>
      </c>
      <c r="I176" t="str">
        <f>LEFT(data[[#This Row],[Domain]],1)</f>
        <v>P</v>
      </c>
      <c r="J176" s="4">
        <f>INDEX(criteria_table[criteria_code],MATCH(data[[#This Row],[Criteria]],criteria_table[Criteria],0))</f>
        <v>1</v>
      </c>
      <c r="K176" s="4" t="str">
        <f>CONCATENATE(data[[#This Row],[C H or P]],",",data[[#This Row],[criteria_code]])</f>
        <v>P,1</v>
      </c>
      <c r="L176" s="4" t="str">
        <f>CONCATENATE(data[[#This Row],[num_domains]]," ",data[[#This Row],[Criteria]])</f>
        <v>2 Active communication with hostile actors</v>
      </c>
    </row>
    <row r="177" spans="1:12" x14ac:dyDescent="0.25">
      <c r="A177" t="s">
        <v>21</v>
      </c>
      <c r="B177" t="s">
        <v>238</v>
      </c>
      <c r="C177" t="s">
        <v>237</v>
      </c>
      <c r="D177" t="s">
        <v>2</v>
      </c>
      <c r="E177" t="s">
        <v>7</v>
      </c>
      <c r="F177" t="s">
        <v>18</v>
      </c>
      <c r="G177">
        <f>INDEX(resident_to_x_domains[how many domains?],MATCH(data[[#This Row],[Case Profile Name]],resident_to_x_domains[Case Profile Name],0))</f>
        <v>2</v>
      </c>
      <c r="H177" t="str">
        <f>INDEX(CHP_table[CHP],MATCH(data[[#This Row],[Case Profile Name]],CHP_table[Case Profile Name],0))</f>
        <v>HP</v>
      </c>
      <c r="I177" t="str">
        <f>LEFT(data[[#This Row],[Domain]],1)</f>
        <v>H</v>
      </c>
      <c r="J177" s="4">
        <f>INDEX(criteria_table[criteria_code],MATCH(data[[#This Row],[Criteria]],criteria_table[Criteria],0))</f>
        <v>12</v>
      </c>
      <c r="K177" s="4" t="str">
        <f>CONCATENATE(data[[#This Row],[C H or P]],",",data[[#This Row],[criteria_code]])</f>
        <v>H,12</v>
      </c>
      <c r="L177" s="4" t="str">
        <f>CONCATENATE(data[[#This Row],[num_domains]]," ",data[[#This Row],[Criteria]])</f>
        <v>2 Foreign preference</v>
      </c>
    </row>
    <row r="178" spans="1:12" x14ac:dyDescent="0.25">
      <c r="A178" t="s">
        <v>21</v>
      </c>
      <c r="B178" t="s">
        <v>238</v>
      </c>
      <c r="C178" t="s">
        <v>237</v>
      </c>
      <c r="D178" t="s">
        <v>2</v>
      </c>
      <c r="E178" t="s">
        <v>7</v>
      </c>
      <c r="F178" t="s">
        <v>12</v>
      </c>
      <c r="G178">
        <f>INDEX(resident_to_x_domains[how many domains?],MATCH(data[[#This Row],[Case Profile Name]],resident_to_x_domains[Case Profile Name],0))</f>
        <v>2</v>
      </c>
      <c r="H178" t="str">
        <f>INDEX(CHP_table[CHP],MATCH(data[[#This Row],[Case Profile Name]],CHP_table[Case Profile Name],0))</f>
        <v>HP</v>
      </c>
      <c r="I178" t="str">
        <f>LEFT(data[[#This Row],[Domain]],1)</f>
        <v>H</v>
      </c>
      <c r="J178" s="4">
        <f>INDEX(criteria_table[criteria_code],MATCH(data[[#This Row],[Criteria]],criteria_table[Criteria],0))</f>
        <v>23</v>
      </c>
      <c r="K178" s="4" t="str">
        <f>CONCATENATE(data[[#This Row],[C H or P]],",",data[[#This Row],[criteria_code]])</f>
        <v>H,23</v>
      </c>
      <c r="L178" s="4" t="str">
        <f>CONCATENATE(data[[#This Row],[num_domains]]," ",data[[#This Row],[Criteria]])</f>
        <v>2 Practices dangerous to security</v>
      </c>
    </row>
    <row r="179" spans="1:12" x14ac:dyDescent="0.25">
      <c r="A179" t="s">
        <v>21</v>
      </c>
      <c r="B179" t="s">
        <v>238</v>
      </c>
      <c r="C179" t="s">
        <v>237</v>
      </c>
      <c r="D179" t="s">
        <v>2</v>
      </c>
      <c r="E179" t="s">
        <v>7</v>
      </c>
      <c r="F179" t="s">
        <v>78</v>
      </c>
      <c r="G179">
        <f>INDEX(resident_to_x_domains[how many domains?],MATCH(data[[#This Row],[Case Profile Name]],resident_to_x_domains[Case Profile Name],0))</f>
        <v>2</v>
      </c>
      <c r="H179" t="str">
        <f>INDEX(CHP_table[CHP],MATCH(data[[#This Row],[Case Profile Name]],CHP_table[Case Profile Name],0))</f>
        <v>HP</v>
      </c>
      <c r="I179" t="str">
        <f>LEFT(data[[#This Row],[Domain]],1)</f>
        <v>H</v>
      </c>
      <c r="J179" s="4">
        <f>INDEX(criteria_table[criteria_code],MATCH(data[[#This Row],[Criteria]],criteria_table[Criteria],0))</f>
        <v>9</v>
      </c>
      <c r="K179" s="4" t="str">
        <f>CONCATENATE(data[[#This Row],[C H or P]],",",data[[#This Row],[criteria_code]])</f>
        <v>H,9</v>
      </c>
      <c r="L179" s="4" t="str">
        <f>CONCATENATE(data[[#This Row],[num_domains]]," ",data[[#This Row],[Criteria]])</f>
        <v>2 Excessive foreign travel</v>
      </c>
    </row>
    <row r="180" spans="1:12" hidden="1" x14ac:dyDescent="0.25">
      <c r="A180" t="s">
        <v>21</v>
      </c>
      <c r="B180" t="s">
        <v>238</v>
      </c>
      <c r="C180" t="s">
        <v>237</v>
      </c>
      <c r="D180" t="s">
        <v>8</v>
      </c>
      <c r="E180" t="s">
        <v>7</v>
      </c>
      <c r="F180" t="s">
        <v>11</v>
      </c>
      <c r="G180">
        <f>INDEX(resident_to_x_domains[how many domains?],MATCH(data[[#This Row],[Case Profile Name]],resident_to_x_domains[Case Profile Name],0))</f>
        <v>2</v>
      </c>
      <c r="H180" t="str">
        <f>INDEX(CHP_table[CHP],MATCH(data[[#This Row],[Case Profile Name]],CHP_table[Case Profile Name],0))</f>
        <v>HP</v>
      </c>
      <c r="I180" t="str">
        <f>LEFT(data[[#This Row],[Domain]],1)</f>
        <v>H</v>
      </c>
      <c r="J180" s="4">
        <f>INDEX(criteria_table[criteria_code],MATCH(data[[#This Row],[Criteria]],criteria_table[Criteria],0))</f>
        <v>15</v>
      </c>
      <c r="K180" s="4" t="str">
        <f>CONCATENATE(data[[#This Row],[C H or P]],",",data[[#This Row],[criteria_code]])</f>
        <v>H,15</v>
      </c>
      <c r="L180" s="4" t="str">
        <f>CONCATENATE(data[[#This Row],[num_domains]]," ",data[[#This Row],[Criteria]])</f>
        <v>2 Mishandling of classified information</v>
      </c>
    </row>
    <row r="181" spans="1:12" hidden="1" x14ac:dyDescent="0.25">
      <c r="A181" t="s">
        <v>21</v>
      </c>
      <c r="B181" t="s">
        <v>238</v>
      </c>
      <c r="C181" t="s">
        <v>237</v>
      </c>
      <c r="D181" t="s">
        <v>8</v>
      </c>
      <c r="E181" t="s">
        <v>7</v>
      </c>
      <c r="F181" t="s">
        <v>10</v>
      </c>
      <c r="G181">
        <f>INDEX(resident_to_x_domains[how many domains?],MATCH(data[[#This Row],[Case Profile Name]],resident_to_x_domains[Case Profile Name],0))</f>
        <v>2</v>
      </c>
      <c r="H181" t="str">
        <f>INDEX(CHP_table[CHP],MATCH(data[[#This Row],[Case Profile Name]],CHP_table[Case Profile Name],0))</f>
        <v>HP</v>
      </c>
      <c r="I181" t="str">
        <f>LEFT(data[[#This Row],[Domain]],1)</f>
        <v>H</v>
      </c>
      <c r="J181" s="4">
        <f>INDEX(criteria_table[criteria_code],MATCH(data[[#This Row],[Criteria]],criteria_table[Criteria],0))</f>
        <v>3</v>
      </c>
      <c r="K181" s="4" t="str">
        <f>CONCATENATE(data[[#This Row],[C H or P]],",",data[[#This Row],[criteria_code]])</f>
        <v>H,3</v>
      </c>
      <c r="L181" s="4" t="str">
        <f>CONCATENATE(data[[#This Row],[num_domains]]," ",data[[#This Row],[Criteria]])</f>
        <v>2 Allegiance to the United States of America</v>
      </c>
    </row>
    <row r="182" spans="1:12" hidden="1" x14ac:dyDescent="0.25">
      <c r="A182" t="s">
        <v>21</v>
      </c>
      <c r="B182" t="s">
        <v>238</v>
      </c>
      <c r="C182" t="s">
        <v>237</v>
      </c>
      <c r="D182" t="s">
        <v>8</v>
      </c>
      <c r="E182" t="s">
        <v>1</v>
      </c>
      <c r="F182" t="s">
        <v>14</v>
      </c>
      <c r="G182">
        <f>INDEX(resident_to_x_domains[how many domains?],MATCH(data[[#This Row],[Case Profile Name]],resident_to_x_domains[Case Profile Name],0))</f>
        <v>2</v>
      </c>
      <c r="H182" t="str">
        <f>INDEX(CHP_table[CHP],MATCH(data[[#This Row],[Case Profile Name]],CHP_table[Case Profile Name],0))</f>
        <v>HP</v>
      </c>
      <c r="I182" t="str">
        <f>LEFT(data[[#This Row],[Domain]],1)</f>
        <v>P</v>
      </c>
      <c r="J182" s="4">
        <f>INDEX(criteria_table[criteria_code],MATCH(data[[#This Row],[Criteria]],criteria_table[Criteria],0))</f>
        <v>1</v>
      </c>
      <c r="K182" s="4" t="str">
        <f>CONCATENATE(data[[#This Row],[C H or P]],",",data[[#This Row],[criteria_code]])</f>
        <v>P,1</v>
      </c>
      <c r="L182" s="4" t="str">
        <f>CONCATENATE(data[[#This Row],[num_domains]]," ",data[[#This Row],[Criteria]])</f>
        <v>2 Active communication with hostile actors</v>
      </c>
    </row>
    <row r="183" spans="1:12" x14ac:dyDescent="0.25">
      <c r="A183" t="s">
        <v>21</v>
      </c>
      <c r="B183" t="s">
        <v>236</v>
      </c>
      <c r="C183" t="s">
        <v>235</v>
      </c>
      <c r="D183" t="s">
        <v>2</v>
      </c>
      <c r="E183" t="s">
        <v>7</v>
      </c>
      <c r="F183" t="s">
        <v>38</v>
      </c>
      <c r="G183">
        <f>INDEX(resident_to_x_domains[how many domains?],MATCH(data[[#This Row],[Case Profile Name]],resident_to_x_domains[Case Profile Name],0))</f>
        <v>3</v>
      </c>
      <c r="H183" t="str">
        <f>INDEX(CHP_table[CHP],MATCH(data[[#This Row],[Case Profile Name]],CHP_table[Case Profile Name],0))</f>
        <v>CHP</v>
      </c>
      <c r="I183" t="str">
        <f>LEFT(data[[#This Row],[Domain]],1)</f>
        <v>H</v>
      </c>
      <c r="J183" s="4">
        <f>INDEX(criteria_table[criteria_code],MATCH(data[[#This Row],[Criteria]],criteria_table[Criteria],0))</f>
        <v>20</v>
      </c>
      <c r="K183" s="4" t="str">
        <f>CONCATENATE(data[[#This Row],[C H or P]],",",data[[#This Row],[criteria_code]])</f>
        <v>H,20</v>
      </c>
      <c r="L183" s="4" t="str">
        <f>CONCATENATE(data[[#This Row],[num_domains]]," ",data[[#This Row],[Criteria]])</f>
        <v>3 Personal conduct</v>
      </c>
    </row>
    <row r="184" spans="1:12" x14ac:dyDescent="0.25">
      <c r="A184" t="s">
        <v>21</v>
      </c>
      <c r="B184" t="s">
        <v>236</v>
      </c>
      <c r="C184" t="s">
        <v>235</v>
      </c>
      <c r="D184" t="s">
        <v>2</v>
      </c>
      <c r="E184" t="s">
        <v>7</v>
      </c>
      <c r="F184" t="s">
        <v>12</v>
      </c>
      <c r="G184">
        <f>INDEX(resident_to_x_domains[how many domains?],MATCH(data[[#This Row],[Case Profile Name]],resident_to_x_domains[Case Profile Name],0))</f>
        <v>3</v>
      </c>
      <c r="H184" t="str">
        <f>INDEX(CHP_table[CHP],MATCH(data[[#This Row],[Case Profile Name]],CHP_table[Case Profile Name],0))</f>
        <v>CHP</v>
      </c>
      <c r="I184" t="str">
        <f>LEFT(data[[#This Row],[Domain]],1)</f>
        <v>H</v>
      </c>
      <c r="J184" s="4">
        <f>INDEX(criteria_table[criteria_code],MATCH(data[[#This Row],[Criteria]],criteria_table[Criteria],0))</f>
        <v>23</v>
      </c>
      <c r="K184" s="4" t="str">
        <f>CONCATENATE(data[[#This Row],[C H or P]],",",data[[#This Row],[criteria_code]])</f>
        <v>H,23</v>
      </c>
      <c r="L184" s="4" t="str">
        <f>CONCATENATE(data[[#This Row],[num_domains]]," ",data[[#This Row],[Criteria]])</f>
        <v>3 Practices dangerous to security</v>
      </c>
    </row>
    <row r="185" spans="1:12" hidden="1" x14ac:dyDescent="0.25">
      <c r="A185" t="s">
        <v>21</v>
      </c>
      <c r="B185" t="s">
        <v>236</v>
      </c>
      <c r="C185" t="s">
        <v>235</v>
      </c>
      <c r="D185" t="s">
        <v>8</v>
      </c>
      <c r="E185" t="s">
        <v>7</v>
      </c>
      <c r="F185" t="s">
        <v>11</v>
      </c>
      <c r="G185">
        <f>INDEX(resident_to_x_domains[how many domains?],MATCH(data[[#This Row],[Case Profile Name]],resident_to_x_domains[Case Profile Name],0))</f>
        <v>3</v>
      </c>
      <c r="H185" t="str">
        <f>INDEX(CHP_table[CHP],MATCH(data[[#This Row],[Case Profile Name]],CHP_table[Case Profile Name],0))</f>
        <v>CHP</v>
      </c>
      <c r="I185" t="str">
        <f>LEFT(data[[#This Row],[Domain]],1)</f>
        <v>H</v>
      </c>
      <c r="J185" s="4">
        <f>INDEX(criteria_table[criteria_code],MATCH(data[[#This Row],[Criteria]],criteria_table[Criteria],0))</f>
        <v>15</v>
      </c>
      <c r="K185" s="4" t="str">
        <f>CONCATENATE(data[[#This Row],[C H or P]],",",data[[#This Row],[criteria_code]])</f>
        <v>H,15</v>
      </c>
      <c r="L185" s="4" t="str">
        <f>CONCATENATE(data[[#This Row],[num_domains]]," ",data[[#This Row],[Criteria]])</f>
        <v>3 Mishandling of classified information</v>
      </c>
    </row>
    <row r="186" spans="1:12" hidden="1" x14ac:dyDescent="0.25">
      <c r="A186" t="s">
        <v>21</v>
      </c>
      <c r="B186" t="s">
        <v>236</v>
      </c>
      <c r="C186" t="s">
        <v>235</v>
      </c>
      <c r="D186" t="s">
        <v>8</v>
      </c>
      <c r="E186" t="s">
        <v>7</v>
      </c>
      <c r="F186" t="s">
        <v>10</v>
      </c>
      <c r="G186">
        <f>INDEX(resident_to_x_domains[how many domains?],MATCH(data[[#This Row],[Case Profile Name]],resident_to_x_domains[Case Profile Name],0))</f>
        <v>3</v>
      </c>
      <c r="H186" t="str">
        <f>INDEX(CHP_table[CHP],MATCH(data[[#This Row],[Case Profile Name]],CHP_table[Case Profile Name],0))</f>
        <v>CHP</v>
      </c>
      <c r="I186" t="str">
        <f>LEFT(data[[#This Row],[Domain]],1)</f>
        <v>H</v>
      </c>
      <c r="J186" s="4">
        <f>INDEX(criteria_table[criteria_code],MATCH(data[[#This Row],[Criteria]],criteria_table[Criteria],0))</f>
        <v>3</v>
      </c>
      <c r="K186" s="4" t="str">
        <f>CONCATENATE(data[[#This Row],[C H or P]],",",data[[#This Row],[criteria_code]])</f>
        <v>H,3</v>
      </c>
      <c r="L186" s="4" t="str">
        <f>CONCATENATE(data[[#This Row],[num_domains]]," ",data[[#This Row],[Criteria]])</f>
        <v>3 Allegiance to the United States of America</v>
      </c>
    </row>
    <row r="187" spans="1:12" hidden="1" x14ac:dyDescent="0.25">
      <c r="A187" t="s">
        <v>21</v>
      </c>
      <c r="B187" t="s">
        <v>236</v>
      </c>
      <c r="C187" t="s">
        <v>235</v>
      </c>
      <c r="D187" t="s">
        <v>8</v>
      </c>
      <c r="E187" t="s">
        <v>7</v>
      </c>
      <c r="F187" t="s">
        <v>9</v>
      </c>
      <c r="G187">
        <f>INDEX(resident_to_x_domains[how many domains?],MATCH(data[[#This Row],[Case Profile Name]],resident_to_x_domains[Case Profile Name],0))</f>
        <v>3</v>
      </c>
      <c r="H187" t="str">
        <f>INDEX(CHP_table[CHP],MATCH(data[[#This Row],[Case Profile Name]],CHP_table[Case Profile Name],0))</f>
        <v>CHP</v>
      </c>
      <c r="I187" t="str">
        <f>LEFT(data[[#This Row],[Domain]],1)</f>
        <v>H</v>
      </c>
      <c r="J187" s="4">
        <f>INDEX(criteria_table[criteria_code],MATCH(data[[#This Row],[Criteria]],criteria_table[Criteria],0))</f>
        <v>5</v>
      </c>
      <c r="K187" s="4" t="str">
        <f>CONCATENATE(data[[#This Row],[C H or P]],",",data[[#This Row],[criteria_code]])</f>
        <v>H,5</v>
      </c>
      <c r="L187" s="4" t="str">
        <f>CONCATENATE(data[[#This Row],[num_domains]]," ",data[[#This Row],[Criteria]])</f>
        <v>3 Criminal conduct</v>
      </c>
    </row>
    <row r="188" spans="1:12" x14ac:dyDescent="0.25">
      <c r="A188" t="s">
        <v>21</v>
      </c>
      <c r="B188" t="s">
        <v>236</v>
      </c>
      <c r="C188" t="s">
        <v>235</v>
      </c>
      <c r="D188" t="s">
        <v>2</v>
      </c>
      <c r="E188" t="s">
        <v>1</v>
      </c>
      <c r="F188" t="s">
        <v>0</v>
      </c>
      <c r="G188">
        <f>INDEX(resident_to_x_domains[how many domains?],MATCH(data[[#This Row],[Case Profile Name]],resident_to_x_domains[Case Profile Name],0))</f>
        <v>3</v>
      </c>
      <c r="H188" t="str">
        <f>INDEX(CHP_table[CHP],MATCH(data[[#This Row],[Case Profile Name]],CHP_table[Case Profile Name],0))</f>
        <v>CHP</v>
      </c>
      <c r="I188" t="str">
        <f>LEFT(data[[#This Row],[Domain]],1)</f>
        <v>P</v>
      </c>
      <c r="J188" s="4">
        <f>INDEX(criteria_table[criteria_code],MATCH(data[[#This Row],[Criteria]],criteria_table[Criteria],0))</f>
        <v>18</v>
      </c>
      <c r="K188" s="4" t="str">
        <f>CONCATENATE(data[[#This Row],[C H or P]],",",data[[#This Row],[criteria_code]])</f>
        <v>P,18</v>
      </c>
      <c r="L188" s="4" t="str">
        <f>CONCATENATE(data[[#This Row],[num_domains]]," ",data[[#This Row],[Criteria]])</f>
        <v>3 Passive communication with hostile actors</v>
      </c>
    </row>
    <row r="189" spans="1:12" x14ac:dyDescent="0.25">
      <c r="A189" t="s">
        <v>21</v>
      </c>
      <c r="B189" t="s">
        <v>236</v>
      </c>
      <c r="C189" t="s">
        <v>235</v>
      </c>
      <c r="D189" t="s">
        <v>2</v>
      </c>
      <c r="E189" t="s">
        <v>23</v>
      </c>
      <c r="F189" t="s">
        <v>26</v>
      </c>
      <c r="G189">
        <f>INDEX(resident_to_x_domains[how many domains?],MATCH(data[[#This Row],[Case Profile Name]],resident_to_x_domains[Case Profile Name],0))</f>
        <v>3</v>
      </c>
      <c r="H189" t="str">
        <f>INDEX(CHP_table[CHP],MATCH(data[[#This Row],[Case Profile Name]],CHP_table[Case Profile Name],0))</f>
        <v>CHP</v>
      </c>
      <c r="I189" t="str">
        <f>LEFT(data[[#This Row],[Domain]],1)</f>
        <v>C</v>
      </c>
      <c r="J189" s="4">
        <f>INDEX(criteria_table[criteria_code],MATCH(data[[#This Row],[Criteria]],criteria_table[Criteria],0))</f>
        <v>21</v>
      </c>
      <c r="K189" s="4" t="str">
        <f>CONCATENATE(data[[#This Row],[C H or P]],",",data[[#This Row],[criteria_code]])</f>
        <v>C,21</v>
      </c>
      <c r="L189" s="4" t="str">
        <f>CONCATENATE(data[[#This Row],[num_domains]]," ",data[[#This Row],[Criteria]])</f>
        <v>3 Poor cybersecurity practices</v>
      </c>
    </row>
    <row r="190" spans="1:12" x14ac:dyDescent="0.25">
      <c r="A190" t="s">
        <v>57</v>
      </c>
      <c r="B190" t="s">
        <v>234</v>
      </c>
      <c r="C190" t="s">
        <v>233</v>
      </c>
      <c r="D190" t="s">
        <v>2</v>
      </c>
      <c r="E190" t="s">
        <v>7</v>
      </c>
      <c r="F190" t="s">
        <v>13</v>
      </c>
      <c r="G190">
        <f>INDEX(resident_to_x_domains[how many domains?],MATCH(data[[#This Row],[Case Profile Name]],resident_to_x_domains[Case Profile Name],0))</f>
        <v>2</v>
      </c>
      <c r="H190" t="str">
        <f>INDEX(CHP_table[CHP],MATCH(data[[#This Row],[Case Profile Name]],CHP_table[Case Profile Name],0))</f>
        <v>HP</v>
      </c>
      <c r="I190" t="str">
        <f>LEFT(data[[#This Row],[Domain]],1)</f>
        <v>H</v>
      </c>
      <c r="J190" s="4">
        <f>INDEX(criteria_table[criteria_code],MATCH(data[[#This Row],[Criteria]],criteria_table[Criteria],0))</f>
        <v>11</v>
      </c>
      <c r="K190" s="4" t="str">
        <f>CONCATENATE(data[[#This Row],[C H or P]],",",data[[#This Row],[criteria_code]])</f>
        <v>H,11</v>
      </c>
      <c r="L190" s="4" t="str">
        <f>CONCATENATE(data[[#This Row],[num_domains]]," ",data[[#This Row],[Criteria]])</f>
        <v>2 Financial considerations</v>
      </c>
    </row>
    <row r="191" spans="1:12" x14ac:dyDescent="0.25">
      <c r="A191" t="s">
        <v>57</v>
      </c>
      <c r="B191" t="s">
        <v>234</v>
      </c>
      <c r="C191" t="s">
        <v>233</v>
      </c>
      <c r="D191" t="s">
        <v>2</v>
      </c>
      <c r="E191" t="s">
        <v>7</v>
      </c>
      <c r="F191" t="s">
        <v>12</v>
      </c>
      <c r="G191">
        <f>INDEX(resident_to_x_domains[how many domains?],MATCH(data[[#This Row],[Case Profile Name]],resident_to_x_domains[Case Profile Name],0))</f>
        <v>2</v>
      </c>
      <c r="H191" t="str">
        <f>INDEX(CHP_table[CHP],MATCH(data[[#This Row],[Case Profile Name]],CHP_table[Case Profile Name],0))</f>
        <v>HP</v>
      </c>
      <c r="I191" t="str">
        <f>LEFT(data[[#This Row],[Domain]],1)</f>
        <v>H</v>
      </c>
      <c r="J191" s="4">
        <f>INDEX(criteria_table[criteria_code],MATCH(data[[#This Row],[Criteria]],criteria_table[Criteria],0))</f>
        <v>23</v>
      </c>
      <c r="K191" s="4" t="str">
        <f>CONCATENATE(data[[#This Row],[C H or P]],",",data[[#This Row],[criteria_code]])</f>
        <v>H,23</v>
      </c>
      <c r="L191" s="4" t="str">
        <f>CONCATENATE(data[[#This Row],[num_domains]]," ",data[[#This Row],[Criteria]])</f>
        <v>2 Practices dangerous to security</v>
      </c>
    </row>
    <row r="192" spans="1:12" x14ac:dyDescent="0.25">
      <c r="A192" t="s">
        <v>57</v>
      </c>
      <c r="B192" t="s">
        <v>234</v>
      </c>
      <c r="C192" t="s">
        <v>233</v>
      </c>
      <c r="D192" t="s">
        <v>2</v>
      </c>
      <c r="E192" t="s">
        <v>7</v>
      </c>
      <c r="F192" t="s">
        <v>78</v>
      </c>
      <c r="G192">
        <f>INDEX(resident_to_x_domains[how many domains?],MATCH(data[[#This Row],[Case Profile Name]],resident_to_x_domains[Case Profile Name],0))</f>
        <v>2</v>
      </c>
      <c r="H192" t="str">
        <f>INDEX(CHP_table[CHP],MATCH(data[[#This Row],[Case Profile Name]],CHP_table[Case Profile Name],0))</f>
        <v>HP</v>
      </c>
      <c r="I192" t="str">
        <f>LEFT(data[[#This Row],[Domain]],1)</f>
        <v>H</v>
      </c>
      <c r="J192" s="4">
        <f>INDEX(criteria_table[criteria_code],MATCH(data[[#This Row],[Criteria]],criteria_table[Criteria],0))</f>
        <v>9</v>
      </c>
      <c r="K192" s="4" t="str">
        <f>CONCATENATE(data[[#This Row],[C H or P]],",",data[[#This Row],[criteria_code]])</f>
        <v>H,9</v>
      </c>
      <c r="L192" s="4" t="str">
        <f>CONCATENATE(data[[#This Row],[num_domains]]," ",data[[#This Row],[Criteria]])</f>
        <v>2 Excessive foreign travel</v>
      </c>
    </row>
    <row r="193" spans="1:12" hidden="1" x14ac:dyDescent="0.25">
      <c r="A193" t="s">
        <v>57</v>
      </c>
      <c r="B193" t="s">
        <v>234</v>
      </c>
      <c r="C193" t="s">
        <v>233</v>
      </c>
      <c r="D193" t="s">
        <v>8</v>
      </c>
      <c r="E193" t="s">
        <v>7</v>
      </c>
      <c r="F193" t="s">
        <v>11</v>
      </c>
      <c r="G193">
        <f>INDEX(resident_to_x_domains[how many domains?],MATCH(data[[#This Row],[Case Profile Name]],resident_to_x_domains[Case Profile Name],0))</f>
        <v>2</v>
      </c>
      <c r="H193" t="str">
        <f>INDEX(CHP_table[CHP],MATCH(data[[#This Row],[Case Profile Name]],CHP_table[Case Profile Name],0))</f>
        <v>HP</v>
      </c>
      <c r="I193" t="str">
        <f>LEFT(data[[#This Row],[Domain]],1)</f>
        <v>H</v>
      </c>
      <c r="J193" s="4">
        <f>INDEX(criteria_table[criteria_code],MATCH(data[[#This Row],[Criteria]],criteria_table[Criteria],0))</f>
        <v>15</v>
      </c>
      <c r="K193" s="4" t="str">
        <f>CONCATENATE(data[[#This Row],[C H or P]],",",data[[#This Row],[criteria_code]])</f>
        <v>H,15</v>
      </c>
      <c r="L193" s="4" t="str">
        <f>CONCATENATE(data[[#This Row],[num_domains]]," ",data[[#This Row],[Criteria]])</f>
        <v>2 Mishandling of classified information</v>
      </c>
    </row>
    <row r="194" spans="1:12" hidden="1" x14ac:dyDescent="0.25">
      <c r="A194" t="s">
        <v>57</v>
      </c>
      <c r="B194" t="s">
        <v>234</v>
      </c>
      <c r="C194" t="s">
        <v>233</v>
      </c>
      <c r="D194" t="s">
        <v>8</v>
      </c>
      <c r="E194" t="s">
        <v>7</v>
      </c>
      <c r="F194" t="s">
        <v>10</v>
      </c>
      <c r="G194">
        <f>INDEX(resident_to_x_domains[how many domains?],MATCH(data[[#This Row],[Case Profile Name]],resident_to_x_domains[Case Profile Name],0))</f>
        <v>2</v>
      </c>
      <c r="H194" t="str">
        <f>INDEX(CHP_table[CHP],MATCH(data[[#This Row],[Case Profile Name]],CHP_table[Case Profile Name],0))</f>
        <v>HP</v>
      </c>
      <c r="I194" t="str">
        <f>LEFT(data[[#This Row],[Domain]],1)</f>
        <v>H</v>
      </c>
      <c r="J194" s="4">
        <f>INDEX(criteria_table[criteria_code],MATCH(data[[#This Row],[Criteria]],criteria_table[Criteria],0))</f>
        <v>3</v>
      </c>
      <c r="K194" s="4" t="str">
        <f>CONCATENATE(data[[#This Row],[C H or P]],",",data[[#This Row],[criteria_code]])</f>
        <v>H,3</v>
      </c>
      <c r="L194" s="4" t="str">
        <f>CONCATENATE(data[[#This Row],[num_domains]]," ",data[[#This Row],[Criteria]])</f>
        <v>2 Allegiance to the United States of America</v>
      </c>
    </row>
    <row r="195" spans="1:12" hidden="1" x14ac:dyDescent="0.25">
      <c r="A195" t="s">
        <v>57</v>
      </c>
      <c r="B195" t="s">
        <v>234</v>
      </c>
      <c r="C195" t="s">
        <v>233</v>
      </c>
      <c r="D195" t="s">
        <v>8</v>
      </c>
      <c r="E195" t="s">
        <v>7</v>
      </c>
      <c r="F195" t="s">
        <v>6</v>
      </c>
      <c r="G195">
        <f>INDEX(resident_to_x_domains[how many domains?],MATCH(data[[#This Row],[Case Profile Name]],resident_to_x_domains[Case Profile Name],0))</f>
        <v>2</v>
      </c>
      <c r="H195" t="str">
        <f>INDEX(CHP_table[CHP],MATCH(data[[#This Row],[Case Profile Name]],CHP_table[Case Profile Name],0))</f>
        <v>HP</v>
      </c>
      <c r="I195" t="str">
        <f>LEFT(data[[#This Row],[Domain]],1)</f>
        <v>H</v>
      </c>
      <c r="J195" s="4">
        <f>INDEX(criteria_table[criteria_code],MATCH(data[[#This Row],[Criteria]],criteria_table[Criteria],0))</f>
        <v>28</v>
      </c>
      <c r="K195" s="4" t="str">
        <f>CONCATENATE(data[[#This Row],[C H or P]],",",data[[#This Row],[criteria_code]])</f>
        <v>H,28</v>
      </c>
      <c r="L195" s="4" t="str">
        <f>CONCATENATE(data[[#This Row],[num_domains]]," ",data[[#This Row],[Criteria]])</f>
        <v>2 Unexplained affluence</v>
      </c>
    </row>
    <row r="196" spans="1:12" x14ac:dyDescent="0.25">
      <c r="A196" t="s">
        <v>57</v>
      </c>
      <c r="B196" t="s">
        <v>234</v>
      </c>
      <c r="C196" t="s">
        <v>233</v>
      </c>
      <c r="D196" t="s">
        <v>2</v>
      </c>
      <c r="E196" t="s">
        <v>1</v>
      </c>
      <c r="F196" t="s">
        <v>0</v>
      </c>
      <c r="G196">
        <f>INDEX(resident_to_x_domains[how many domains?],MATCH(data[[#This Row],[Case Profile Name]],resident_to_x_domains[Case Profile Name],0))</f>
        <v>2</v>
      </c>
      <c r="H196" t="str">
        <f>INDEX(CHP_table[CHP],MATCH(data[[#This Row],[Case Profile Name]],CHP_table[Case Profile Name],0))</f>
        <v>HP</v>
      </c>
      <c r="I196" t="str">
        <f>LEFT(data[[#This Row],[Domain]],1)</f>
        <v>P</v>
      </c>
      <c r="J196" s="4">
        <f>INDEX(criteria_table[criteria_code],MATCH(data[[#This Row],[Criteria]],criteria_table[Criteria],0))</f>
        <v>18</v>
      </c>
      <c r="K196" s="4" t="str">
        <f>CONCATENATE(data[[#This Row],[C H or P]],",",data[[#This Row],[criteria_code]])</f>
        <v>P,18</v>
      </c>
      <c r="L196" s="4" t="str">
        <f>CONCATENATE(data[[#This Row],[num_domains]]," ",data[[#This Row],[Criteria]])</f>
        <v>2 Passive communication with hostile actors</v>
      </c>
    </row>
    <row r="197" spans="1:12" x14ac:dyDescent="0.25">
      <c r="A197" t="s">
        <v>21</v>
      </c>
      <c r="B197" t="s">
        <v>232</v>
      </c>
      <c r="C197" t="s">
        <v>41</v>
      </c>
      <c r="D197" t="s">
        <v>2</v>
      </c>
      <c r="E197" t="s">
        <v>7</v>
      </c>
      <c r="F197" t="s">
        <v>38</v>
      </c>
      <c r="G197">
        <f>INDEX(resident_to_x_domains[how many domains?],MATCH(data[[#This Row],[Case Profile Name]],resident_to_x_domains[Case Profile Name],0))</f>
        <v>2</v>
      </c>
      <c r="H197" t="str">
        <f>INDEX(CHP_table[CHP],MATCH(data[[#This Row],[Case Profile Name]],CHP_table[Case Profile Name],0))</f>
        <v>HP</v>
      </c>
      <c r="I197" t="str">
        <f>LEFT(data[[#This Row],[Domain]],1)</f>
        <v>H</v>
      </c>
      <c r="J197" s="4">
        <f>INDEX(criteria_table[criteria_code],MATCH(data[[#This Row],[Criteria]],criteria_table[Criteria],0))</f>
        <v>20</v>
      </c>
      <c r="K197" s="4" t="str">
        <f>CONCATENATE(data[[#This Row],[C H or P]],",",data[[#This Row],[criteria_code]])</f>
        <v>H,20</v>
      </c>
      <c r="L197" s="4" t="str">
        <f>CONCATENATE(data[[#This Row],[num_domains]]," ",data[[#This Row],[Criteria]])</f>
        <v>2 Personal conduct</v>
      </c>
    </row>
    <row r="198" spans="1:12" x14ac:dyDescent="0.25">
      <c r="A198" t="s">
        <v>21</v>
      </c>
      <c r="B198" t="s">
        <v>232</v>
      </c>
      <c r="C198" t="s">
        <v>41</v>
      </c>
      <c r="D198" t="s">
        <v>2</v>
      </c>
      <c r="E198" t="s">
        <v>7</v>
      </c>
      <c r="F198" t="s">
        <v>18</v>
      </c>
      <c r="G198">
        <f>INDEX(resident_to_x_domains[how many domains?],MATCH(data[[#This Row],[Case Profile Name]],resident_to_x_domains[Case Profile Name],0))</f>
        <v>2</v>
      </c>
      <c r="H198" t="str">
        <f>INDEX(CHP_table[CHP],MATCH(data[[#This Row],[Case Profile Name]],CHP_table[Case Profile Name],0))</f>
        <v>HP</v>
      </c>
      <c r="I198" t="str">
        <f>LEFT(data[[#This Row],[Domain]],1)</f>
        <v>H</v>
      </c>
      <c r="J198" s="4">
        <f>INDEX(criteria_table[criteria_code],MATCH(data[[#This Row],[Criteria]],criteria_table[Criteria],0))</f>
        <v>12</v>
      </c>
      <c r="K198" s="4" t="str">
        <f>CONCATENATE(data[[#This Row],[C H or P]],",",data[[#This Row],[criteria_code]])</f>
        <v>H,12</v>
      </c>
      <c r="L198" s="4" t="str">
        <f>CONCATENATE(data[[#This Row],[num_domains]]," ",data[[#This Row],[Criteria]])</f>
        <v>2 Foreign preference</v>
      </c>
    </row>
    <row r="199" spans="1:12" x14ac:dyDescent="0.25">
      <c r="A199" t="s">
        <v>21</v>
      </c>
      <c r="B199" t="s">
        <v>232</v>
      </c>
      <c r="C199" t="s">
        <v>41</v>
      </c>
      <c r="D199" t="s">
        <v>2</v>
      </c>
      <c r="E199" t="s">
        <v>7</v>
      </c>
      <c r="F199" t="s">
        <v>78</v>
      </c>
      <c r="G199">
        <f>INDEX(resident_to_x_domains[how many domains?],MATCH(data[[#This Row],[Case Profile Name]],resident_to_x_domains[Case Profile Name],0))</f>
        <v>2</v>
      </c>
      <c r="H199" t="str">
        <f>INDEX(CHP_table[CHP],MATCH(data[[#This Row],[Case Profile Name]],CHP_table[Case Profile Name],0))</f>
        <v>HP</v>
      </c>
      <c r="I199" t="str">
        <f>LEFT(data[[#This Row],[Domain]],1)</f>
        <v>H</v>
      </c>
      <c r="J199" s="4">
        <f>INDEX(criteria_table[criteria_code],MATCH(data[[#This Row],[Criteria]],criteria_table[Criteria],0))</f>
        <v>9</v>
      </c>
      <c r="K199" s="4" t="str">
        <f>CONCATENATE(data[[#This Row],[C H or P]],",",data[[#This Row],[criteria_code]])</f>
        <v>H,9</v>
      </c>
      <c r="L199" s="4" t="str">
        <f>CONCATENATE(data[[#This Row],[num_domains]]," ",data[[#This Row],[Criteria]])</f>
        <v>2 Excessive foreign travel</v>
      </c>
    </row>
    <row r="200" spans="1:12" hidden="1" x14ac:dyDescent="0.25">
      <c r="A200" t="s">
        <v>21</v>
      </c>
      <c r="B200" t="s">
        <v>232</v>
      </c>
      <c r="C200" t="s">
        <v>41</v>
      </c>
      <c r="D200" t="s">
        <v>8</v>
      </c>
      <c r="E200" t="s">
        <v>7</v>
      </c>
      <c r="F200" t="s">
        <v>11</v>
      </c>
      <c r="G200">
        <f>INDEX(resident_to_x_domains[how many domains?],MATCH(data[[#This Row],[Case Profile Name]],resident_to_x_domains[Case Profile Name],0))</f>
        <v>2</v>
      </c>
      <c r="H200" t="str">
        <f>INDEX(CHP_table[CHP],MATCH(data[[#This Row],[Case Profile Name]],CHP_table[Case Profile Name],0))</f>
        <v>HP</v>
      </c>
      <c r="I200" t="str">
        <f>LEFT(data[[#This Row],[Domain]],1)</f>
        <v>H</v>
      </c>
      <c r="J200" s="4">
        <f>INDEX(criteria_table[criteria_code],MATCH(data[[#This Row],[Criteria]],criteria_table[Criteria],0))</f>
        <v>15</v>
      </c>
      <c r="K200" s="4" t="str">
        <f>CONCATENATE(data[[#This Row],[C H or P]],",",data[[#This Row],[criteria_code]])</f>
        <v>H,15</v>
      </c>
      <c r="L200" s="4" t="str">
        <f>CONCATENATE(data[[#This Row],[num_domains]]," ",data[[#This Row],[Criteria]])</f>
        <v>2 Mishandling of classified information</v>
      </c>
    </row>
    <row r="201" spans="1:12" hidden="1" x14ac:dyDescent="0.25">
      <c r="A201" t="s">
        <v>21</v>
      </c>
      <c r="B201" t="s">
        <v>232</v>
      </c>
      <c r="C201" t="s">
        <v>41</v>
      </c>
      <c r="D201" t="s">
        <v>8</v>
      </c>
      <c r="E201" t="s">
        <v>7</v>
      </c>
      <c r="F201" t="s">
        <v>10</v>
      </c>
      <c r="G201">
        <f>INDEX(resident_to_x_domains[how many domains?],MATCH(data[[#This Row],[Case Profile Name]],resident_to_x_domains[Case Profile Name],0))</f>
        <v>2</v>
      </c>
      <c r="H201" t="str">
        <f>INDEX(CHP_table[CHP],MATCH(data[[#This Row],[Case Profile Name]],CHP_table[Case Profile Name],0))</f>
        <v>HP</v>
      </c>
      <c r="I201" t="str">
        <f>LEFT(data[[#This Row],[Domain]],1)</f>
        <v>H</v>
      </c>
      <c r="J201" s="4">
        <f>INDEX(criteria_table[criteria_code],MATCH(data[[#This Row],[Criteria]],criteria_table[Criteria],0))</f>
        <v>3</v>
      </c>
      <c r="K201" s="4" t="str">
        <f>CONCATENATE(data[[#This Row],[C H or P]],",",data[[#This Row],[criteria_code]])</f>
        <v>H,3</v>
      </c>
      <c r="L201" s="4" t="str">
        <f>CONCATENATE(data[[#This Row],[num_domains]]," ",data[[#This Row],[Criteria]])</f>
        <v>2 Allegiance to the United States of America</v>
      </c>
    </row>
    <row r="202" spans="1:12" hidden="1" x14ac:dyDescent="0.25">
      <c r="A202" t="s">
        <v>21</v>
      </c>
      <c r="B202" t="s">
        <v>232</v>
      </c>
      <c r="C202" t="s">
        <v>41</v>
      </c>
      <c r="D202" t="s">
        <v>8</v>
      </c>
      <c r="E202" t="s">
        <v>7</v>
      </c>
      <c r="F202" t="s">
        <v>6</v>
      </c>
      <c r="G202">
        <f>INDEX(resident_to_x_domains[how many domains?],MATCH(data[[#This Row],[Case Profile Name]],resident_to_x_domains[Case Profile Name],0))</f>
        <v>2</v>
      </c>
      <c r="H202" t="str">
        <f>INDEX(CHP_table[CHP],MATCH(data[[#This Row],[Case Profile Name]],CHP_table[Case Profile Name],0))</f>
        <v>HP</v>
      </c>
      <c r="I202" t="str">
        <f>LEFT(data[[#This Row],[Domain]],1)</f>
        <v>H</v>
      </c>
      <c r="J202" s="4">
        <f>INDEX(criteria_table[criteria_code],MATCH(data[[#This Row],[Criteria]],criteria_table[Criteria],0))</f>
        <v>28</v>
      </c>
      <c r="K202" s="4" t="str">
        <f>CONCATENATE(data[[#This Row],[C H or P]],",",data[[#This Row],[criteria_code]])</f>
        <v>H,28</v>
      </c>
      <c r="L202" s="4" t="str">
        <f>CONCATENATE(data[[#This Row],[num_domains]]," ",data[[#This Row],[Criteria]])</f>
        <v>2 Unexplained affluence</v>
      </c>
    </row>
    <row r="203" spans="1:12" hidden="1" x14ac:dyDescent="0.25">
      <c r="A203" t="s">
        <v>21</v>
      </c>
      <c r="B203" t="s">
        <v>232</v>
      </c>
      <c r="C203" t="s">
        <v>41</v>
      </c>
      <c r="D203" t="s">
        <v>8</v>
      </c>
      <c r="E203" t="s">
        <v>1</v>
      </c>
      <c r="F203" t="s">
        <v>14</v>
      </c>
      <c r="G203">
        <f>INDEX(resident_to_x_domains[how many domains?],MATCH(data[[#This Row],[Case Profile Name]],resident_to_x_domains[Case Profile Name],0))</f>
        <v>2</v>
      </c>
      <c r="H203" t="str">
        <f>INDEX(CHP_table[CHP],MATCH(data[[#This Row],[Case Profile Name]],CHP_table[Case Profile Name],0))</f>
        <v>HP</v>
      </c>
      <c r="I203" t="str">
        <f>LEFT(data[[#This Row],[Domain]],1)</f>
        <v>P</v>
      </c>
      <c r="J203" s="4">
        <f>INDEX(criteria_table[criteria_code],MATCH(data[[#This Row],[Criteria]],criteria_table[Criteria],0))</f>
        <v>1</v>
      </c>
      <c r="K203" s="4" t="str">
        <f>CONCATENATE(data[[#This Row],[C H or P]],",",data[[#This Row],[criteria_code]])</f>
        <v>P,1</v>
      </c>
      <c r="L203" s="4" t="str">
        <f>CONCATENATE(data[[#This Row],[num_domains]]," ",data[[#This Row],[Criteria]])</f>
        <v>2 Active communication with hostile actors</v>
      </c>
    </row>
    <row r="204" spans="1:12" x14ac:dyDescent="0.25">
      <c r="A204" t="s">
        <v>17</v>
      </c>
      <c r="B204" t="s">
        <v>231</v>
      </c>
      <c r="C204" t="s">
        <v>15</v>
      </c>
      <c r="D204" t="s">
        <v>2</v>
      </c>
      <c r="E204" t="s">
        <v>7</v>
      </c>
      <c r="F204" t="s">
        <v>13</v>
      </c>
      <c r="G204">
        <f>INDEX(resident_to_x_domains[how many domains?],MATCH(data[[#This Row],[Case Profile Name]],resident_to_x_domains[Case Profile Name],0))</f>
        <v>2</v>
      </c>
      <c r="H204" t="str">
        <f>INDEX(CHP_table[CHP],MATCH(data[[#This Row],[Case Profile Name]],CHP_table[Case Profile Name],0))</f>
        <v>HP</v>
      </c>
      <c r="I204" t="str">
        <f>LEFT(data[[#This Row],[Domain]],1)</f>
        <v>H</v>
      </c>
      <c r="J204" s="4">
        <f>INDEX(criteria_table[criteria_code],MATCH(data[[#This Row],[Criteria]],criteria_table[Criteria],0))</f>
        <v>11</v>
      </c>
      <c r="K204" s="4" t="str">
        <f>CONCATENATE(data[[#This Row],[C H or P]],",",data[[#This Row],[criteria_code]])</f>
        <v>H,11</v>
      </c>
      <c r="L204" s="4" t="str">
        <f>CONCATENATE(data[[#This Row],[num_domains]]," ",data[[#This Row],[Criteria]])</f>
        <v>2 Financial considerations</v>
      </c>
    </row>
    <row r="205" spans="1:12" x14ac:dyDescent="0.25">
      <c r="A205" t="s">
        <v>17</v>
      </c>
      <c r="B205" t="s">
        <v>231</v>
      </c>
      <c r="C205" t="s">
        <v>15</v>
      </c>
      <c r="D205" t="s">
        <v>2</v>
      </c>
      <c r="E205" t="s">
        <v>7</v>
      </c>
      <c r="F205" t="s">
        <v>38</v>
      </c>
      <c r="G205">
        <f>INDEX(resident_to_x_domains[how many domains?],MATCH(data[[#This Row],[Case Profile Name]],resident_to_x_domains[Case Profile Name],0))</f>
        <v>2</v>
      </c>
      <c r="H205" t="str">
        <f>INDEX(CHP_table[CHP],MATCH(data[[#This Row],[Case Profile Name]],CHP_table[Case Profile Name],0))</f>
        <v>HP</v>
      </c>
      <c r="I205" t="str">
        <f>LEFT(data[[#This Row],[Domain]],1)</f>
        <v>H</v>
      </c>
      <c r="J205" s="4">
        <f>INDEX(criteria_table[criteria_code],MATCH(data[[#This Row],[Criteria]],criteria_table[Criteria],0))</f>
        <v>20</v>
      </c>
      <c r="K205" s="4" t="str">
        <f>CONCATENATE(data[[#This Row],[C H or P]],",",data[[#This Row],[criteria_code]])</f>
        <v>H,20</v>
      </c>
      <c r="L205" s="4" t="str">
        <f>CONCATENATE(data[[#This Row],[num_domains]]," ",data[[#This Row],[Criteria]])</f>
        <v>2 Personal conduct</v>
      </c>
    </row>
    <row r="206" spans="1:12" hidden="1" x14ac:dyDescent="0.25">
      <c r="A206" t="s">
        <v>17</v>
      </c>
      <c r="B206" t="s">
        <v>231</v>
      </c>
      <c r="C206" t="s">
        <v>15</v>
      </c>
      <c r="D206" t="s">
        <v>8</v>
      </c>
      <c r="E206" t="s">
        <v>7</v>
      </c>
      <c r="F206" t="s">
        <v>11</v>
      </c>
      <c r="G206">
        <f>INDEX(resident_to_x_domains[how many domains?],MATCH(data[[#This Row],[Case Profile Name]],resident_to_x_domains[Case Profile Name],0))</f>
        <v>2</v>
      </c>
      <c r="H206" t="str">
        <f>INDEX(CHP_table[CHP],MATCH(data[[#This Row],[Case Profile Name]],CHP_table[Case Profile Name],0))</f>
        <v>HP</v>
      </c>
      <c r="I206" t="str">
        <f>LEFT(data[[#This Row],[Domain]],1)</f>
        <v>H</v>
      </c>
      <c r="J206" s="4">
        <f>INDEX(criteria_table[criteria_code],MATCH(data[[#This Row],[Criteria]],criteria_table[Criteria],0))</f>
        <v>15</v>
      </c>
      <c r="K206" s="4" t="str">
        <f>CONCATENATE(data[[#This Row],[C H or P]],",",data[[#This Row],[criteria_code]])</f>
        <v>H,15</v>
      </c>
      <c r="L206" s="4" t="str">
        <f>CONCATENATE(data[[#This Row],[num_domains]]," ",data[[#This Row],[Criteria]])</f>
        <v>2 Mishandling of classified information</v>
      </c>
    </row>
    <row r="207" spans="1:12" hidden="1" x14ac:dyDescent="0.25">
      <c r="A207" t="s">
        <v>17</v>
      </c>
      <c r="B207" t="s">
        <v>231</v>
      </c>
      <c r="C207" t="s">
        <v>15</v>
      </c>
      <c r="D207" t="s">
        <v>8</v>
      </c>
      <c r="E207" t="s">
        <v>7</v>
      </c>
      <c r="F207" t="s">
        <v>10</v>
      </c>
      <c r="G207">
        <f>INDEX(resident_to_x_domains[how many domains?],MATCH(data[[#This Row],[Case Profile Name]],resident_to_x_domains[Case Profile Name],0))</f>
        <v>2</v>
      </c>
      <c r="H207" t="str">
        <f>INDEX(CHP_table[CHP],MATCH(data[[#This Row],[Case Profile Name]],CHP_table[Case Profile Name],0))</f>
        <v>HP</v>
      </c>
      <c r="I207" t="str">
        <f>LEFT(data[[#This Row],[Domain]],1)</f>
        <v>H</v>
      </c>
      <c r="J207" s="4">
        <f>INDEX(criteria_table[criteria_code],MATCH(data[[#This Row],[Criteria]],criteria_table[Criteria],0))</f>
        <v>3</v>
      </c>
      <c r="K207" s="4" t="str">
        <f>CONCATENATE(data[[#This Row],[C H or P]],",",data[[#This Row],[criteria_code]])</f>
        <v>H,3</v>
      </c>
      <c r="L207" s="4" t="str">
        <f>CONCATENATE(data[[#This Row],[num_domains]]," ",data[[#This Row],[Criteria]])</f>
        <v>2 Allegiance to the United States of America</v>
      </c>
    </row>
    <row r="208" spans="1:12" hidden="1" x14ac:dyDescent="0.25">
      <c r="A208" t="s">
        <v>17</v>
      </c>
      <c r="B208" t="s">
        <v>231</v>
      </c>
      <c r="C208" t="s">
        <v>15</v>
      </c>
      <c r="D208" t="s">
        <v>8</v>
      </c>
      <c r="E208" t="s">
        <v>7</v>
      </c>
      <c r="F208" t="s">
        <v>6</v>
      </c>
      <c r="G208">
        <f>INDEX(resident_to_x_domains[how many domains?],MATCH(data[[#This Row],[Case Profile Name]],resident_to_x_domains[Case Profile Name],0))</f>
        <v>2</v>
      </c>
      <c r="H208" t="str">
        <f>INDEX(CHP_table[CHP],MATCH(data[[#This Row],[Case Profile Name]],CHP_table[Case Profile Name],0))</f>
        <v>HP</v>
      </c>
      <c r="I208" t="str">
        <f>LEFT(data[[#This Row],[Domain]],1)</f>
        <v>H</v>
      </c>
      <c r="J208" s="4">
        <f>INDEX(criteria_table[criteria_code],MATCH(data[[#This Row],[Criteria]],criteria_table[Criteria],0))</f>
        <v>28</v>
      </c>
      <c r="K208" s="4" t="str">
        <f>CONCATENATE(data[[#This Row],[C H or P]],",",data[[#This Row],[criteria_code]])</f>
        <v>H,28</v>
      </c>
      <c r="L208" s="4" t="str">
        <f>CONCATENATE(data[[#This Row],[num_domains]]," ",data[[#This Row],[Criteria]])</f>
        <v>2 Unexplained affluence</v>
      </c>
    </row>
    <row r="209" spans="1:12" hidden="1" x14ac:dyDescent="0.25">
      <c r="A209" t="s">
        <v>17</v>
      </c>
      <c r="B209" t="s">
        <v>231</v>
      </c>
      <c r="C209" t="s">
        <v>15</v>
      </c>
      <c r="D209" t="s">
        <v>8</v>
      </c>
      <c r="E209" t="s">
        <v>1</v>
      </c>
      <c r="F209" t="s">
        <v>14</v>
      </c>
      <c r="G209">
        <f>INDEX(resident_to_x_domains[how many domains?],MATCH(data[[#This Row],[Case Profile Name]],resident_to_x_domains[Case Profile Name],0))</f>
        <v>2</v>
      </c>
      <c r="H209" t="str">
        <f>INDEX(CHP_table[CHP],MATCH(data[[#This Row],[Case Profile Name]],CHP_table[Case Profile Name],0))</f>
        <v>HP</v>
      </c>
      <c r="I209" t="str">
        <f>LEFT(data[[#This Row],[Domain]],1)</f>
        <v>P</v>
      </c>
      <c r="J209" s="4">
        <f>INDEX(criteria_table[criteria_code],MATCH(data[[#This Row],[Criteria]],criteria_table[Criteria],0))</f>
        <v>1</v>
      </c>
      <c r="K209" s="4" t="str">
        <f>CONCATENATE(data[[#This Row],[C H or P]],",",data[[#This Row],[criteria_code]])</f>
        <v>P,1</v>
      </c>
      <c r="L209" s="4" t="str">
        <f>CONCATENATE(data[[#This Row],[num_domains]]," ",data[[#This Row],[Criteria]])</f>
        <v>2 Active communication with hostile actors</v>
      </c>
    </row>
    <row r="210" spans="1:12" x14ac:dyDescent="0.25">
      <c r="A210" t="s">
        <v>33</v>
      </c>
      <c r="B210" t="s">
        <v>230</v>
      </c>
      <c r="C210" t="s">
        <v>71</v>
      </c>
      <c r="D210" t="s">
        <v>2</v>
      </c>
      <c r="E210" t="s">
        <v>7</v>
      </c>
      <c r="F210" t="s">
        <v>38</v>
      </c>
      <c r="G210">
        <f>INDEX(resident_to_x_domains[how many domains?],MATCH(data[[#This Row],[Case Profile Name]],resident_to_x_domains[Case Profile Name],0))</f>
        <v>2</v>
      </c>
      <c r="H210" t="str">
        <f>INDEX(CHP_table[CHP],MATCH(data[[#This Row],[Case Profile Name]],CHP_table[Case Profile Name],0))</f>
        <v>HP</v>
      </c>
      <c r="I210" t="str">
        <f>LEFT(data[[#This Row],[Domain]],1)</f>
        <v>H</v>
      </c>
      <c r="J210" s="4">
        <f>INDEX(criteria_table[criteria_code],MATCH(data[[#This Row],[Criteria]],criteria_table[Criteria],0))</f>
        <v>20</v>
      </c>
      <c r="K210" s="4" t="str">
        <f>CONCATENATE(data[[#This Row],[C H or P]],",",data[[#This Row],[criteria_code]])</f>
        <v>H,20</v>
      </c>
      <c r="L210" s="4" t="str">
        <f>CONCATENATE(data[[#This Row],[num_domains]]," ",data[[#This Row],[Criteria]])</f>
        <v>2 Personal conduct</v>
      </c>
    </row>
    <row r="211" spans="1:12" hidden="1" x14ac:dyDescent="0.25">
      <c r="A211" t="s">
        <v>33</v>
      </c>
      <c r="B211" t="s">
        <v>230</v>
      </c>
      <c r="C211" t="s">
        <v>71</v>
      </c>
      <c r="D211" t="s">
        <v>8</v>
      </c>
      <c r="E211" t="s">
        <v>7</v>
      </c>
      <c r="F211" t="s">
        <v>11</v>
      </c>
      <c r="G211">
        <f>INDEX(resident_to_x_domains[how many domains?],MATCH(data[[#This Row],[Case Profile Name]],resident_to_x_domains[Case Profile Name],0))</f>
        <v>2</v>
      </c>
      <c r="H211" t="str">
        <f>INDEX(CHP_table[CHP],MATCH(data[[#This Row],[Case Profile Name]],CHP_table[Case Profile Name],0))</f>
        <v>HP</v>
      </c>
      <c r="I211" t="str">
        <f>LEFT(data[[#This Row],[Domain]],1)</f>
        <v>H</v>
      </c>
      <c r="J211" s="4">
        <f>INDEX(criteria_table[criteria_code],MATCH(data[[#This Row],[Criteria]],criteria_table[Criteria],0))</f>
        <v>15</v>
      </c>
      <c r="K211" s="4" t="str">
        <f>CONCATENATE(data[[#This Row],[C H or P]],",",data[[#This Row],[criteria_code]])</f>
        <v>H,15</v>
      </c>
      <c r="L211" s="4" t="str">
        <f>CONCATENATE(data[[#This Row],[num_domains]]," ",data[[#This Row],[Criteria]])</f>
        <v>2 Mishandling of classified information</v>
      </c>
    </row>
    <row r="212" spans="1:12" hidden="1" x14ac:dyDescent="0.25">
      <c r="A212" t="s">
        <v>33</v>
      </c>
      <c r="B212" t="s">
        <v>230</v>
      </c>
      <c r="C212" t="s">
        <v>71</v>
      </c>
      <c r="D212" t="s">
        <v>8</v>
      </c>
      <c r="E212" t="s">
        <v>7</v>
      </c>
      <c r="F212" t="s">
        <v>10</v>
      </c>
      <c r="G212">
        <f>INDEX(resident_to_x_domains[how many domains?],MATCH(data[[#This Row],[Case Profile Name]],resident_to_x_domains[Case Profile Name],0))</f>
        <v>2</v>
      </c>
      <c r="H212" t="str">
        <f>INDEX(CHP_table[CHP],MATCH(data[[#This Row],[Case Profile Name]],CHP_table[Case Profile Name],0))</f>
        <v>HP</v>
      </c>
      <c r="I212" t="str">
        <f>LEFT(data[[#This Row],[Domain]],1)</f>
        <v>H</v>
      </c>
      <c r="J212" s="4">
        <f>INDEX(criteria_table[criteria_code],MATCH(data[[#This Row],[Criteria]],criteria_table[Criteria],0))</f>
        <v>3</v>
      </c>
      <c r="K212" s="4" t="str">
        <f>CONCATENATE(data[[#This Row],[C H or P]],",",data[[#This Row],[criteria_code]])</f>
        <v>H,3</v>
      </c>
      <c r="L212" s="4" t="str">
        <f>CONCATENATE(data[[#This Row],[num_domains]]," ",data[[#This Row],[Criteria]])</f>
        <v>2 Allegiance to the United States of America</v>
      </c>
    </row>
    <row r="213" spans="1:12" hidden="1" x14ac:dyDescent="0.25">
      <c r="A213" t="s">
        <v>33</v>
      </c>
      <c r="B213" t="s">
        <v>230</v>
      </c>
      <c r="C213" t="s">
        <v>71</v>
      </c>
      <c r="D213" t="s">
        <v>8</v>
      </c>
      <c r="E213" t="s">
        <v>1</v>
      </c>
      <c r="F213" t="s">
        <v>14</v>
      </c>
      <c r="G213">
        <f>INDEX(resident_to_x_domains[how many domains?],MATCH(data[[#This Row],[Case Profile Name]],resident_to_x_domains[Case Profile Name],0))</f>
        <v>2</v>
      </c>
      <c r="H213" t="str">
        <f>INDEX(CHP_table[CHP],MATCH(data[[#This Row],[Case Profile Name]],CHP_table[Case Profile Name],0))</f>
        <v>HP</v>
      </c>
      <c r="I213" t="str">
        <f>LEFT(data[[#This Row],[Domain]],1)</f>
        <v>P</v>
      </c>
      <c r="J213" s="4">
        <f>INDEX(criteria_table[criteria_code],MATCH(data[[#This Row],[Criteria]],criteria_table[Criteria],0))</f>
        <v>1</v>
      </c>
      <c r="K213" s="4" t="str">
        <f>CONCATENATE(data[[#This Row],[C H or P]],",",data[[#This Row],[criteria_code]])</f>
        <v>P,1</v>
      </c>
      <c r="L213" s="4" t="str">
        <f>CONCATENATE(data[[#This Row],[num_domains]]," ",data[[#This Row],[Criteria]])</f>
        <v>2 Active communication with hostile actors</v>
      </c>
    </row>
    <row r="214" spans="1:12" x14ac:dyDescent="0.25">
      <c r="A214" t="s">
        <v>73</v>
      </c>
      <c r="B214" t="s">
        <v>229</v>
      </c>
      <c r="C214" t="s">
        <v>27</v>
      </c>
      <c r="D214" t="s">
        <v>2</v>
      </c>
      <c r="E214" t="s">
        <v>7</v>
      </c>
      <c r="F214" t="s">
        <v>12</v>
      </c>
      <c r="G214">
        <f>INDEX(resident_to_x_domains[how many domains?],MATCH(data[[#This Row],[Case Profile Name]],resident_to_x_domains[Case Profile Name],0))</f>
        <v>2</v>
      </c>
      <c r="H214" t="str">
        <f>INDEX(CHP_table[CHP],MATCH(data[[#This Row],[Case Profile Name]],CHP_table[Case Profile Name],0))</f>
        <v>HP</v>
      </c>
      <c r="I214" t="str">
        <f>LEFT(data[[#This Row],[Domain]],1)</f>
        <v>H</v>
      </c>
      <c r="J214" s="4">
        <f>INDEX(criteria_table[criteria_code],MATCH(data[[#This Row],[Criteria]],criteria_table[Criteria],0))</f>
        <v>23</v>
      </c>
      <c r="K214" s="4" t="str">
        <f>CONCATENATE(data[[#This Row],[C H or P]],",",data[[#This Row],[criteria_code]])</f>
        <v>H,23</v>
      </c>
      <c r="L214" s="4" t="str">
        <f>CONCATENATE(data[[#This Row],[num_domains]]," ",data[[#This Row],[Criteria]])</f>
        <v>2 Practices dangerous to security</v>
      </c>
    </row>
    <row r="215" spans="1:12" x14ac:dyDescent="0.25">
      <c r="A215" t="s">
        <v>73</v>
      </c>
      <c r="B215" t="s">
        <v>229</v>
      </c>
      <c r="C215" t="s">
        <v>27</v>
      </c>
      <c r="D215" t="s">
        <v>2</v>
      </c>
      <c r="E215" t="s">
        <v>1</v>
      </c>
      <c r="F215" t="s">
        <v>0</v>
      </c>
      <c r="G215">
        <f>INDEX(resident_to_x_domains[how many domains?],MATCH(data[[#This Row],[Case Profile Name]],resident_to_x_domains[Case Profile Name],0))</f>
        <v>2</v>
      </c>
      <c r="H215" t="str">
        <f>INDEX(CHP_table[CHP],MATCH(data[[#This Row],[Case Profile Name]],CHP_table[Case Profile Name],0))</f>
        <v>HP</v>
      </c>
      <c r="I215" t="str">
        <f>LEFT(data[[#This Row],[Domain]],1)</f>
        <v>P</v>
      </c>
      <c r="J215" s="4">
        <f>INDEX(criteria_table[criteria_code],MATCH(data[[#This Row],[Criteria]],criteria_table[Criteria],0))</f>
        <v>18</v>
      </c>
      <c r="K215" s="4" t="str">
        <f>CONCATENATE(data[[#This Row],[C H or P]],",",data[[#This Row],[criteria_code]])</f>
        <v>P,18</v>
      </c>
      <c r="L215" s="4" t="str">
        <f>CONCATENATE(data[[#This Row],[num_domains]]," ",data[[#This Row],[Criteria]])</f>
        <v>2 Passive communication with hostile actors</v>
      </c>
    </row>
    <row r="216" spans="1:12" x14ac:dyDescent="0.25">
      <c r="A216" t="s">
        <v>33</v>
      </c>
      <c r="B216" t="s">
        <v>228</v>
      </c>
      <c r="C216" t="s">
        <v>59</v>
      </c>
      <c r="D216" t="s">
        <v>2</v>
      </c>
      <c r="E216" t="s">
        <v>7</v>
      </c>
      <c r="F216" t="s">
        <v>38</v>
      </c>
      <c r="G216">
        <f>INDEX(resident_to_x_domains[how many domains?],MATCH(data[[#This Row],[Case Profile Name]],resident_to_x_domains[Case Profile Name],0))</f>
        <v>2</v>
      </c>
      <c r="H216" t="str">
        <f>INDEX(CHP_table[CHP],MATCH(data[[#This Row],[Case Profile Name]],CHP_table[Case Profile Name],0))</f>
        <v>HP</v>
      </c>
      <c r="I216" t="str">
        <f>LEFT(data[[#This Row],[Domain]],1)</f>
        <v>H</v>
      </c>
      <c r="J216" s="4">
        <f>INDEX(criteria_table[criteria_code],MATCH(data[[#This Row],[Criteria]],criteria_table[Criteria],0))</f>
        <v>20</v>
      </c>
      <c r="K216" s="4" t="str">
        <f>CONCATENATE(data[[#This Row],[C H or P]],",",data[[#This Row],[criteria_code]])</f>
        <v>H,20</v>
      </c>
      <c r="L216" s="4" t="str">
        <f>CONCATENATE(data[[#This Row],[num_domains]]," ",data[[#This Row],[Criteria]])</f>
        <v>2 Personal conduct</v>
      </c>
    </row>
    <row r="217" spans="1:12" x14ac:dyDescent="0.25">
      <c r="A217" t="s">
        <v>33</v>
      </c>
      <c r="B217" t="s">
        <v>228</v>
      </c>
      <c r="C217" t="s">
        <v>59</v>
      </c>
      <c r="D217" t="s">
        <v>2</v>
      </c>
      <c r="E217" t="s">
        <v>7</v>
      </c>
      <c r="F217" t="s">
        <v>37</v>
      </c>
      <c r="G217">
        <f>INDEX(resident_to_x_domains[how many domains?],MATCH(data[[#This Row],[Case Profile Name]],resident_to_x_domains[Case Profile Name],0))</f>
        <v>2</v>
      </c>
      <c r="H217" t="str">
        <f>INDEX(CHP_table[CHP],MATCH(data[[#This Row],[Case Profile Name]],CHP_table[Case Profile Name],0))</f>
        <v>HP</v>
      </c>
      <c r="I217" t="str">
        <f>LEFT(data[[#This Row],[Domain]],1)</f>
        <v>H</v>
      </c>
      <c r="J217" s="4">
        <f>INDEX(criteria_table[criteria_code],MATCH(data[[#This Row],[Criteria]],criteria_table[Criteria],0))</f>
        <v>24</v>
      </c>
      <c r="K217" s="4" t="str">
        <f>CONCATENATE(data[[#This Row],[C H or P]],",",data[[#This Row],[criteria_code]])</f>
        <v>H,24</v>
      </c>
      <c r="L217" s="4" t="str">
        <f>CONCATENATE(data[[#This Row],[num_domains]]," ",data[[#This Row],[Criteria]])</f>
        <v>2 Psychological considerations</v>
      </c>
    </row>
    <row r="218" spans="1:12" hidden="1" x14ac:dyDescent="0.25">
      <c r="A218" t="s">
        <v>33</v>
      </c>
      <c r="B218" t="s">
        <v>228</v>
      </c>
      <c r="C218" t="s">
        <v>59</v>
      </c>
      <c r="D218" t="s">
        <v>8</v>
      </c>
      <c r="E218" t="s">
        <v>7</v>
      </c>
      <c r="F218" t="s">
        <v>10</v>
      </c>
      <c r="G218">
        <f>INDEX(resident_to_x_domains[how many domains?],MATCH(data[[#This Row],[Case Profile Name]],resident_to_x_domains[Case Profile Name],0))</f>
        <v>2</v>
      </c>
      <c r="H218" t="str">
        <f>INDEX(CHP_table[CHP],MATCH(data[[#This Row],[Case Profile Name]],CHP_table[Case Profile Name],0))</f>
        <v>HP</v>
      </c>
      <c r="I218" t="str">
        <f>LEFT(data[[#This Row],[Domain]],1)</f>
        <v>H</v>
      </c>
      <c r="J218" s="4">
        <f>INDEX(criteria_table[criteria_code],MATCH(data[[#This Row],[Criteria]],criteria_table[Criteria],0))</f>
        <v>3</v>
      </c>
      <c r="K218" s="4" t="str">
        <f>CONCATENATE(data[[#This Row],[C H or P]],",",data[[#This Row],[criteria_code]])</f>
        <v>H,3</v>
      </c>
      <c r="L218" s="4" t="str">
        <f>CONCATENATE(data[[#This Row],[num_domains]]," ",data[[#This Row],[Criteria]])</f>
        <v>2 Allegiance to the United States of America</v>
      </c>
    </row>
    <row r="219" spans="1:12" x14ac:dyDescent="0.25">
      <c r="A219" t="s">
        <v>33</v>
      </c>
      <c r="B219" t="s">
        <v>228</v>
      </c>
      <c r="C219" t="s">
        <v>59</v>
      </c>
      <c r="D219" t="s">
        <v>2</v>
      </c>
      <c r="E219" t="s">
        <v>1</v>
      </c>
      <c r="F219" t="s">
        <v>35</v>
      </c>
      <c r="G219">
        <f>INDEX(resident_to_x_domains[how many domains?],MATCH(data[[#This Row],[Case Profile Name]],resident_to_x_domains[Case Profile Name],0))</f>
        <v>2</v>
      </c>
      <c r="H219" t="str">
        <f>INDEX(CHP_table[CHP],MATCH(data[[#This Row],[Case Profile Name]],CHP_table[Case Profile Name],0))</f>
        <v>HP</v>
      </c>
      <c r="I219" t="str">
        <f>LEFT(data[[#This Row],[Domain]],1)</f>
        <v>P</v>
      </c>
      <c r="J219" s="4">
        <f>INDEX(criteria_table[criteria_code],MATCH(data[[#This Row],[Criteria]],criteria_table[Criteria],0))</f>
        <v>10</v>
      </c>
      <c r="K219" s="4" t="str">
        <f>CONCATENATE(data[[#This Row],[C H or P]],",",data[[#This Row],[criteria_code]])</f>
        <v>P,10</v>
      </c>
      <c r="L219" s="4" t="str">
        <f>CONCATENATE(data[[#This Row],[num_domains]]," ",data[[#This Row],[Criteria]])</f>
        <v>2 Feelings of victimization</v>
      </c>
    </row>
    <row r="220" spans="1:12" hidden="1" x14ac:dyDescent="0.25">
      <c r="A220" t="s">
        <v>33</v>
      </c>
      <c r="B220" t="s">
        <v>228</v>
      </c>
      <c r="C220" t="s">
        <v>59</v>
      </c>
      <c r="D220" t="s">
        <v>8</v>
      </c>
      <c r="E220" t="s">
        <v>1</v>
      </c>
      <c r="F220" t="s">
        <v>34</v>
      </c>
      <c r="G220">
        <f>INDEX(resident_to_x_domains[how many domains?],MATCH(data[[#This Row],[Case Profile Name]],resident_to_x_domains[Case Profile Name],0))</f>
        <v>2</v>
      </c>
      <c r="H220" t="str">
        <f>INDEX(CHP_table[CHP],MATCH(data[[#This Row],[Case Profile Name]],CHP_table[Case Profile Name],0))</f>
        <v>HP</v>
      </c>
      <c r="I220" t="str">
        <f>LEFT(data[[#This Row],[Domain]],1)</f>
        <v>P</v>
      </c>
      <c r="J220" s="4">
        <f>INDEX(criteria_table[criteria_code],MATCH(data[[#This Row],[Criteria]],criteria_table[Criteria],0))</f>
        <v>26</v>
      </c>
      <c r="K220" s="4" t="str">
        <f>CONCATENATE(data[[#This Row],[C H or P]],",",data[[#This Row],[criteria_code]])</f>
        <v>P,26</v>
      </c>
      <c r="L220" s="4" t="str">
        <f>CONCATENATE(data[[#This Row],[num_domains]]," ",data[[#This Row],[Criteria]])</f>
        <v>2 Resentment</v>
      </c>
    </row>
    <row r="221" spans="1:12" hidden="1" x14ac:dyDescent="0.25">
      <c r="A221" t="s">
        <v>33</v>
      </c>
      <c r="B221" t="s">
        <v>228</v>
      </c>
      <c r="C221" t="s">
        <v>59</v>
      </c>
      <c r="D221" t="s">
        <v>8</v>
      </c>
      <c r="E221" t="s">
        <v>1</v>
      </c>
      <c r="F221" t="s">
        <v>14</v>
      </c>
      <c r="G221">
        <f>INDEX(resident_to_x_domains[how many domains?],MATCH(data[[#This Row],[Case Profile Name]],resident_to_x_domains[Case Profile Name],0))</f>
        <v>2</v>
      </c>
      <c r="H221" t="str">
        <f>INDEX(CHP_table[CHP],MATCH(data[[#This Row],[Case Profile Name]],CHP_table[Case Profile Name],0))</f>
        <v>HP</v>
      </c>
      <c r="I221" t="str">
        <f>LEFT(data[[#This Row],[Domain]],1)</f>
        <v>P</v>
      </c>
      <c r="J221" s="4">
        <f>INDEX(criteria_table[criteria_code],MATCH(data[[#This Row],[Criteria]],criteria_table[Criteria],0))</f>
        <v>1</v>
      </c>
      <c r="K221" s="4" t="str">
        <f>CONCATENATE(data[[#This Row],[C H or P]],",",data[[#This Row],[criteria_code]])</f>
        <v>P,1</v>
      </c>
      <c r="L221" s="4" t="str">
        <f>CONCATENATE(data[[#This Row],[num_domains]]," ",data[[#This Row],[Criteria]])</f>
        <v>2 Active communication with hostile actors</v>
      </c>
    </row>
    <row r="222" spans="1:12" x14ac:dyDescent="0.25">
      <c r="A222" t="s">
        <v>21</v>
      </c>
      <c r="B222" t="s">
        <v>227</v>
      </c>
      <c r="C222" t="s">
        <v>128</v>
      </c>
      <c r="D222" t="s">
        <v>2</v>
      </c>
      <c r="E222" t="s">
        <v>7</v>
      </c>
      <c r="F222" t="s">
        <v>12</v>
      </c>
      <c r="G222">
        <f>INDEX(resident_to_x_domains[how many domains?],MATCH(data[[#This Row],[Case Profile Name]],resident_to_x_domains[Case Profile Name],0))</f>
        <v>1</v>
      </c>
      <c r="H222" t="str">
        <f>INDEX(CHP_table[CHP],MATCH(data[[#This Row],[Case Profile Name]],CHP_table[Case Profile Name],0))</f>
        <v>H</v>
      </c>
      <c r="I222" t="str">
        <f>LEFT(data[[#This Row],[Domain]],1)</f>
        <v>H</v>
      </c>
      <c r="J222" s="4">
        <f>INDEX(criteria_table[criteria_code],MATCH(data[[#This Row],[Criteria]],criteria_table[Criteria],0))</f>
        <v>23</v>
      </c>
      <c r="K222" s="4" t="str">
        <f>CONCATENATE(data[[#This Row],[C H or P]],",",data[[#This Row],[criteria_code]])</f>
        <v>H,23</v>
      </c>
      <c r="L222" s="4" t="str">
        <f>CONCATENATE(data[[#This Row],[num_domains]]," ",data[[#This Row],[Criteria]])</f>
        <v>1 Practices dangerous to security</v>
      </c>
    </row>
    <row r="223" spans="1:12" hidden="1" x14ac:dyDescent="0.25">
      <c r="A223" t="s">
        <v>21</v>
      </c>
      <c r="B223" t="s">
        <v>227</v>
      </c>
      <c r="C223" t="s">
        <v>128</v>
      </c>
      <c r="D223" t="s">
        <v>8</v>
      </c>
      <c r="E223" t="s">
        <v>7</v>
      </c>
      <c r="F223" t="s">
        <v>11</v>
      </c>
      <c r="G223">
        <f>INDEX(resident_to_x_domains[how many domains?],MATCH(data[[#This Row],[Case Profile Name]],resident_to_x_domains[Case Profile Name],0))</f>
        <v>1</v>
      </c>
      <c r="H223" t="str">
        <f>INDEX(CHP_table[CHP],MATCH(data[[#This Row],[Case Profile Name]],CHP_table[Case Profile Name],0))</f>
        <v>H</v>
      </c>
      <c r="I223" t="str">
        <f>LEFT(data[[#This Row],[Domain]],1)</f>
        <v>H</v>
      </c>
      <c r="J223" s="4">
        <f>INDEX(criteria_table[criteria_code],MATCH(data[[#This Row],[Criteria]],criteria_table[Criteria],0))</f>
        <v>15</v>
      </c>
      <c r="K223" s="4" t="str">
        <f>CONCATENATE(data[[#This Row],[C H or P]],",",data[[#This Row],[criteria_code]])</f>
        <v>H,15</v>
      </c>
      <c r="L223" s="4" t="str">
        <f>CONCATENATE(data[[#This Row],[num_domains]]," ",data[[#This Row],[Criteria]])</f>
        <v>1 Mishandling of classified information</v>
      </c>
    </row>
    <row r="224" spans="1:12" x14ac:dyDescent="0.25">
      <c r="A224" t="s">
        <v>29</v>
      </c>
      <c r="B224" t="s">
        <v>226</v>
      </c>
      <c r="C224" t="s">
        <v>47</v>
      </c>
      <c r="D224" t="s">
        <v>2</v>
      </c>
      <c r="E224" t="s">
        <v>7</v>
      </c>
      <c r="F224" t="s">
        <v>38</v>
      </c>
      <c r="G224">
        <f>INDEX(resident_to_x_domains[how many domains?],MATCH(data[[#This Row],[Case Profile Name]],resident_to_x_domains[Case Profile Name],0))</f>
        <v>2</v>
      </c>
      <c r="H224" t="str">
        <f>INDEX(CHP_table[CHP],MATCH(data[[#This Row],[Case Profile Name]],CHP_table[Case Profile Name],0))</f>
        <v>HP</v>
      </c>
      <c r="I224" t="str">
        <f>LEFT(data[[#This Row],[Domain]],1)</f>
        <v>H</v>
      </c>
      <c r="J224" s="4">
        <f>INDEX(criteria_table[criteria_code],MATCH(data[[#This Row],[Criteria]],criteria_table[Criteria],0))</f>
        <v>20</v>
      </c>
      <c r="K224" s="4" t="str">
        <f>CONCATENATE(data[[#This Row],[C H or P]],",",data[[#This Row],[criteria_code]])</f>
        <v>H,20</v>
      </c>
      <c r="L224" s="4" t="str">
        <f>CONCATENATE(data[[#This Row],[num_domains]]," ",data[[#This Row],[Criteria]])</f>
        <v>2 Personal conduct</v>
      </c>
    </row>
    <row r="225" spans="1:12" x14ac:dyDescent="0.25">
      <c r="A225" t="s">
        <v>29</v>
      </c>
      <c r="B225" t="s">
        <v>226</v>
      </c>
      <c r="C225" t="s">
        <v>47</v>
      </c>
      <c r="D225" t="s">
        <v>2</v>
      </c>
      <c r="E225" t="s">
        <v>7</v>
      </c>
      <c r="F225" t="s">
        <v>12</v>
      </c>
      <c r="G225">
        <f>INDEX(resident_to_x_domains[how many domains?],MATCH(data[[#This Row],[Case Profile Name]],resident_to_x_domains[Case Profile Name],0))</f>
        <v>2</v>
      </c>
      <c r="H225" t="str">
        <f>INDEX(CHP_table[CHP],MATCH(data[[#This Row],[Case Profile Name]],CHP_table[Case Profile Name],0))</f>
        <v>HP</v>
      </c>
      <c r="I225" t="str">
        <f>LEFT(data[[#This Row],[Domain]],1)</f>
        <v>H</v>
      </c>
      <c r="J225" s="4">
        <f>INDEX(criteria_table[criteria_code],MATCH(data[[#This Row],[Criteria]],criteria_table[Criteria],0))</f>
        <v>23</v>
      </c>
      <c r="K225" s="4" t="str">
        <f>CONCATENATE(data[[#This Row],[C H or P]],",",data[[#This Row],[criteria_code]])</f>
        <v>H,23</v>
      </c>
      <c r="L225" s="4" t="str">
        <f>CONCATENATE(data[[#This Row],[num_domains]]," ",data[[#This Row],[Criteria]])</f>
        <v>2 Practices dangerous to security</v>
      </c>
    </row>
    <row r="226" spans="1:12" hidden="1" x14ac:dyDescent="0.25">
      <c r="A226" t="s">
        <v>29</v>
      </c>
      <c r="B226" t="s">
        <v>226</v>
      </c>
      <c r="C226" t="s">
        <v>47</v>
      </c>
      <c r="D226" t="s">
        <v>8</v>
      </c>
      <c r="E226" t="s">
        <v>7</v>
      </c>
      <c r="F226" t="s">
        <v>11</v>
      </c>
      <c r="G226">
        <f>INDEX(resident_to_x_domains[how many domains?],MATCH(data[[#This Row],[Case Profile Name]],resident_to_x_domains[Case Profile Name],0))</f>
        <v>2</v>
      </c>
      <c r="H226" t="str">
        <f>INDEX(CHP_table[CHP],MATCH(data[[#This Row],[Case Profile Name]],CHP_table[Case Profile Name],0))</f>
        <v>HP</v>
      </c>
      <c r="I226" t="str">
        <f>LEFT(data[[#This Row],[Domain]],1)</f>
        <v>H</v>
      </c>
      <c r="J226" s="4">
        <f>INDEX(criteria_table[criteria_code],MATCH(data[[#This Row],[Criteria]],criteria_table[Criteria],0))</f>
        <v>15</v>
      </c>
      <c r="K226" s="4" t="str">
        <f>CONCATENATE(data[[#This Row],[C H or P]],",",data[[#This Row],[criteria_code]])</f>
        <v>H,15</v>
      </c>
      <c r="L226" s="4" t="str">
        <f>CONCATENATE(data[[#This Row],[num_domains]]," ",data[[#This Row],[Criteria]])</f>
        <v>2 Mishandling of classified information</v>
      </c>
    </row>
    <row r="227" spans="1:12" hidden="1" x14ac:dyDescent="0.25">
      <c r="A227" t="s">
        <v>29</v>
      </c>
      <c r="B227" t="s">
        <v>226</v>
      </c>
      <c r="C227" t="s">
        <v>47</v>
      </c>
      <c r="D227" t="s">
        <v>8</v>
      </c>
      <c r="E227" t="s">
        <v>7</v>
      </c>
      <c r="F227" t="s">
        <v>9</v>
      </c>
      <c r="G227">
        <f>INDEX(resident_to_x_domains[how many domains?],MATCH(data[[#This Row],[Case Profile Name]],resident_to_x_domains[Case Profile Name],0))</f>
        <v>2</v>
      </c>
      <c r="H227" t="str">
        <f>INDEX(CHP_table[CHP],MATCH(data[[#This Row],[Case Profile Name]],CHP_table[Case Profile Name],0))</f>
        <v>HP</v>
      </c>
      <c r="I227" t="str">
        <f>LEFT(data[[#This Row],[Domain]],1)</f>
        <v>H</v>
      </c>
      <c r="J227" s="4">
        <f>INDEX(criteria_table[criteria_code],MATCH(data[[#This Row],[Criteria]],criteria_table[Criteria],0))</f>
        <v>5</v>
      </c>
      <c r="K227" s="4" t="str">
        <f>CONCATENATE(data[[#This Row],[C H or P]],",",data[[#This Row],[criteria_code]])</f>
        <v>H,5</v>
      </c>
      <c r="L227" s="4" t="str">
        <f>CONCATENATE(data[[#This Row],[num_domains]]," ",data[[#This Row],[Criteria]])</f>
        <v>2 Criminal conduct</v>
      </c>
    </row>
    <row r="228" spans="1:12" x14ac:dyDescent="0.25">
      <c r="A228" t="s">
        <v>29</v>
      </c>
      <c r="B228" t="s">
        <v>226</v>
      </c>
      <c r="C228" t="s">
        <v>47</v>
      </c>
      <c r="D228" t="s">
        <v>2</v>
      </c>
      <c r="E228" t="s">
        <v>1</v>
      </c>
      <c r="F228" t="s">
        <v>35</v>
      </c>
      <c r="G228">
        <f>INDEX(resident_to_x_domains[how many domains?],MATCH(data[[#This Row],[Case Profile Name]],resident_to_x_domains[Case Profile Name],0))</f>
        <v>2</v>
      </c>
      <c r="H228" t="str">
        <f>INDEX(CHP_table[CHP],MATCH(data[[#This Row],[Case Profile Name]],CHP_table[Case Profile Name],0))</f>
        <v>HP</v>
      </c>
      <c r="I228" t="str">
        <f>LEFT(data[[#This Row],[Domain]],1)</f>
        <v>P</v>
      </c>
      <c r="J228" s="4">
        <f>INDEX(criteria_table[criteria_code],MATCH(data[[#This Row],[Criteria]],criteria_table[Criteria],0))</f>
        <v>10</v>
      </c>
      <c r="K228" s="4" t="str">
        <f>CONCATENATE(data[[#This Row],[C H or P]],",",data[[#This Row],[criteria_code]])</f>
        <v>P,10</v>
      </c>
      <c r="L228" s="4" t="str">
        <f>CONCATENATE(data[[#This Row],[num_domains]]," ",data[[#This Row],[Criteria]])</f>
        <v>2 Feelings of victimization</v>
      </c>
    </row>
    <row r="229" spans="1:12" hidden="1" x14ac:dyDescent="0.25">
      <c r="A229" t="s">
        <v>29</v>
      </c>
      <c r="B229" t="s">
        <v>226</v>
      </c>
      <c r="C229" t="s">
        <v>47</v>
      </c>
      <c r="D229" t="s">
        <v>8</v>
      </c>
      <c r="E229" t="s">
        <v>1</v>
      </c>
      <c r="F229" t="s">
        <v>34</v>
      </c>
      <c r="G229">
        <f>INDEX(resident_to_x_domains[how many domains?],MATCH(data[[#This Row],[Case Profile Name]],resident_to_x_domains[Case Profile Name],0))</f>
        <v>2</v>
      </c>
      <c r="H229" t="str">
        <f>INDEX(CHP_table[CHP],MATCH(data[[#This Row],[Case Profile Name]],CHP_table[Case Profile Name],0))</f>
        <v>HP</v>
      </c>
      <c r="I229" t="str">
        <f>LEFT(data[[#This Row],[Domain]],1)</f>
        <v>P</v>
      </c>
      <c r="J229" s="4">
        <f>INDEX(criteria_table[criteria_code],MATCH(data[[#This Row],[Criteria]],criteria_table[Criteria],0))</f>
        <v>26</v>
      </c>
      <c r="K229" s="4" t="str">
        <f>CONCATENATE(data[[#This Row],[C H or P]],",",data[[#This Row],[criteria_code]])</f>
        <v>P,26</v>
      </c>
      <c r="L229" s="4" t="str">
        <f>CONCATENATE(data[[#This Row],[num_domains]]," ",data[[#This Row],[Criteria]])</f>
        <v>2 Resentment</v>
      </c>
    </row>
    <row r="230" spans="1:12" x14ac:dyDescent="0.25">
      <c r="A230" t="s">
        <v>17</v>
      </c>
      <c r="B230" t="s">
        <v>225</v>
      </c>
      <c r="C230" t="s">
        <v>15</v>
      </c>
      <c r="D230" t="s">
        <v>2</v>
      </c>
      <c r="E230" t="s">
        <v>7</v>
      </c>
      <c r="F230" t="s">
        <v>18</v>
      </c>
      <c r="G230">
        <f>INDEX(resident_to_x_domains[how many domains?],MATCH(data[[#This Row],[Case Profile Name]],resident_to_x_domains[Case Profile Name],0))</f>
        <v>2</v>
      </c>
      <c r="H230" t="str">
        <f>INDEX(CHP_table[CHP],MATCH(data[[#This Row],[Case Profile Name]],CHP_table[Case Profile Name],0))</f>
        <v>HP</v>
      </c>
      <c r="I230" t="str">
        <f>LEFT(data[[#This Row],[Domain]],1)</f>
        <v>H</v>
      </c>
      <c r="J230" s="4">
        <f>INDEX(criteria_table[criteria_code],MATCH(data[[#This Row],[Criteria]],criteria_table[Criteria],0))</f>
        <v>12</v>
      </c>
      <c r="K230" s="4" t="str">
        <f>CONCATENATE(data[[#This Row],[C H or P]],",",data[[#This Row],[criteria_code]])</f>
        <v>H,12</v>
      </c>
      <c r="L230" s="4" t="str">
        <f>CONCATENATE(data[[#This Row],[num_domains]]," ",data[[#This Row],[Criteria]])</f>
        <v>2 Foreign preference</v>
      </c>
    </row>
    <row r="231" spans="1:12" x14ac:dyDescent="0.25">
      <c r="A231" t="s">
        <v>17</v>
      </c>
      <c r="B231" t="s">
        <v>225</v>
      </c>
      <c r="C231" t="s">
        <v>15</v>
      </c>
      <c r="D231" t="s">
        <v>2</v>
      </c>
      <c r="E231" t="s">
        <v>7</v>
      </c>
      <c r="F231" t="s">
        <v>78</v>
      </c>
      <c r="G231">
        <f>INDEX(resident_to_x_domains[how many domains?],MATCH(data[[#This Row],[Case Profile Name]],resident_to_x_domains[Case Profile Name],0))</f>
        <v>2</v>
      </c>
      <c r="H231" t="str">
        <f>INDEX(CHP_table[CHP],MATCH(data[[#This Row],[Case Profile Name]],CHP_table[Case Profile Name],0))</f>
        <v>HP</v>
      </c>
      <c r="I231" t="str">
        <f>LEFT(data[[#This Row],[Domain]],1)</f>
        <v>H</v>
      </c>
      <c r="J231" s="4">
        <f>INDEX(criteria_table[criteria_code],MATCH(data[[#This Row],[Criteria]],criteria_table[Criteria],0))</f>
        <v>9</v>
      </c>
      <c r="K231" s="4" t="str">
        <f>CONCATENATE(data[[#This Row],[C H or P]],",",data[[#This Row],[criteria_code]])</f>
        <v>H,9</v>
      </c>
      <c r="L231" s="4" t="str">
        <f>CONCATENATE(data[[#This Row],[num_domains]]," ",data[[#This Row],[Criteria]])</f>
        <v>2 Excessive foreign travel</v>
      </c>
    </row>
    <row r="232" spans="1:12" hidden="1" x14ac:dyDescent="0.25">
      <c r="A232" t="s">
        <v>17</v>
      </c>
      <c r="B232" t="s">
        <v>225</v>
      </c>
      <c r="C232" t="s">
        <v>15</v>
      </c>
      <c r="D232" t="s">
        <v>8</v>
      </c>
      <c r="E232" t="s">
        <v>7</v>
      </c>
      <c r="F232" t="s">
        <v>11</v>
      </c>
      <c r="G232">
        <f>INDEX(resident_to_x_domains[how many domains?],MATCH(data[[#This Row],[Case Profile Name]],resident_to_x_domains[Case Profile Name],0))</f>
        <v>2</v>
      </c>
      <c r="H232" t="str">
        <f>INDEX(CHP_table[CHP],MATCH(data[[#This Row],[Case Profile Name]],CHP_table[Case Profile Name],0))</f>
        <v>HP</v>
      </c>
      <c r="I232" t="str">
        <f>LEFT(data[[#This Row],[Domain]],1)</f>
        <v>H</v>
      </c>
      <c r="J232" s="4">
        <f>INDEX(criteria_table[criteria_code],MATCH(data[[#This Row],[Criteria]],criteria_table[Criteria],0))</f>
        <v>15</v>
      </c>
      <c r="K232" s="4" t="str">
        <f>CONCATENATE(data[[#This Row],[C H or P]],",",data[[#This Row],[criteria_code]])</f>
        <v>H,15</v>
      </c>
      <c r="L232" s="4" t="str">
        <f>CONCATENATE(data[[#This Row],[num_domains]]," ",data[[#This Row],[Criteria]])</f>
        <v>2 Mishandling of classified information</v>
      </c>
    </row>
    <row r="233" spans="1:12" hidden="1" x14ac:dyDescent="0.25">
      <c r="A233" t="s">
        <v>17</v>
      </c>
      <c r="B233" t="s">
        <v>225</v>
      </c>
      <c r="C233" t="s">
        <v>15</v>
      </c>
      <c r="D233" t="s">
        <v>8</v>
      </c>
      <c r="E233" t="s">
        <v>7</v>
      </c>
      <c r="F233" t="s">
        <v>10</v>
      </c>
      <c r="G233">
        <f>INDEX(resident_to_x_domains[how many domains?],MATCH(data[[#This Row],[Case Profile Name]],resident_to_x_domains[Case Profile Name],0))</f>
        <v>2</v>
      </c>
      <c r="H233" t="str">
        <f>INDEX(CHP_table[CHP],MATCH(data[[#This Row],[Case Profile Name]],CHP_table[Case Profile Name],0))</f>
        <v>HP</v>
      </c>
      <c r="I233" t="str">
        <f>LEFT(data[[#This Row],[Domain]],1)</f>
        <v>H</v>
      </c>
      <c r="J233" s="4">
        <f>INDEX(criteria_table[criteria_code],MATCH(data[[#This Row],[Criteria]],criteria_table[Criteria],0))</f>
        <v>3</v>
      </c>
      <c r="K233" s="4" t="str">
        <f>CONCATENATE(data[[#This Row],[C H or P]],",",data[[#This Row],[criteria_code]])</f>
        <v>H,3</v>
      </c>
      <c r="L233" s="4" t="str">
        <f>CONCATENATE(data[[#This Row],[num_domains]]," ",data[[#This Row],[Criteria]])</f>
        <v>2 Allegiance to the United States of America</v>
      </c>
    </row>
    <row r="234" spans="1:12" hidden="1" x14ac:dyDescent="0.25">
      <c r="A234" t="s">
        <v>17</v>
      </c>
      <c r="B234" t="s">
        <v>225</v>
      </c>
      <c r="C234" t="s">
        <v>15</v>
      </c>
      <c r="D234" t="s">
        <v>8</v>
      </c>
      <c r="E234" t="s">
        <v>1</v>
      </c>
      <c r="F234" t="s">
        <v>14</v>
      </c>
      <c r="G234">
        <f>INDEX(resident_to_x_domains[how many domains?],MATCH(data[[#This Row],[Case Profile Name]],resident_to_x_domains[Case Profile Name],0))</f>
        <v>2</v>
      </c>
      <c r="H234" t="str">
        <f>INDEX(CHP_table[CHP],MATCH(data[[#This Row],[Case Profile Name]],CHP_table[Case Profile Name],0))</f>
        <v>HP</v>
      </c>
      <c r="I234" t="str">
        <f>LEFT(data[[#This Row],[Domain]],1)</f>
        <v>P</v>
      </c>
      <c r="J234" s="4">
        <f>INDEX(criteria_table[criteria_code],MATCH(data[[#This Row],[Criteria]],criteria_table[Criteria],0))</f>
        <v>1</v>
      </c>
      <c r="K234" s="4" t="str">
        <f>CONCATENATE(data[[#This Row],[C H or P]],",",data[[#This Row],[criteria_code]])</f>
        <v>P,1</v>
      </c>
      <c r="L234" s="4" t="str">
        <f>CONCATENATE(data[[#This Row],[num_domains]]," ",data[[#This Row],[Criteria]])</f>
        <v>2 Active communication with hostile actors</v>
      </c>
    </row>
    <row r="235" spans="1:12" x14ac:dyDescent="0.25">
      <c r="A235" t="s">
        <v>131</v>
      </c>
      <c r="B235" t="s">
        <v>224</v>
      </c>
      <c r="C235" t="s">
        <v>39</v>
      </c>
      <c r="D235" t="s">
        <v>2</v>
      </c>
      <c r="E235" t="s">
        <v>7</v>
      </c>
      <c r="F235" t="s">
        <v>38</v>
      </c>
      <c r="G235">
        <f>INDEX(resident_to_x_domains[how many domains?],MATCH(data[[#This Row],[Case Profile Name]],resident_to_x_domains[Case Profile Name],0))</f>
        <v>2</v>
      </c>
      <c r="H235" t="str">
        <f>INDEX(CHP_table[CHP],MATCH(data[[#This Row],[Case Profile Name]],CHP_table[Case Profile Name],0))</f>
        <v>HP</v>
      </c>
      <c r="I235" t="str">
        <f>LEFT(data[[#This Row],[Domain]],1)</f>
        <v>H</v>
      </c>
      <c r="J235" s="4">
        <f>INDEX(criteria_table[criteria_code],MATCH(data[[#This Row],[Criteria]],criteria_table[Criteria],0))</f>
        <v>20</v>
      </c>
      <c r="K235" s="4" t="str">
        <f>CONCATENATE(data[[#This Row],[C H or P]],",",data[[#This Row],[criteria_code]])</f>
        <v>H,20</v>
      </c>
      <c r="L235" s="4" t="str">
        <f>CONCATENATE(data[[#This Row],[num_domains]]," ",data[[#This Row],[Criteria]])</f>
        <v>2 Personal conduct</v>
      </c>
    </row>
    <row r="236" spans="1:12" x14ac:dyDescent="0.25">
      <c r="A236" t="s">
        <v>131</v>
      </c>
      <c r="B236" t="s">
        <v>224</v>
      </c>
      <c r="C236" t="s">
        <v>39</v>
      </c>
      <c r="D236" t="s">
        <v>2</v>
      </c>
      <c r="E236" t="s">
        <v>7</v>
      </c>
      <c r="F236" t="s">
        <v>13</v>
      </c>
      <c r="G236">
        <f>INDEX(resident_to_x_domains[how many domains?],MATCH(data[[#This Row],[Case Profile Name]],resident_to_x_domains[Case Profile Name],0))</f>
        <v>2</v>
      </c>
      <c r="H236" t="str">
        <f>INDEX(CHP_table[CHP],MATCH(data[[#This Row],[Case Profile Name]],CHP_table[Case Profile Name],0))</f>
        <v>HP</v>
      </c>
      <c r="I236" t="str">
        <f>LEFT(data[[#This Row],[Domain]],1)</f>
        <v>H</v>
      </c>
      <c r="J236" s="4">
        <f>INDEX(criteria_table[criteria_code],MATCH(data[[#This Row],[Criteria]],criteria_table[Criteria],0))</f>
        <v>11</v>
      </c>
      <c r="K236" s="4" t="str">
        <f>CONCATENATE(data[[#This Row],[C H or P]],",",data[[#This Row],[criteria_code]])</f>
        <v>H,11</v>
      </c>
      <c r="L236" s="4" t="str">
        <f>CONCATENATE(data[[#This Row],[num_domains]]," ",data[[#This Row],[Criteria]])</f>
        <v>2 Financial considerations</v>
      </c>
    </row>
    <row r="237" spans="1:12" hidden="1" x14ac:dyDescent="0.25">
      <c r="A237" t="s">
        <v>131</v>
      </c>
      <c r="B237" t="s">
        <v>224</v>
      </c>
      <c r="C237" t="s">
        <v>39</v>
      </c>
      <c r="D237" t="s">
        <v>8</v>
      </c>
      <c r="E237" t="s">
        <v>7</v>
      </c>
      <c r="F237" t="s">
        <v>11</v>
      </c>
      <c r="G237">
        <f>INDEX(resident_to_x_domains[how many domains?],MATCH(data[[#This Row],[Case Profile Name]],resident_to_x_domains[Case Profile Name],0))</f>
        <v>2</v>
      </c>
      <c r="H237" t="str">
        <f>INDEX(CHP_table[CHP],MATCH(data[[#This Row],[Case Profile Name]],CHP_table[Case Profile Name],0))</f>
        <v>HP</v>
      </c>
      <c r="I237" t="str">
        <f>LEFT(data[[#This Row],[Domain]],1)</f>
        <v>H</v>
      </c>
      <c r="J237" s="4">
        <f>INDEX(criteria_table[criteria_code],MATCH(data[[#This Row],[Criteria]],criteria_table[Criteria],0))</f>
        <v>15</v>
      </c>
      <c r="K237" s="4" t="str">
        <f>CONCATENATE(data[[#This Row],[C H or P]],",",data[[#This Row],[criteria_code]])</f>
        <v>H,15</v>
      </c>
      <c r="L237" s="4" t="str">
        <f>CONCATENATE(data[[#This Row],[num_domains]]," ",data[[#This Row],[Criteria]])</f>
        <v>2 Mishandling of classified information</v>
      </c>
    </row>
    <row r="238" spans="1:12" hidden="1" x14ac:dyDescent="0.25">
      <c r="A238" t="s">
        <v>131</v>
      </c>
      <c r="B238" t="s">
        <v>224</v>
      </c>
      <c r="C238" t="s">
        <v>39</v>
      </c>
      <c r="D238" t="s">
        <v>8</v>
      </c>
      <c r="E238" t="s">
        <v>7</v>
      </c>
      <c r="F238" t="s">
        <v>10</v>
      </c>
      <c r="G238">
        <f>INDEX(resident_to_x_domains[how many domains?],MATCH(data[[#This Row],[Case Profile Name]],resident_to_x_domains[Case Profile Name],0))</f>
        <v>2</v>
      </c>
      <c r="H238" t="str">
        <f>INDEX(CHP_table[CHP],MATCH(data[[#This Row],[Case Profile Name]],CHP_table[Case Profile Name],0))</f>
        <v>HP</v>
      </c>
      <c r="I238" t="str">
        <f>LEFT(data[[#This Row],[Domain]],1)</f>
        <v>H</v>
      </c>
      <c r="J238" s="4">
        <f>INDEX(criteria_table[criteria_code],MATCH(data[[#This Row],[Criteria]],criteria_table[Criteria],0))</f>
        <v>3</v>
      </c>
      <c r="K238" s="4" t="str">
        <f>CONCATENATE(data[[#This Row],[C H or P]],",",data[[#This Row],[criteria_code]])</f>
        <v>H,3</v>
      </c>
      <c r="L238" s="4" t="str">
        <f>CONCATENATE(data[[#This Row],[num_domains]]," ",data[[#This Row],[Criteria]])</f>
        <v>2 Allegiance to the United States of America</v>
      </c>
    </row>
    <row r="239" spans="1:12" x14ac:dyDescent="0.25">
      <c r="A239" t="s">
        <v>131</v>
      </c>
      <c r="B239" t="s">
        <v>224</v>
      </c>
      <c r="C239" t="s">
        <v>39</v>
      </c>
      <c r="D239" t="s">
        <v>2</v>
      </c>
      <c r="E239" t="s">
        <v>1</v>
      </c>
      <c r="F239" t="s">
        <v>0</v>
      </c>
      <c r="G239">
        <f>INDEX(resident_to_x_domains[how many domains?],MATCH(data[[#This Row],[Case Profile Name]],resident_to_x_domains[Case Profile Name],0))</f>
        <v>2</v>
      </c>
      <c r="H239" t="str">
        <f>INDEX(CHP_table[CHP],MATCH(data[[#This Row],[Case Profile Name]],CHP_table[Case Profile Name],0))</f>
        <v>HP</v>
      </c>
      <c r="I239" t="str">
        <f>LEFT(data[[#This Row],[Domain]],1)</f>
        <v>P</v>
      </c>
      <c r="J239" s="4">
        <f>INDEX(criteria_table[criteria_code],MATCH(data[[#This Row],[Criteria]],criteria_table[Criteria],0))</f>
        <v>18</v>
      </c>
      <c r="K239" s="4" t="str">
        <f>CONCATENATE(data[[#This Row],[C H or P]],",",data[[#This Row],[criteria_code]])</f>
        <v>P,18</v>
      </c>
      <c r="L239" s="4" t="str">
        <f>CONCATENATE(data[[#This Row],[num_domains]]," ",data[[#This Row],[Criteria]])</f>
        <v>2 Passive communication with hostile actors</v>
      </c>
    </row>
    <row r="240" spans="1:12" x14ac:dyDescent="0.25">
      <c r="A240" t="s">
        <v>57</v>
      </c>
      <c r="B240" t="s">
        <v>223</v>
      </c>
      <c r="C240" t="s">
        <v>222</v>
      </c>
      <c r="D240" t="s">
        <v>2</v>
      </c>
      <c r="E240" t="s">
        <v>7</v>
      </c>
      <c r="F240" t="s">
        <v>38</v>
      </c>
      <c r="G240">
        <f>INDEX(resident_to_x_domains[how many domains?],MATCH(data[[#This Row],[Case Profile Name]],resident_to_x_domains[Case Profile Name],0))</f>
        <v>3</v>
      </c>
      <c r="H240" t="str">
        <f>INDEX(CHP_table[CHP],MATCH(data[[#This Row],[Case Profile Name]],CHP_table[Case Profile Name],0))</f>
        <v>CHP</v>
      </c>
      <c r="I240" t="str">
        <f>LEFT(data[[#This Row],[Domain]],1)</f>
        <v>H</v>
      </c>
      <c r="J240" s="4">
        <f>INDEX(criteria_table[criteria_code],MATCH(data[[#This Row],[Criteria]],criteria_table[Criteria],0))</f>
        <v>20</v>
      </c>
      <c r="K240" s="4" t="str">
        <f>CONCATENATE(data[[#This Row],[C H or P]],",",data[[#This Row],[criteria_code]])</f>
        <v>H,20</v>
      </c>
      <c r="L240" s="4" t="str">
        <f>CONCATENATE(data[[#This Row],[num_domains]]," ",data[[#This Row],[Criteria]])</f>
        <v>3 Personal conduct</v>
      </c>
    </row>
    <row r="241" spans="1:12" x14ac:dyDescent="0.25">
      <c r="A241" t="s">
        <v>57</v>
      </c>
      <c r="B241" t="s">
        <v>223</v>
      </c>
      <c r="C241" t="s">
        <v>222</v>
      </c>
      <c r="D241" t="s">
        <v>2</v>
      </c>
      <c r="E241" t="s">
        <v>7</v>
      </c>
      <c r="F241" t="s">
        <v>12</v>
      </c>
      <c r="G241">
        <f>INDEX(resident_to_x_domains[how many domains?],MATCH(data[[#This Row],[Case Profile Name]],resident_to_x_domains[Case Profile Name],0))</f>
        <v>3</v>
      </c>
      <c r="H241" t="str">
        <f>INDEX(CHP_table[CHP],MATCH(data[[#This Row],[Case Profile Name]],CHP_table[Case Profile Name],0))</f>
        <v>CHP</v>
      </c>
      <c r="I241" t="str">
        <f>LEFT(data[[#This Row],[Domain]],1)</f>
        <v>H</v>
      </c>
      <c r="J241" s="4">
        <f>INDEX(criteria_table[criteria_code],MATCH(data[[#This Row],[Criteria]],criteria_table[Criteria],0))</f>
        <v>23</v>
      </c>
      <c r="K241" s="4" t="str">
        <f>CONCATENATE(data[[#This Row],[C H or P]],",",data[[#This Row],[criteria_code]])</f>
        <v>H,23</v>
      </c>
      <c r="L241" s="4" t="str">
        <f>CONCATENATE(data[[#This Row],[num_domains]]," ",data[[#This Row],[Criteria]])</f>
        <v>3 Practices dangerous to security</v>
      </c>
    </row>
    <row r="242" spans="1:12" hidden="1" x14ac:dyDescent="0.25">
      <c r="A242" t="s">
        <v>57</v>
      </c>
      <c r="B242" t="s">
        <v>223</v>
      </c>
      <c r="C242" t="s">
        <v>222</v>
      </c>
      <c r="D242" t="s">
        <v>8</v>
      </c>
      <c r="E242" t="s">
        <v>7</v>
      </c>
      <c r="F242" t="s">
        <v>11</v>
      </c>
      <c r="G242">
        <f>INDEX(resident_to_x_domains[how many domains?],MATCH(data[[#This Row],[Case Profile Name]],resident_to_x_domains[Case Profile Name],0))</f>
        <v>3</v>
      </c>
      <c r="H242" t="str">
        <f>INDEX(CHP_table[CHP],MATCH(data[[#This Row],[Case Profile Name]],CHP_table[Case Profile Name],0))</f>
        <v>CHP</v>
      </c>
      <c r="I242" t="str">
        <f>LEFT(data[[#This Row],[Domain]],1)</f>
        <v>H</v>
      </c>
      <c r="J242" s="4">
        <f>INDEX(criteria_table[criteria_code],MATCH(data[[#This Row],[Criteria]],criteria_table[Criteria],0))</f>
        <v>15</v>
      </c>
      <c r="K242" s="4" t="str">
        <f>CONCATENATE(data[[#This Row],[C H or P]],",",data[[#This Row],[criteria_code]])</f>
        <v>H,15</v>
      </c>
      <c r="L242" s="4" t="str">
        <f>CONCATENATE(data[[#This Row],[num_domains]]," ",data[[#This Row],[Criteria]])</f>
        <v>3 Mishandling of classified information</v>
      </c>
    </row>
    <row r="243" spans="1:12" hidden="1" x14ac:dyDescent="0.25">
      <c r="A243" t="s">
        <v>57</v>
      </c>
      <c r="B243" t="s">
        <v>223</v>
      </c>
      <c r="C243" t="s">
        <v>222</v>
      </c>
      <c r="D243" t="s">
        <v>8</v>
      </c>
      <c r="E243" t="s">
        <v>7</v>
      </c>
      <c r="F243" t="s">
        <v>10</v>
      </c>
      <c r="G243">
        <f>INDEX(resident_to_x_domains[how many domains?],MATCH(data[[#This Row],[Case Profile Name]],resident_to_x_domains[Case Profile Name],0))</f>
        <v>3</v>
      </c>
      <c r="H243" t="str">
        <f>INDEX(CHP_table[CHP],MATCH(data[[#This Row],[Case Profile Name]],CHP_table[Case Profile Name],0))</f>
        <v>CHP</v>
      </c>
      <c r="I243" t="str">
        <f>LEFT(data[[#This Row],[Domain]],1)</f>
        <v>H</v>
      </c>
      <c r="J243" s="4">
        <f>INDEX(criteria_table[criteria_code],MATCH(data[[#This Row],[Criteria]],criteria_table[Criteria],0))</f>
        <v>3</v>
      </c>
      <c r="K243" s="4" t="str">
        <f>CONCATENATE(data[[#This Row],[C H or P]],",",data[[#This Row],[criteria_code]])</f>
        <v>H,3</v>
      </c>
      <c r="L243" s="4" t="str">
        <f>CONCATENATE(data[[#This Row],[num_domains]]," ",data[[#This Row],[Criteria]])</f>
        <v>3 Allegiance to the United States of America</v>
      </c>
    </row>
    <row r="244" spans="1:12" hidden="1" x14ac:dyDescent="0.25">
      <c r="A244" t="s">
        <v>57</v>
      </c>
      <c r="B244" t="s">
        <v>223</v>
      </c>
      <c r="C244" t="s">
        <v>222</v>
      </c>
      <c r="D244" t="s">
        <v>8</v>
      </c>
      <c r="E244" t="s">
        <v>7</v>
      </c>
      <c r="F244" t="s">
        <v>9</v>
      </c>
      <c r="G244">
        <f>INDEX(resident_to_x_domains[how many domains?],MATCH(data[[#This Row],[Case Profile Name]],resident_to_x_domains[Case Profile Name],0))</f>
        <v>3</v>
      </c>
      <c r="H244" t="str">
        <f>INDEX(CHP_table[CHP],MATCH(data[[#This Row],[Case Profile Name]],CHP_table[Case Profile Name],0))</f>
        <v>CHP</v>
      </c>
      <c r="I244" t="str">
        <f>LEFT(data[[#This Row],[Domain]],1)</f>
        <v>H</v>
      </c>
      <c r="J244" s="4">
        <f>INDEX(criteria_table[criteria_code],MATCH(data[[#This Row],[Criteria]],criteria_table[Criteria],0))</f>
        <v>5</v>
      </c>
      <c r="K244" s="4" t="str">
        <f>CONCATENATE(data[[#This Row],[C H or P]],",",data[[#This Row],[criteria_code]])</f>
        <v>H,5</v>
      </c>
      <c r="L244" s="4" t="str">
        <f>CONCATENATE(data[[#This Row],[num_domains]]," ",data[[#This Row],[Criteria]])</f>
        <v>3 Criminal conduct</v>
      </c>
    </row>
    <row r="245" spans="1:12" hidden="1" x14ac:dyDescent="0.25">
      <c r="A245" t="s">
        <v>57</v>
      </c>
      <c r="B245" t="s">
        <v>223</v>
      </c>
      <c r="C245" t="s">
        <v>222</v>
      </c>
      <c r="D245" t="s">
        <v>8</v>
      </c>
      <c r="E245" t="s">
        <v>1</v>
      </c>
      <c r="F245" t="s">
        <v>34</v>
      </c>
      <c r="G245">
        <f>INDEX(resident_to_x_domains[how many domains?],MATCH(data[[#This Row],[Case Profile Name]],resident_to_x_domains[Case Profile Name],0))</f>
        <v>3</v>
      </c>
      <c r="H245" t="str">
        <f>INDEX(CHP_table[CHP],MATCH(data[[#This Row],[Case Profile Name]],CHP_table[Case Profile Name],0))</f>
        <v>CHP</v>
      </c>
      <c r="I245" t="str">
        <f>LEFT(data[[#This Row],[Domain]],1)</f>
        <v>P</v>
      </c>
      <c r="J245" s="4">
        <f>INDEX(criteria_table[criteria_code],MATCH(data[[#This Row],[Criteria]],criteria_table[Criteria],0))</f>
        <v>26</v>
      </c>
      <c r="K245" s="4" t="str">
        <f>CONCATENATE(data[[#This Row],[C H or P]],",",data[[#This Row],[criteria_code]])</f>
        <v>P,26</v>
      </c>
      <c r="L245" s="4" t="str">
        <f>CONCATENATE(data[[#This Row],[num_domains]]," ",data[[#This Row],[Criteria]])</f>
        <v>3 Resentment</v>
      </c>
    </row>
    <row r="246" spans="1:12" hidden="1" x14ac:dyDescent="0.25">
      <c r="A246" t="s">
        <v>57</v>
      </c>
      <c r="B246" t="s">
        <v>223</v>
      </c>
      <c r="C246" t="s">
        <v>222</v>
      </c>
      <c r="D246" t="s">
        <v>8</v>
      </c>
      <c r="E246" t="s">
        <v>1</v>
      </c>
      <c r="F246" t="s">
        <v>14</v>
      </c>
      <c r="G246">
        <f>INDEX(resident_to_x_domains[how many domains?],MATCH(data[[#This Row],[Case Profile Name]],resident_to_x_domains[Case Profile Name],0))</f>
        <v>3</v>
      </c>
      <c r="H246" t="str">
        <f>INDEX(CHP_table[CHP],MATCH(data[[#This Row],[Case Profile Name]],CHP_table[Case Profile Name],0))</f>
        <v>CHP</v>
      </c>
      <c r="I246" t="str">
        <f>LEFT(data[[#This Row],[Domain]],1)</f>
        <v>P</v>
      </c>
      <c r="J246" s="4">
        <f>INDEX(criteria_table[criteria_code],MATCH(data[[#This Row],[Criteria]],criteria_table[Criteria],0))</f>
        <v>1</v>
      </c>
      <c r="K246" s="4" t="str">
        <f>CONCATENATE(data[[#This Row],[C H or P]],",",data[[#This Row],[criteria_code]])</f>
        <v>P,1</v>
      </c>
      <c r="L246" s="4" t="str">
        <f>CONCATENATE(data[[#This Row],[num_domains]]," ",data[[#This Row],[Criteria]])</f>
        <v>3 Active communication with hostile actors</v>
      </c>
    </row>
    <row r="247" spans="1:12" hidden="1" x14ac:dyDescent="0.25">
      <c r="A247" t="s">
        <v>57</v>
      </c>
      <c r="B247" t="s">
        <v>223</v>
      </c>
      <c r="C247" t="s">
        <v>222</v>
      </c>
      <c r="D247" t="s">
        <v>8</v>
      </c>
      <c r="E247" t="s">
        <v>23</v>
      </c>
      <c r="F247" t="s">
        <v>22</v>
      </c>
      <c r="G247">
        <f>INDEX(resident_to_x_domains[how many domains?],MATCH(data[[#This Row],[Case Profile Name]],resident_to_x_domains[Case Profile Name],0))</f>
        <v>3</v>
      </c>
      <c r="H247" t="str">
        <f>INDEX(CHP_table[CHP],MATCH(data[[#This Row],[Case Profile Name]],CHP_table[Case Profile Name],0))</f>
        <v>CHP</v>
      </c>
      <c r="I247" t="str">
        <f>LEFT(data[[#This Row],[Domain]],1)</f>
        <v>C</v>
      </c>
      <c r="J247" s="4">
        <f>INDEX(criteria_table[criteria_code],MATCH(data[[#This Row],[Criteria]],criteria_table[Criteria],0))</f>
        <v>16</v>
      </c>
      <c r="K247" s="4" t="str">
        <f>CONCATENATE(data[[#This Row],[C H or P]],",",data[[#This Row],[criteria_code]])</f>
        <v>C,16</v>
      </c>
      <c r="L247" s="4" t="str">
        <f>CONCATENATE(data[[#This Row],[num_domains]]," ",data[[#This Row],[Criteria]])</f>
        <v>3 Misuse of protected/secured information systems</v>
      </c>
    </row>
    <row r="248" spans="1:12" x14ac:dyDescent="0.25">
      <c r="A248" t="s">
        <v>29</v>
      </c>
      <c r="B248" t="s">
        <v>221</v>
      </c>
      <c r="C248" t="s">
        <v>39</v>
      </c>
      <c r="D248" t="s">
        <v>2</v>
      </c>
      <c r="E248" t="s">
        <v>7</v>
      </c>
      <c r="F248" t="s">
        <v>38</v>
      </c>
      <c r="G248">
        <f>INDEX(resident_to_x_domains[how many domains?],MATCH(data[[#This Row],[Case Profile Name]],resident_to_x_domains[Case Profile Name],0))</f>
        <v>2</v>
      </c>
      <c r="H248" t="str">
        <f>INDEX(CHP_table[CHP],MATCH(data[[#This Row],[Case Profile Name]],CHP_table[Case Profile Name],0))</f>
        <v>HP</v>
      </c>
      <c r="I248" t="str">
        <f>LEFT(data[[#This Row],[Domain]],1)</f>
        <v>H</v>
      </c>
      <c r="J248" s="4">
        <f>INDEX(criteria_table[criteria_code],MATCH(data[[#This Row],[Criteria]],criteria_table[Criteria],0))</f>
        <v>20</v>
      </c>
      <c r="K248" s="4" t="str">
        <f>CONCATENATE(data[[#This Row],[C H or P]],",",data[[#This Row],[criteria_code]])</f>
        <v>H,20</v>
      </c>
      <c r="L248" s="4" t="str">
        <f>CONCATENATE(data[[#This Row],[num_domains]]," ",data[[#This Row],[Criteria]])</f>
        <v>2 Personal conduct</v>
      </c>
    </row>
    <row r="249" spans="1:12" x14ac:dyDescent="0.25">
      <c r="A249" t="s">
        <v>29</v>
      </c>
      <c r="B249" t="s">
        <v>221</v>
      </c>
      <c r="C249" t="s">
        <v>39</v>
      </c>
      <c r="D249" t="s">
        <v>2</v>
      </c>
      <c r="E249" t="s">
        <v>7</v>
      </c>
      <c r="F249" t="s">
        <v>13</v>
      </c>
      <c r="G249">
        <f>INDEX(resident_to_x_domains[how many domains?],MATCH(data[[#This Row],[Case Profile Name]],resident_to_x_domains[Case Profile Name],0))</f>
        <v>2</v>
      </c>
      <c r="H249" t="str">
        <f>INDEX(CHP_table[CHP],MATCH(data[[#This Row],[Case Profile Name]],CHP_table[Case Profile Name],0))</f>
        <v>HP</v>
      </c>
      <c r="I249" t="str">
        <f>LEFT(data[[#This Row],[Domain]],1)</f>
        <v>H</v>
      </c>
      <c r="J249" s="4">
        <f>INDEX(criteria_table[criteria_code],MATCH(data[[#This Row],[Criteria]],criteria_table[Criteria],0))</f>
        <v>11</v>
      </c>
      <c r="K249" s="4" t="str">
        <f>CONCATENATE(data[[#This Row],[C H or P]],",",data[[#This Row],[criteria_code]])</f>
        <v>H,11</v>
      </c>
      <c r="L249" s="4" t="str">
        <f>CONCATENATE(data[[#This Row],[num_domains]]," ",data[[#This Row],[Criteria]])</f>
        <v>2 Financial considerations</v>
      </c>
    </row>
    <row r="250" spans="1:12" hidden="1" x14ac:dyDescent="0.25">
      <c r="A250" t="s">
        <v>29</v>
      </c>
      <c r="B250" t="s">
        <v>221</v>
      </c>
      <c r="C250" t="s">
        <v>39</v>
      </c>
      <c r="D250" t="s">
        <v>8</v>
      </c>
      <c r="E250" t="s">
        <v>7</v>
      </c>
      <c r="F250" t="s">
        <v>11</v>
      </c>
      <c r="G250">
        <f>INDEX(resident_to_x_domains[how many domains?],MATCH(data[[#This Row],[Case Profile Name]],resident_to_x_domains[Case Profile Name],0))</f>
        <v>2</v>
      </c>
      <c r="H250" t="str">
        <f>INDEX(CHP_table[CHP],MATCH(data[[#This Row],[Case Profile Name]],CHP_table[Case Profile Name],0))</f>
        <v>HP</v>
      </c>
      <c r="I250" t="str">
        <f>LEFT(data[[#This Row],[Domain]],1)</f>
        <v>H</v>
      </c>
      <c r="J250" s="4">
        <f>INDEX(criteria_table[criteria_code],MATCH(data[[#This Row],[Criteria]],criteria_table[Criteria],0))</f>
        <v>15</v>
      </c>
      <c r="K250" s="4" t="str">
        <f>CONCATENATE(data[[#This Row],[C H or P]],",",data[[#This Row],[criteria_code]])</f>
        <v>H,15</v>
      </c>
      <c r="L250" s="4" t="str">
        <f>CONCATENATE(data[[#This Row],[num_domains]]," ",data[[#This Row],[Criteria]])</f>
        <v>2 Mishandling of classified information</v>
      </c>
    </row>
    <row r="251" spans="1:12" hidden="1" x14ac:dyDescent="0.25">
      <c r="A251" t="s">
        <v>29</v>
      </c>
      <c r="B251" t="s">
        <v>221</v>
      </c>
      <c r="C251" t="s">
        <v>39</v>
      </c>
      <c r="D251" t="s">
        <v>8</v>
      </c>
      <c r="E251" t="s">
        <v>7</v>
      </c>
      <c r="F251" t="s">
        <v>10</v>
      </c>
      <c r="G251">
        <f>INDEX(resident_to_x_domains[how many domains?],MATCH(data[[#This Row],[Case Profile Name]],resident_to_x_domains[Case Profile Name],0))</f>
        <v>2</v>
      </c>
      <c r="H251" t="str">
        <f>INDEX(CHP_table[CHP],MATCH(data[[#This Row],[Case Profile Name]],CHP_table[Case Profile Name],0))</f>
        <v>HP</v>
      </c>
      <c r="I251" t="str">
        <f>LEFT(data[[#This Row],[Domain]],1)</f>
        <v>H</v>
      </c>
      <c r="J251" s="4">
        <f>INDEX(criteria_table[criteria_code],MATCH(data[[#This Row],[Criteria]],criteria_table[Criteria],0))</f>
        <v>3</v>
      </c>
      <c r="K251" s="4" t="str">
        <f>CONCATENATE(data[[#This Row],[C H or P]],",",data[[#This Row],[criteria_code]])</f>
        <v>H,3</v>
      </c>
      <c r="L251" s="4" t="str">
        <f>CONCATENATE(data[[#This Row],[num_domains]]," ",data[[#This Row],[Criteria]])</f>
        <v>2 Allegiance to the United States of America</v>
      </c>
    </row>
    <row r="252" spans="1:12" hidden="1" x14ac:dyDescent="0.25">
      <c r="A252" t="s">
        <v>29</v>
      </c>
      <c r="B252" t="s">
        <v>221</v>
      </c>
      <c r="C252" t="s">
        <v>39</v>
      </c>
      <c r="D252" t="s">
        <v>8</v>
      </c>
      <c r="E252" t="s">
        <v>1</v>
      </c>
      <c r="F252" t="s">
        <v>14</v>
      </c>
      <c r="G252">
        <f>INDEX(resident_to_x_domains[how many domains?],MATCH(data[[#This Row],[Case Profile Name]],resident_to_x_domains[Case Profile Name],0))</f>
        <v>2</v>
      </c>
      <c r="H252" t="str">
        <f>INDEX(CHP_table[CHP],MATCH(data[[#This Row],[Case Profile Name]],CHP_table[Case Profile Name],0))</f>
        <v>HP</v>
      </c>
      <c r="I252" t="str">
        <f>LEFT(data[[#This Row],[Domain]],1)</f>
        <v>P</v>
      </c>
      <c r="J252" s="4">
        <f>INDEX(criteria_table[criteria_code],MATCH(data[[#This Row],[Criteria]],criteria_table[Criteria],0))</f>
        <v>1</v>
      </c>
      <c r="K252" s="4" t="str">
        <f>CONCATENATE(data[[#This Row],[C H or P]],",",data[[#This Row],[criteria_code]])</f>
        <v>P,1</v>
      </c>
      <c r="L252" s="4" t="str">
        <f>CONCATENATE(data[[#This Row],[num_domains]]," ",data[[#This Row],[Criteria]])</f>
        <v>2 Active communication with hostile actors</v>
      </c>
    </row>
    <row r="253" spans="1:12" x14ac:dyDescent="0.25">
      <c r="A253" t="s">
        <v>220</v>
      </c>
      <c r="B253" t="s">
        <v>219</v>
      </c>
      <c r="C253" t="s">
        <v>19</v>
      </c>
      <c r="D253" t="s">
        <v>2</v>
      </c>
      <c r="E253" t="s">
        <v>7</v>
      </c>
      <c r="F253" t="s">
        <v>18</v>
      </c>
      <c r="G253">
        <f>INDEX(resident_to_x_domains[how many domains?],MATCH(data[[#This Row],[Case Profile Name]],resident_to_x_domains[Case Profile Name],0))</f>
        <v>2</v>
      </c>
      <c r="H253" t="str">
        <f>INDEX(CHP_table[CHP],MATCH(data[[#This Row],[Case Profile Name]],CHP_table[Case Profile Name],0))</f>
        <v>HP</v>
      </c>
      <c r="I253" t="str">
        <f>LEFT(data[[#This Row],[Domain]],1)</f>
        <v>H</v>
      </c>
      <c r="J253" s="4">
        <f>INDEX(criteria_table[criteria_code],MATCH(data[[#This Row],[Criteria]],criteria_table[Criteria],0))</f>
        <v>12</v>
      </c>
      <c r="K253" s="4" t="str">
        <f>CONCATENATE(data[[#This Row],[C H or P]],",",data[[#This Row],[criteria_code]])</f>
        <v>H,12</v>
      </c>
      <c r="L253" s="4" t="str">
        <f>CONCATENATE(data[[#This Row],[num_domains]]," ",data[[#This Row],[Criteria]])</f>
        <v>2 Foreign preference</v>
      </c>
    </row>
    <row r="254" spans="1:12" x14ac:dyDescent="0.25">
      <c r="A254" t="s">
        <v>220</v>
      </c>
      <c r="B254" t="s">
        <v>219</v>
      </c>
      <c r="C254" t="s">
        <v>19</v>
      </c>
      <c r="D254" t="s">
        <v>2</v>
      </c>
      <c r="E254" t="s">
        <v>7</v>
      </c>
      <c r="F254" t="s">
        <v>13</v>
      </c>
      <c r="G254">
        <f>INDEX(resident_to_x_domains[how many domains?],MATCH(data[[#This Row],[Case Profile Name]],resident_to_x_domains[Case Profile Name],0))</f>
        <v>2</v>
      </c>
      <c r="H254" t="str">
        <f>INDEX(CHP_table[CHP],MATCH(data[[#This Row],[Case Profile Name]],CHP_table[Case Profile Name],0))</f>
        <v>HP</v>
      </c>
      <c r="I254" t="str">
        <f>LEFT(data[[#This Row],[Domain]],1)</f>
        <v>H</v>
      </c>
      <c r="J254" s="4">
        <f>INDEX(criteria_table[criteria_code],MATCH(data[[#This Row],[Criteria]],criteria_table[Criteria],0))</f>
        <v>11</v>
      </c>
      <c r="K254" s="4" t="str">
        <f>CONCATENATE(data[[#This Row],[C H or P]],",",data[[#This Row],[criteria_code]])</f>
        <v>H,11</v>
      </c>
      <c r="L254" s="4" t="str">
        <f>CONCATENATE(data[[#This Row],[num_domains]]," ",data[[#This Row],[Criteria]])</f>
        <v>2 Financial considerations</v>
      </c>
    </row>
    <row r="255" spans="1:12" x14ac:dyDescent="0.25">
      <c r="A255" t="s">
        <v>220</v>
      </c>
      <c r="B255" t="s">
        <v>219</v>
      </c>
      <c r="C255" t="s">
        <v>19</v>
      </c>
      <c r="D255" t="s">
        <v>2</v>
      </c>
      <c r="E255" t="s">
        <v>7</v>
      </c>
      <c r="F255" t="s">
        <v>12</v>
      </c>
      <c r="G255">
        <f>INDEX(resident_to_x_domains[how many domains?],MATCH(data[[#This Row],[Case Profile Name]],resident_to_x_domains[Case Profile Name],0))</f>
        <v>2</v>
      </c>
      <c r="H255" t="str">
        <f>INDEX(CHP_table[CHP],MATCH(data[[#This Row],[Case Profile Name]],CHP_table[Case Profile Name],0))</f>
        <v>HP</v>
      </c>
      <c r="I255" t="str">
        <f>LEFT(data[[#This Row],[Domain]],1)</f>
        <v>H</v>
      </c>
      <c r="J255" s="4">
        <f>INDEX(criteria_table[criteria_code],MATCH(data[[#This Row],[Criteria]],criteria_table[Criteria],0))</f>
        <v>23</v>
      </c>
      <c r="K255" s="4" t="str">
        <f>CONCATENATE(data[[#This Row],[C H or P]],",",data[[#This Row],[criteria_code]])</f>
        <v>H,23</v>
      </c>
      <c r="L255" s="4" t="str">
        <f>CONCATENATE(data[[#This Row],[num_domains]]," ",data[[#This Row],[Criteria]])</f>
        <v>2 Practices dangerous to security</v>
      </c>
    </row>
    <row r="256" spans="1:12" hidden="1" x14ac:dyDescent="0.25">
      <c r="A256" t="s">
        <v>220</v>
      </c>
      <c r="B256" t="s">
        <v>219</v>
      </c>
      <c r="C256" t="s">
        <v>19</v>
      </c>
      <c r="D256" t="s">
        <v>8</v>
      </c>
      <c r="E256" t="s">
        <v>7</v>
      </c>
      <c r="F256" t="s">
        <v>11</v>
      </c>
      <c r="G256">
        <f>INDEX(resident_to_x_domains[how many domains?],MATCH(data[[#This Row],[Case Profile Name]],resident_to_x_domains[Case Profile Name],0))</f>
        <v>2</v>
      </c>
      <c r="H256" t="str">
        <f>INDEX(CHP_table[CHP],MATCH(data[[#This Row],[Case Profile Name]],CHP_table[Case Profile Name],0))</f>
        <v>HP</v>
      </c>
      <c r="I256" t="str">
        <f>LEFT(data[[#This Row],[Domain]],1)</f>
        <v>H</v>
      </c>
      <c r="J256" s="4">
        <f>INDEX(criteria_table[criteria_code],MATCH(data[[#This Row],[Criteria]],criteria_table[Criteria],0))</f>
        <v>15</v>
      </c>
      <c r="K256" s="4" t="str">
        <f>CONCATENATE(data[[#This Row],[C H or P]],",",data[[#This Row],[criteria_code]])</f>
        <v>H,15</v>
      </c>
      <c r="L256" s="4" t="str">
        <f>CONCATENATE(data[[#This Row],[num_domains]]," ",data[[#This Row],[Criteria]])</f>
        <v>2 Mishandling of classified information</v>
      </c>
    </row>
    <row r="257" spans="1:12" hidden="1" x14ac:dyDescent="0.25">
      <c r="A257" t="s">
        <v>220</v>
      </c>
      <c r="B257" t="s">
        <v>219</v>
      </c>
      <c r="C257" t="s">
        <v>19</v>
      </c>
      <c r="D257" t="s">
        <v>8</v>
      </c>
      <c r="E257" t="s">
        <v>7</v>
      </c>
      <c r="F257" t="s">
        <v>10</v>
      </c>
      <c r="G257">
        <f>INDEX(resident_to_x_domains[how many domains?],MATCH(data[[#This Row],[Case Profile Name]],resident_to_x_domains[Case Profile Name],0))</f>
        <v>2</v>
      </c>
      <c r="H257" t="str">
        <f>INDEX(CHP_table[CHP],MATCH(data[[#This Row],[Case Profile Name]],CHP_table[Case Profile Name],0))</f>
        <v>HP</v>
      </c>
      <c r="I257" t="str">
        <f>LEFT(data[[#This Row],[Domain]],1)</f>
        <v>H</v>
      </c>
      <c r="J257" s="4">
        <f>INDEX(criteria_table[criteria_code],MATCH(data[[#This Row],[Criteria]],criteria_table[Criteria],0))</f>
        <v>3</v>
      </c>
      <c r="K257" s="4" t="str">
        <f>CONCATENATE(data[[#This Row],[C H or P]],",",data[[#This Row],[criteria_code]])</f>
        <v>H,3</v>
      </c>
      <c r="L257" s="4" t="str">
        <f>CONCATENATE(data[[#This Row],[num_domains]]," ",data[[#This Row],[Criteria]])</f>
        <v>2 Allegiance to the United States of America</v>
      </c>
    </row>
    <row r="258" spans="1:12" hidden="1" x14ac:dyDescent="0.25">
      <c r="A258" t="s">
        <v>220</v>
      </c>
      <c r="B258" t="s">
        <v>219</v>
      </c>
      <c r="C258" t="s">
        <v>19</v>
      </c>
      <c r="D258" t="s">
        <v>8</v>
      </c>
      <c r="E258" t="s">
        <v>1</v>
      </c>
      <c r="F258" t="s">
        <v>14</v>
      </c>
      <c r="G258">
        <f>INDEX(resident_to_x_domains[how many domains?],MATCH(data[[#This Row],[Case Profile Name]],resident_to_x_domains[Case Profile Name],0))</f>
        <v>2</v>
      </c>
      <c r="H258" t="str">
        <f>INDEX(CHP_table[CHP],MATCH(data[[#This Row],[Case Profile Name]],CHP_table[Case Profile Name],0))</f>
        <v>HP</v>
      </c>
      <c r="I258" t="str">
        <f>LEFT(data[[#This Row],[Domain]],1)</f>
        <v>P</v>
      </c>
      <c r="J258" s="4">
        <f>INDEX(criteria_table[criteria_code],MATCH(data[[#This Row],[Criteria]],criteria_table[Criteria],0))</f>
        <v>1</v>
      </c>
      <c r="K258" s="4" t="str">
        <f>CONCATENATE(data[[#This Row],[C H or P]],",",data[[#This Row],[criteria_code]])</f>
        <v>P,1</v>
      </c>
      <c r="L258" s="4" t="str">
        <f>CONCATENATE(data[[#This Row],[num_domains]]," ",data[[#This Row],[Criteria]])</f>
        <v>2 Active communication with hostile actors</v>
      </c>
    </row>
    <row r="259" spans="1:12" x14ac:dyDescent="0.25">
      <c r="A259" t="s">
        <v>29</v>
      </c>
      <c r="B259" t="s">
        <v>218</v>
      </c>
      <c r="C259" t="s">
        <v>15</v>
      </c>
      <c r="D259" t="s">
        <v>2</v>
      </c>
      <c r="E259" t="s">
        <v>7</v>
      </c>
      <c r="F259" t="s">
        <v>38</v>
      </c>
      <c r="G259">
        <f>INDEX(resident_to_x_domains[how many domains?],MATCH(data[[#This Row],[Case Profile Name]],resident_to_x_domains[Case Profile Name],0))</f>
        <v>1</v>
      </c>
      <c r="H259" t="str">
        <f>INDEX(CHP_table[CHP],MATCH(data[[#This Row],[Case Profile Name]],CHP_table[Case Profile Name],0))</f>
        <v>H</v>
      </c>
      <c r="I259" t="str">
        <f>LEFT(data[[#This Row],[Domain]],1)</f>
        <v>H</v>
      </c>
      <c r="J259" s="4">
        <f>INDEX(criteria_table[criteria_code],MATCH(data[[#This Row],[Criteria]],criteria_table[Criteria],0))</f>
        <v>20</v>
      </c>
      <c r="K259" s="4" t="str">
        <f>CONCATENATE(data[[#This Row],[C H or P]],",",data[[#This Row],[criteria_code]])</f>
        <v>H,20</v>
      </c>
      <c r="L259" s="4" t="str">
        <f>CONCATENATE(data[[#This Row],[num_domains]]," ",data[[#This Row],[Criteria]])</f>
        <v>1 Personal conduct</v>
      </c>
    </row>
    <row r="260" spans="1:12" x14ac:dyDescent="0.25">
      <c r="A260" t="s">
        <v>29</v>
      </c>
      <c r="B260" t="s">
        <v>218</v>
      </c>
      <c r="C260" t="s">
        <v>15</v>
      </c>
      <c r="D260" t="s">
        <v>2</v>
      </c>
      <c r="E260" t="s">
        <v>7</v>
      </c>
      <c r="F260" t="s">
        <v>12</v>
      </c>
      <c r="G260">
        <f>INDEX(resident_to_x_domains[how many domains?],MATCH(data[[#This Row],[Case Profile Name]],resident_to_x_domains[Case Profile Name],0))</f>
        <v>1</v>
      </c>
      <c r="H260" t="str">
        <f>INDEX(CHP_table[CHP],MATCH(data[[#This Row],[Case Profile Name]],CHP_table[Case Profile Name],0))</f>
        <v>H</v>
      </c>
      <c r="I260" t="str">
        <f>LEFT(data[[#This Row],[Domain]],1)</f>
        <v>H</v>
      </c>
      <c r="J260" s="4">
        <f>INDEX(criteria_table[criteria_code],MATCH(data[[#This Row],[Criteria]],criteria_table[Criteria],0))</f>
        <v>23</v>
      </c>
      <c r="K260" s="4" t="str">
        <f>CONCATENATE(data[[#This Row],[C H or P]],",",data[[#This Row],[criteria_code]])</f>
        <v>H,23</v>
      </c>
      <c r="L260" s="4" t="str">
        <f>CONCATENATE(data[[#This Row],[num_domains]]," ",data[[#This Row],[Criteria]])</f>
        <v>1 Practices dangerous to security</v>
      </c>
    </row>
    <row r="261" spans="1:12" hidden="1" x14ac:dyDescent="0.25">
      <c r="A261" t="s">
        <v>29</v>
      </c>
      <c r="B261" t="s">
        <v>218</v>
      </c>
      <c r="C261" t="s">
        <v>15</v>
      </c>
      <c r="D261" t="s">
        <v>8</v>
      </c>
      <c r="E261" t="s">
        <v>7</v>
      </c>
      <c r="F261" t="s">
        <v>11</v>
      </c>
      <c r="G261">
        <f>INDEX(resident_to_x_domains[how many domains?],MATCH(data[[#This Row],[Case Profile Name]],resident_to_x_domains[Case Profile Name],0))</f>
        <v>1</v>
      </c>
      <c r="H261" t="str">
        <f>INDEX(CHP_table[CHP],MATCH(data[[#This Row],[Case Profile Name]],CHP_table[Case Profile Name],0))</f>
        <v>H</v>
      </c>
      <c r="I261" t="str">
        <f>LEFT(data[[#This Row],[Domain]],1)</f>
        <v>H</v>
      </c>
      <c r="J261" s="4">
        <f>INDEX(criteria_table[criteria_code],MATCH(data[[#This Row],[Criteria]],criteria_table[Criteria],0))</f>
        <v>15</v>
      </c>
      <c r="K261" s="4" t="str">
        <f>CONCATENATE(data[[#This Row],[C H or P]],",",data[[#This Row],[criteria_code]])</f>
        <v>H,15</v>
      </c>
      <c r="L261" s="4" t="str">
        <f>CONCATENATE(data[[#This Row],[num_domains]]," ",data[[#This Row],[Criteria]])</f>
        <v>1 Mishandling of classified information</v>
      </c>
    </row>
    <row r="262" spans="1:12" x14ac:dyDescent="0.25">
      <c r="A262" t="s">
        <v>68</v>
      </c>
      <c r="B262" t="s">
        <v>217</v>
      </c>
      <c r="C262" t="s">
        <v>19</v>
      </c>
      <c r="D262" t="s">
        <v>2</v>
      </c>
      <c r="E262" t="s">
        <v>7</v>
      </c>
      <c r="F262" t="s">
        <v>12</v>
      </c>
      <c r="G262">
        <f>INDEX(resident_to_x_domains[how many domains?],MATCH(data[[#This Row],[Case Profile Name]],resident_to_x_domains[Case Profile Name],0))</f>
        <v>1</v>
      </c>
      <c r="H262" t="str">
        <f>INDEX(CHP_table[CHP],MATCH(data[[#This Row],[Case Profile Name]],CHP_table[Case Profile Name],0))</f>
        <v>H</v>
      </c>
      <c r="I262" t="str">
        <f>LEFT(data[[#This Row],[Domain]],1)</f>
        <v>H</v>
      </c>
      <c r="J262" s="4">
        <f>INDEX(criteria_table[criteria_code],MATCH(data[[#This Row],[Criteria]],criteria_table[Criteria],0))</f>
        <v>23</v>
      </c>
      <c r="K262" s="4" t="str">
        <f>CONCATENATE(data[[#This Row],[C H or P]],",",data[[#This Row],[criteria_code]])</f>
        <v>H,23</v>
      </c>
      <c r="L262" s="4" t="str">
        <f>CONCATENATE(data[[#This Row],[num_domains]]," ",data[[#This Row],[Criteria]])</f>
        <v>1 Practices dangerous to security</v>
      </c>
    </row>
    <row r="263" spans="1:12" hidden="1" x14ac:dyDescent="0.25">
      <c r="A263" t="s">
        <v>68</v>
      </c>
      <c r="B263" t="s">
        <v>217</v>
      </c>
      <c r="C263" t="s">
        <v>19</v>
      </c>
      <c r="D263" t="s">
        <v>8</v>
      </c>
      <c r="E263" t="s">
        <v>7</v>
      </c>
      <c r="F263" t="s">
        <v>11</v>
      </c>
      <c r="G263">
        <f>INDEX(resident_to_x_domains[how many domains?],MATCH(data[[#This Row],[Case Profile Name]],resident_to_x_domains[Case Profile Name],0))</f>
        <v>1</v>
      </c>
      <c r="H263" t="str">
        <f>INDEX(CHP_table[CHP],MATCH(data[[#This Row],[Case Profile Name]],CHP_table[Case Profile Name],0))</f>
        <v>H</v>
      </c>
      <c r="I263" t="str">
        <f>LEFT(data[[#This Row],[Domain]],1)</f>
        <v>H</v>
      </c>
      <c r="J263" s="4">
        <f>INDEX(criteria_table[criteria_code],MATCH(data[[#This Row],[Criteria]],criteria_table[Criteria],0))</f>
        <v>15</v>
      </c>
      <c r="K263" s="4" t="str">
        <f>CONCATENATE(data[[#This Row],[C H or P]],",",data[[#This Row],[criteria_code]])</f>
        <v>H,15</v>
      </c>
      <c r="L263" s="4" t="str">
        <f>CONCATENATE(data[[#This Row],[num_domains]]," ",data[[#This Row],[Criteria]])</f>
        <v>1 Mishandling of classified information</v>
      </c>
    </row>
    <row r="264" spans="1:12" hidden="1" x14ac:dyDescent="0.25">
      <c r="A264" t="s">
        <v>68</v>
      </c>
      <c r="B264" t="s">
        <v>217</v>
      </c>
      <c r="C264" t="s">
        <v>19</v>
      </c>
      <c r="D264" t="s">
        <v>8</v>
      </c>
      <c r="E264" t="s">
        <v>7</v>
      </c>
      <c r="F264" t="s">
        <v>9</v>
      </c>
      <c r="G264">
        <f>INDEX(resident_to_x_domains[how many domains?],MATCH(data[[#This Row],[Case Profile Name]],resident_to_x_domains[Case Profile Name],0))</f>
        <v>1</v>
      </c>
      <c r="H264" t="str">
        <f>INDEX(CHP_table[CHP],MATCH(data[[#This Row],[Case Profile Name]],CHP_table[Case Profile Name],0))</f>
        <v>H</v>
      </c>
      <c r="I264" t="str">
        <f>LEFT(data[[#This Row],[Domain]],1)</f>
        <v>H</v>
      </c>
      <c r="J264" s="4">
        <f>INDEX(criteria_table[criteria_code],MATCH(data[[#This Row],[Criteria]],criteria_table[Criteria],0))</f>
        <v>5</v>
      </c>
      <c r="K264" s="4" t="str">
        <f>CONCATENATE(data[[#This Row],[C H or P]],",",data[[#This Row],[criteria_code]])</f>
        <v>H,5</v>
      </c>
      <c r="L264" s="4" t="str">
        <f>CONCATENATE(data[[#This Row],[num_domains]]," ",data[[#This Row],[Criteria]])</f>
        <v>1 Criminal conduct</v>
      </c>
    </row>
    <row r="265" spans="1:12" x14ac:dyDescent="0.25">
      <c r="A265" t="s">
        <v>21</v>
      </c>
      <c r="B265" t="s">
        <v>216</v>
      </c>
      <c r="C265" t="s">
        <v>47</v>
      </c>
      <c r="D265" t="s">
        <v>2</v>
      </c>
      <c r="E265" t="s">
        <v>7</v>
      </c>
      <c r="F265" t="s">
        <v>18</v>
      </c>
      <c r="G265">
        <f>INDEX(resident_to_x_domains[how many domains?],MATCH(data[[#This Row],[Case Profile Name]],resident_to_x_domains[Case Profile Name],0))</f>
        <v>2</v>
      </c>
      <c r="H265" t="str">
        <f>INDEX(CHP_table[CHP],MATCH(data[[#This Row],[Case Profile Name]],CHP_table[Case Profile Name],0))</f>
        <v>HP</v>
      </c>
      <c r="I265" t="str">
        <f>LEFT(data[[#This Row],[Domain]],1)</f>
        <v>H</v>
      </c>
      <c r="J265" s="4">
        <f>INDEX(criteria_table[criteria_code],MATCH(data[[#This Row],[Criteria]],criteria_table[Criteria],0))</f>
        <v>12</v>
      </c>
      <c r="K265" s="4" t="str">
        <f>CONCATENATE(data[[#This Row],[C H or P]],",",data[[#This Row],[criteria_code]])</f>
        <v>H,12</v>
      </c>
      <c r="L265" s="4" t="str">
        <f>CONCATENATE(data[[#This Row],[num_domains]]," ",data[[#This Row],[Criteria]])</f>
        <v>2 Foreign preference</v>
      </c>
    </row>
    <row r="266" spans="1:12" x14ac:dyDescent="0.25">
      <c r="A266" t="s">
        <v>21</v>
      </c>
      <c r="B266" t="s">
        <v>216</v>
      </c>
      <c r="C266" t="s">
        <v>47</v>
      </c>
      <c r="D266" t="s">
        <v>2</v>
      </c>
      <c r="E266" t="s">
        <v>7</v>
      </c>
      <c r="F266" t="s">
        <v>12</v>
      </c>
      <c r="G266">
        <f>INDEX(resident_to_x_domains[how many domains?],MATCH(data[[#This Row],[Case Profile Name]],resident_to_x_domains[Case Profile Name],0))</f>
        <v>2</v>
      </c>
      <c r="H266" t="str">
        <f>INDEX(CHP_table[CHP],MATCH(data[[#This Row],[Case Profile Name]],CHP_table[Case Profile Name],0))</f>
        <v>HP</v>
      </c>
      <c r="I266" t="str">
        <f>LEFT(data[[#This Row],[Domain]],1)</f>
        <v>H</v>
      </c>
      <c r="J266" s="4">
        <f>INDEX(criteria_table[criteria_code],MATCH(data[[#This Row],[Criteria]],criteria_table[Criteria],0))</f>
        <v>23</v>
      </c>
      <c r="K266" s="4" t="str">
        <f>CONCATENATE(data[[#This Row],[C H or P]],",",data[[#This Row],[criteria_code]])</f>
        <v>H,23</v>
      </c>
      <c r="L266" s="4" t="str">
        <f>CONCATENATE(data[[#This Row],[num_domains]]," ",data[[#This Row],[Criteria]])</f>
        <v>2 Practices dangerous to security</v>
      </c>
    </row>
    <row r="267" spans="1:12" hidden="1" x14ac:dyDescent="0.25">
      <c r="A267" t="s">
        <v>21</v>
      </c>
      <c r="B267" t="s">
        <v>216</v>
      </c>
      <c r="C267" t="s">
        <v>47</v>
      </c>
      <c r="D267" t="s">
        <v>8</v>
      </c>
      <c r="E267" t="s">
        <v>7</v>
      </c>
      <c r="F267" t="s">
        <v>11</v>
      </c>
      <c r="G267">
        <f>INDEX(resident_to_x_domains[how many domains?],MATCH(data[[#This Row],[Case Profile Name]],resident_to_x_domains[Case Profile Name],0))</f>
        <v>2</v>
      </c>
      <c r="H267" t="str">
        <f>INDEX(CHP_table[CHP],MATCH(data[[#This Row],[Case Profile Name]],CHP_table[Case Profile Name],0))</f>
        <v>HP</v>
      </c>
      <c r="I267" t="str">
        <f>LEFT(data[[#This Row],[Domain]],1)</f>
        <v>H</v>
      </c>
      <c r="J267" s="4">
        <f>INDEX(criteria_table[criteria_code],MATCH(data[[#This Row],[Criteria]],criteria_table[Criteria],0))</f>
        <v>15</v>
      </c>
      <c r="K267" s="4" t="str">
        <f>CONCATENATE(data[[#This Row],[C H or P]],",",data[[#This Row],[criteria_code]])</f>
        <v>H,15</v>
      </c>
      <c r="L267" s="4" t="str">
        <f>CONCATENATE(data[[#This Row],[num_domains]]," ",data[[#This Row],[Criteria]])</f>
        <v>2 Mishandling of classified information</v>
      </c>
    </row>
    <row r="268" spans="1:12" hidden="1" x14ac:dyDescent="0.25">
      <c r="A268" t="s">
        <v>21</v>
      </c>
      <c r="B268" t="s">
        <v>216</v>
      </c>
      <c r="C268" t="s">
        <v>47</v>
      </c>
      <c r="D268" t="s">
        <v>8</v>
      </c>
      <c r="E268" t="s">
        <v>1</v>
      </c>
      <c r="F268" t="s">
        <v>14</v>
      </c>
      <c r="G268">
        <f>INDEX(resident_to_x_domains[how many domains?],MATCH(data[[#This Row],[Case Profile Name]],resident_to_x_domains[Case Profile Name],0))</f>
        <v>2</v>
      </c>
      <c r="H268" t="str">
        <f>INDEX(CHP_table[CHP],MATCH(data[[#This Row],[Case Profile Name]],CHP_table[Case Profile Name],0))</f>
        <v>HP</v>
      </c>
      <c r="I268" t="str">
        <f>LEFT(data[[#This Row],[Domain]],1)</f>
        <v>P</v>
      </c>
      <c r="J268" s="4">
        <f>INDEX(criteria_table[criteria_code],MATCH(data[[#This Row],[Criteria]],criteria_table[Criteria],0))</f>
        <v>1</v>
      </c>
      <c r="K268" s="4" t="str">
        <f>CONCATENATE(data[[#This Row],[C H or P]],",",data[[#This Row],[criteria_code]])</f>
        <v>P,1</v>
      </c>
      <c r="L268" s="4" t="str">
        <f>CONCATENATE(data[[#This Row],[num_domains]]," ",data[[#This Row],[Criteria]])</f>
        <v>2 Active communication with hostile actors</v>
      </c>
    </row>
    <row r="269" spans="1:12" x14ac:dyDescent="0.25">
      <c r="A269" t="s">
        <v>29</v>
      </c>
      <c r="B269" t="s">
        <v>215</v>
      </c>
      <c r="C269" t="s">
        <v>15</v>
      </c>
      <c r="D269" t="s">
        <v>2</v>
      </c>
      <c r="E269" t="s">
        <v>7</v>
      </c>
      <c r="F269" t="s">
        <v>38</v>
      </c>
      <c r="G269">
        <f>INDEX(resident_to_x_domains[how many domains?],MATCH(data[[#This Row],[Case Profile Name]],resident_to_x_domains[Case Profile Name],0))</f>
        <v>2</v>
      </c>
      <c r="H269" t="str">
        <f>INDEX(CHP_table[CHP],MATCH(data[[#This Row],[Case Profile Name]],CHP_table[Case Profile Name],0))</f>
        <v>HP</v>
      </c>
      <c r="I269" t="str">
        <f>LEFT(data[[#This Row],[Domain]],1)</f>
        <v>H</v>
      </c>
      <c r="J269" s="4">
        <f>INDEX(criteria_table[criteria_code],MATCH(data[[#This Row],[Criteria]],criteria_table[Criteria],0))</f>
        <v>20</v>
      </c>
      <c r="K269" s="4" t="str">
        <f>CONCATENATE(data[[#This Row],[C H or P]],",",data[[#This Row],[criteria_code]])</f>
        <v>H,20</v>
      </c>
      <c r="L269" s="4" t="str">
        <f>CONCATENATE(data[[#This Row],[num_domains]]," ",data[[#This Row],[Criteria]])</f>
        <v>2 Personal conduct</v>
      </c>
    </row>
    <row r="270" spans="1:12" x14ac:dyDescent="0.25">
      <c r="A270" t="s">
        <v>29</v>
      </c>
      <c r="B270" t="s">
        <v>215</v>
      </c>
      <c r="C270" t="s">
        <v>15</v>
      </c>
      <c r="D270" t="s">
        <v>2</v>
      </c>
      <c r="E270" t="s">
        <v>7</v>
      </c>
      <c r="F270" t="s">
        <v>13</v>
      </c>
      <c r="G270">
        <f>INDEX(resident_to_x_domains[how many domains?],MATCH(data[[#This Row],[Case Profile Name]],resident_to_x_domains[Case Profile Name],0))</f>
        <v>2</v>
      </c>
      <c r="H270" t="str">
        <f>INDEX(CHP_table[CHP],MATCH(data[[#This Row],[Case Profile Name]],CHP_table[Case Profile Name],0))</f>
        <v>HP</v>
      </c>
      <c r="I270" t="str">
        <f>LEFT(data[[#This Row],[Domain]],1)</f>
        <v>H</v>
      </c>
      <c r="J270" s="4">
        <f>INDEX(criteria_table[criteria_code],MATCH(data[[#This Row],[Criteria]],criteria_table[Criteria],0))</f>
        <v>11</v>
      </c>
      <c r="K270" s="4" t="str">
        <f>CONCATENATE(data[[#This Row],[C H or P]],",",data[[#This Row],[criteria_code]])</f>
        <v>H,11</v>
      </c>
      <c r="L270" s="4" t="str">
        <f>CONCATENATE(data[[#This Row],[num_domains]]," ",data[[#This Row],[Criteria]])</f>
        <v>2 Financial considerations</v>
      </c>
    </row>
    <row r="271" spans="1:12" x14ac:dyDescent="0.25">
      <c r="A271" t="s">
        <v>29</v>
      </c>
      <c r="B271" t="s">
        <v>215</v>
      </c>
      <c r="C271" t="s">
        <v>15</v>
      </c>
      <c r="D271" t="s">
        <v>2</v>
      </c>
      <c r="E271" t="s">
        <v>7</v>
      </c>
      <c r="F271" t="s">
        <v>12</v>
      </c>
      <c r="G271">
        <f>INDEX(resident_to_x_domains[how many domains?],MATCH(data[[#This Row],[Case Profile Name]],resident_to_x_domains[Case Profile Name],0))</f>
        <v>2</v>
      </c>
      <c r="H271" t="str">
        <f>INDEX(CHP_table[CHP],MATCH(data[[#This Row],[Case Profile Name]],CHP_table[Case Profile Name],0))</f>
        <v>HP</v>
      </c>
      <c r="I271" t="str">
        <f>LEFT(data[[#This Row],[Domain]],1)</f>
        <v>H</v>
      </c>
      <c r="J271" s="4">
        <f>INDEX(criteria_table[criteria_code],MATCH(data[[#This Row],[Criteria]],criteria_table[Criteria],0))</f>
        <v>23</v>
      </c>
      <c r="K271" s="4" t="str">
        <f>CONCATENATE(data[[#This Row],[C H or P]],",",data[[#This Row],[criteria_code]])</f>
        <v>H,23</v>
      </c>
      <c r="L271" s="4" t="str">
        <f>CONCATENATE(data[[#This Row],[num_domains]]," ",data[[#This Row],[Criteria]])</f>
        <v>2 Practices dangerous to security</v>
      </c>
    </row>
    <row r="272" spans="1:12" hidden="1" x14ac:dyDescent="0.25">
      <c r="A272" t="s">
        <v>29</v>
      </c>
      <c r="B272" t="s">
        <v>215</v>
      </c>
      <c r="C272" t="s">
        <v>15</v>
      </c>
      <c r="D272" t="s">
        <v>8</v>
      </c>
      <c r="E272" t="s">
        <v>7</v>
      </c>
      <c r="F272" t="s">
        <v>11</v>
      </c>
      <c r="G272">
        <f>INDEX(resident_to_x_domains[how many domains?],MATCH(data[[#This Row],[Case Profile Name]],resident_to_x_domains[Case Profile Name],0))</f>
        <v>2</v>
      </c>
      <c r="H272" t="str">
        <f>INDEX(CHP_table[CHP],MATCH(data[[#This Row],[Case Profile Name]],CHP_table[Case Profile Name],0))</f>
        <v>HP</v>
      </c>
      <c r="I272" t="str">
        <f>LEFT(data[[#This Row],[Domain]],1)</f>
        <v>H</v>
      </c>
      <c r="J272" s="4">
        <f>INDEX(criteria_table[criteria_code],MATCH(data[[#This Row],[Criteria]],criteria_table[Criteria],0))</f>
        <v>15</v>
      </c>
      <c r="K272" s="4" t="str">
        <f>CONCATENATE(data[[#This Row],[C H or P]],",",data[[#This Row],[criteria_code]])</f>
        <v>H,15</v>
      </c>
      <c r="L272" s="4" t="str">
        <f>CONCATENATE(data[[#This Row],[num_domains]]," ",data[[#This Row],[Criteria]])</f>
        <v>2 Mishandling of classified information</v>
      </c>
    </row>
    <row r="273" spans="1:12" hidden="1" x14ac:dyDescent="0.25">
      <c r="A273" t="s">
        <v>29</v>
      </c>
      <c r="B273" t="s">
        <v>215</v>
      </c>
      <c r="C273" t="s">
        <v>15</v>
      </c>
      <c r="D273" t="s">
        <v>8</v>
      </c>
      <c r="E273" t="s">
        <v>7</v>
      </c>
      <c r="F273" t="s">
        <v>10</v>
      </c>
      <c r="G273">
        <f>INDEX(resident_to_x_domains[how many domains?],MATCH(data[[#This Row],[Case Profile Name]],resident_to_x_domains[Case Profile Name],0))</f>
        <v>2</v>
      </c>
      <c r="H273" t="str">
        <f>INDEX(CHP_table[CHP],MATCH(data[[#This Row],[Case Profile Name]],CHP_table[Case Profile Name],0))</f>
        <v>HP</v>
      </c>
      <c r="I273" t="str">
        <f>LEFT(data[[#This Row],[Domain]],1)</f>
        <v>H</v>
      </c>
      <c r="J273" s="4">
        <f>INDEX(criteria_table[criteria_code],MATCH(data[[#This Row],[Criteria]],criteria_table[Criteria],0))</f>
        <v>3</v>
      </c>
      <c r="K273" s="4" t="str">
        <f>CONCATENATE(data[[#This Row],[C H or P]],",",data[[#This Row],[criteria_code]])</f>
        <v>H,3</v>
      </c>
      <c r="L273" s="4" t="str">
        <f>CONCATENATE(data[[#This Row],[num_domains]]," ",data[[#This Row],[Criteria]])</f>
        <v>2 Allegiance to the United States of America</v>
      </c>
    </row>
    <row r="274" spans="1:12" hidden="1" x14ac:dyDescent="0.25">
      <c r="A274" t="s">
        <v>29</v>
      </c>
      <c r="B274" t="s">
        <v>215</v>
      </c>
      <c r="C274" t="s">
        <v>15</v>
      </c>
      <c r="D274" t="s">
        <v>8</v>
      </c>
      <c r="E274" t="s">
        <v>7</v>
      </c>
      <c r="F274" t="s">
        <v>6</v>
      </c>
      <c r="G274">
        <f>INDEX(resident_to_x_domains[how many domains?],MATCH(data[[#This Row],[Case Profile Name]],resident_to_x_domains[Case Profile Name],0))</f>
        <v>2</v>
      </c>
      <c r="H274" t="str">
        <f>INDEX(CHP_table[CHP],MATCH(data[[#This Row],[Case Profile Name]],CHP_table[Case Profile Name],0))</f>
        <v>HP</v>
      </c>
      <c r="I274" t="str">
        <f>LEFT(data[[#This Row],[Domain]],1)</f>
        <v>H</v>
      </c>
      <c r="J274" s="4">
        <f>INDEX(criteria_table[criteria_code],MATCH(data[[#This Row],[Criteria]],criteria_table[Criteria],0))</f>
        <v>28</v>
      </c>
      <c r="K274" s="4" t="str">
        <f>CONCATENATE(data[[#This Row],[C H or P]],",",data[[#This Row],[criteria_code]])</f>
        <v>H,28</v>
      </c>
      <c r="L274" s="4" t="str">
        <f>CONCATENATE(data[[#This Row],[num_domains]]," ",data[[#This Row],[Criteria]])</f>
        <v>2 Unexplained affluence</v>
      </c>
    </row>
    <row r="275" spans="1:12" hidden="1" x14ac:dyDescent="0.25">
      <c r="A275" t="s">
        <v>29</v>
      </c>
      <c r="B275" t="s">
        <v>215</v>
      </c>
      <c r="C275" t="s">
        <v>15</v>
      </c>
      <c r="D275" t="s">
        <v>8</v>
      </c>
      <c r="E275" t="s">
        <v>1</v>
      </c>
      <c r="F275" t="s">
        <v>14</v>
      </c>
      <c r="G275">
        <f>INDEX(resident_to_x_domains[how many domains?],MATCH(data[[#This Row],[Case Profile Name]],resident_to_x_domains[Case Profile Name],0))</f>
        <v>2</v>
      </c>
      <c r="H275" t="str">
        <f>INDEX(CHP_table[CHP],MATCH(data[[#This Row],[Case Profile Name]],CHP_table[Case Profile Name],0))</f>
        <v>HP</v>
      </c>
      <c r="I275" t="str">
        <f>LEFT(data[[#This Row],[Domain]],1)</f>
        <v>P</v>
      </c>
      <c r="J275" s="4">
        <f>INDEX(criteria_table[criteria_code],MATCH(data[[#This Row],[Criteria]],criteria_table[Criteria],0))</f>
        <v>1</v>
      </c>
      <c r="K275" s="4" t="str">
        <f>CONCATENATE(data[[#This Row],[C H or P]],",",data[[#This Row],[criteria_code]])</f>
        <v>P,1</v>
      </c>
      <c r="L275" s="4" t="str">
        <f>CONCATENATE(data[[#This Row],[num_domains]]," ",data[[#This Row],[Criteria]])</f>
        <v>2 Active communication with hostile actors</v>
      </c>
    </row>
    <row r="276" spans="1:12" x14ac:dyDescent="0.25">
      <c r="A276" t="s">
        <v>29</v>
      </c>
      <c r="B276" t="s">
        <v>214</v>
      </c>
      <c r="C276" t="s">
        <v>31</v>
      </c>
      <c r="D276" t="s">
        <v>2</v>
      </c>
      <c r="E276" t="s">
        <v>7</v>
      </c>
      <c r="F276" t="s">
        <v>38</v>
      </c>
      <c r="G276">
        <f>INDEX(resident_to_x_domains[how many domains?],MATCH(data[[#This Row],[Case Profile Name]],resident_to_x_domains[Case Profile Name],0))</f>
        <v>2</v>
      </c>
      <c r="H276" t="str">
        <f>INDEX(CHP_table[CHP],MATCH(data[[#This Row],[Case Profile Name]],CHP_table[Case Profile Name],0))</f>
        <v>HP</v>
      </c>
      <c r="I276" t="str">
        <f>LEFT(data[[#This Row],[Domain]],1)</f>
        <v>H</v>
      </c>
      <c r="J276" s="4">
        <f>INDEX(criteria_table[criteria_code],MATCH(data[[#This Row],[Criteria]],criteria_table[Criteria],0))</f>
        <v>20</v>
      </c>
      <c r="K276" s="4" t="str">
        <f>CONCATENATE(data[[#This Row],[C H or P]],",",data[[#This Row],[criteria_code]])</f>
        <v>H,20</v>
      </c>
      <c r="L276" s="4" t="str">
        <f>CONCATENATE(data[[#This Row],[num_domains]]," ",data[[#This Row],[Criteria]])</f>
        <v>2 Personal conduct</v>
      </c>
    </row>
    <row r="277" spans="1:12" x14ac:dyDescent="0.25">
      <c r="A277" t="s">
        <v>29</v>
      </c>
      <c r="B277" t="s">
        <v>214</v>
      </c>
      <c r="C277" t="s">
        <v>31</v>
      </c>
      <c r="D277" t="s">
        <v>2</v>
      </c>
      <c r="E277" t="s">
        <v>7</v>
      </c>
      <c r="F277" t="s">
        <v>13</v>
      </c>
      <c r="G277">
        <f>INDEX(resident_to_x_domains[how many domains?],MATCH(data[[#This Row],[Case Profile Name]],resident_to_x_domains[Case Profile Name],0))</f>
        <v>2</v>
      </c>
      <c r="H277" t="str">
        <f>INDEX(CHP_table[CHP],MATCH(data[[#This Row],[Case Profile Name]],CHP_table[Case Profile Name],0))</f>
        <v>HP</v>
      </c>
      <c r="I277" t="str">
        <f>LEFT(data[[#This Row],[Domain]],1)</f>
        <v>H</v>
      </c>
      <c r="J277" s="4">
        <f>INDEX(criteria_table[criteria_code],MATCH(data[[#This Row],[Criteria]],criteria_table[Criteria],0))</f>
        <v>11</v>
      </c>
      <c r="K277" s="4" t="str">
        <f>CONCATENATE(data[[#This Row],[C H or P]],",",data[[#This Row],[criteria_code]])</f>
        <v>H,11</v>
      </c>
      <c r="L277" s="4" t="str">
        <f>CONCATENATE(data[[#This Row],[num_domains]]," ",data[[#This Row],[Criteria]])</f>
        <v>2 Financial considerations</v>
      </c>
    </row>
    <row r="278" spans="1:12" x14ac:dyDescent="0.25">
      <c r="A278" t="s">
        <v>29</v>
      </c>
      <c r="B278" t="s">
        <v>214</v>
      </c>
      <c r="C278" t="s">
        <v>31</v>
      </c>
      <c r="D278" t="s">
        <v>2</v>
      </c>
      <c r="E278" t="s">
        <v>7</v>
      </c>
      <c r="F278" t="s">
        <v>12</v>
      </c>
      <c r="G278">
        <f>INDEX(resident_to_x_domains[how many domains?],MATCH(data[[#This Row],[Case Profile Name]],resident_to_x_domains[Case Profile Name],0))</f>
        <v>2</v>
      </c>
      <c r="H278" t="str">
        <f>INDEX(CHP_table[CHP],MATCH(data[[#This Row],[Case Profile Name]],CHP_table[Case Profile Name],0))</f>
        <v>HP</v>
      </c>
      <c r="I278" t="str">
        <f>LEFT(data[[#This Row],[Domain]],1)</f>
        <v>H</v>
      </c>
      <c r="J278" s="4">
        <f>INDEX(criteria_table[criteria_code],MATCH(data[[#This Row],[Criteria]],criteria_table[Criteria],0))</f>
        <v>23</v>
      </c>
      <c r="K278" s="4" t="str">
        <f>CONCATENATE(data[[#This Row],[C H or P]],",",data[[#This Row],[criteria_code]])</f>
        <v>H,23</v>
      </c>
      <c r="L278" s="4" t="str">
        <f>CONCATENATE(data[[#This Row],[num_domains]]," ",data[[#This Row],[Criteria]])</f>
        <v>2 Practices dangerous to security</v>
      </c>
    </row>
    <row r="279" spans="1:12" hidden="1" x14ac:dyDescent="0.25">
      <c r="A279" t="s">
        <v>29</v>
      </c>
      <c r="B279" t="s">
        <v>214</v>
      </c>
      <c r="C279" t="s">
        <v>31</v>
      </c>
      <c r="D279" t="s">
        <v>8</v>
      </c>
      <c r="E279" t="s">
        <v>7</v>
      </c>
      <c r="F279" t="s">
        <v>11</v>
      </c>
      <c r="G279">
        <f>INDEX(resident_to_x_domains[how many domains?],MATCH(data[[#This Row],[Case Profile Name]],resident_to_x_domains[Case Profile Name],0))</f>
        <v>2</v>
      </c>
      <c r="H279" t="str">
        <f>INDEX(CHP_table[CHP],MATCH(data[[#This Row],[Case Profile Name]],CHP_table[Case Profile Name],0))</f>
        <v>HP</v>
      </c>
      <c r="I279" t="str">
        <f>LEFT(data[[#This Row],[Domain]],1)</f>
        <v>H</v>
      </c>
      <c r="J279" s="4">
        <f>INDEX(criteria_table[criteria_code],MATCH(data[[#This Row],[Criteria]],criteria_table[Criteria],0))</f>
        <v>15</v>
      </c>
      <c r="K279" s="4" t="str">
        <f>CONCATENATE(data[[#This Row],[C H or P]],",",data[[#This Row],[criteria_code]])</f>
        <v>H,15</v>
      </c>
      <c r="L279" s="4" t="str">
        <f>CONCATENATE(data[[#This Row],[num_domains]]," ",data[[#This Row],[Criteria]])</f>
        <v>2 Mishandling of classified information</v>
      </c>
    </row>
    <row r="280" spans="1:12" hidden="1" x14ac:dyDescent="0.25">
      <c r="A280" t="s">
        <v>29</v>
      </c>
      <c r="B280" t="s">
        <v>214</v>
      </c>
      <c r="C280" t="s">
        <v>31</v>
      </c>
      <c r="D280" t="s">
        <v>8</v>
      </c>
      <c r="E280" t="s">
        <v>7</v>
      </c>
      <c r="F280" t="s">
        <v>10</v>
      </c>
      <c r="G280">
        <f>INDEX(resident_to_x_domains[how many domains?],MATCH(data[[#This Row],[Case Profile Name]],resident_to_x_domains[Case Profile Name],0))</f>
        <v>2</v>
      </c>
      <c r="H280" t="str">
        <f>INDEX(CHP_table[CHP],MATCH(data[[#This Row],[Case Profile Name]],CHP_table[Case Profile Name],0))</f>
        <v>HP</v>
      </c>
      <c r="I280" t="str">
        <f>LEFT(data[[#This Row],[Domain]],1)</f>
        <v>H</v>
      </c>
      <c r="J280" s="4">
        <f>INDEX(criteria_table[criteria_code],MATCH(data[[#This Row],[Criteria]],criteria_table[Criteria],0))</f>
        <v>3</v>
      </c>
      <c r="K280" s="4" t="str">
        <f>CONCATENATE(data[[#This Row],[C H or P]],",",data[[#This Row],[criteria_code]])</f>
        <v>H,3</v>
      </c>
      <c r="L280" s="4" t="str">
        <f>CONCATENATE(data[[#This Row],[num_domains]]," ",data[[#This Row],[Criteria]])</f>
        <v>2 Allegiance to the United States of America</v>
      </c>
    </row>
    <row r="281" spans="1:12" hidden="1" x14ac:dyDescent="0.25">
      <c r="A281" t="s">
        <v>29</v>
      </c>
      <c r="B281" t="s">
        <v>214</v>
      </c>
      <c r="C281" t="s">
        <v>31</v>
      </c>
      <c r="D281" t="s">
        <v>8</v>
      </c>
      <c r="E281" t="s">
        <v>7</v>
      </c>
      <c r="F281" t="s">
        <v>9</v>
      </c>
      <c r="G281">
        <f>INDEX(resident_to_x_domains[how many domains?],MATCH(data[[#This Row],[Case Profile Name]],resident_to_x_domains[Case Profile Name],0))</f>
        <v>2</v>
      </c>
      <c r="H281" t="str">
        <f>INDEX(CHP_table[CHP],MATCH(data[[#This Row],[Case Profile Name]],CHP_table[Case Profile Name],0))</f>
        <v>HP</v>
      </c>
      <c r="I281" t="str">
        <f>LEFT(data[[#This Row],[Domain]],1)</f>
        <v>H</v>
      </c>
      <c r="J281" s="4">
        <f>INDEX(criteria_table[criteria_code],MATCH(data[[#This Row],[Criteria]],criteria_table[Criteria],0))</f>
        <v>5</v>
      </c>
      <c r="K281" s="4" t="str">
        <f>CONCATENATE(data[[#This Row],[C H or P]],",",data[[#This Row],[criteria_code]])</f>
        <v>H,5</v>
      </c>
      <c r="L281" s="4" t="str">
        <f>CONCATENATE(data[[#This Row],[num_domains]]," ",data[[#This Row],[Criteria]])</f>
        <v>2 Criminal conduct</v>
      </c>
    </row>
    <row r="282" spans="1:12" hidden="1" x14ac:dyDescent="0.25">
      <c r="A282" t="s">
        <v>29</v>
      </c>
      <c r="B282" t="s">
        <v>214</v>
      </c>
      <c r="C282" t="s">
        <v>31</v>
      </c>
      <c r="D282" t="s">
        <v>8</v>
      </c>
      <c r="E282" t="s">
        <v>7</v>
      </c>
      <c r="F282" t="s">
        <v>30</v>
      </c>
      <c r="G282">
        <f>INDEX(resident_to_x_domains[how many domains?],MATCH(data[[#This Row],[Case Profile Name]],resident_to_x_domains[Case Profile Name],0))</f>
        <v>2</v>
      </c>
      <c r="H282" t="str">
        <f>INDEX(CHP_table[CHP],MATCH(data[[#This Row],[Case Profile Name]],CHP_table[Case Profile Name],0))</f>
        <v>HP</v>
      </c>
      <c r="I282" t="str">
        <f>LEFT(data[[#This Row],[Domain]],1)</f>
        <v>H</v>
      </c>
      <c r="J282" s="4">
        <f>INDEX(criteria_table[criteria_code],MATCH(data[[#This Row],[Criteria]],criteria_table[Criteria],0))</f>
        <v>8</v>
      </c>
      <c r="K282" s="4" t="str">
        <f>CONCATENATE(data[[#This Row],[C H or P]],",",data[[#This Row],[criteria_code]])</f>
        <v>H,8</v>
      </c>
      <c r="L282" s="4" t="str">
        <f>CONCATENATE(data[[#This Row],[num_domains]]," ",data[[#This Row],[Criteria]])</f>
        <v>2 Excessive debt</v>
      </c>
    </row>
    <row r="283" spans="1:12" hidden="1" x14ac:dyDescent="0.25">
      <c r="A283" t="s">
        <v>29</v>
      </c>
      <c r="B283" t="s">
        <v>214</v>
      </c>
      <c r="C283" t="s">
        <v>31</v>
      </c>
      <c r="D283" t="s">
        <v>8</v>
      </c>
      <c r="E283" t="s">
        <v>1</v>
      </c>
      <c r="F283" t="s">
        <v>14</v>
      </c>
      <c r="G283">
        <f>INDEX(resident_to_x_domains[how many domains?],MATCH(data[[#This Row],[Case Profile Name]],resident_to_x_domains[Case Profile Name],0))</f>
        <v>2</v>
      </c>
      <c r="H283" t="str">
        <f>INDEX(CHP_table[CHP],MATCH(data[[#This Row],[Case Profile Name]],CHP_table[Case Profile Name],0))</f>
        <v>HP</v>
      </c>
      <c r="I283" t="str">
        <f>LEFT(data[[#This Row],[Domain]],1)</f>
        <v>P</v>
      </c>
      <c r="J283" s="4">
        <f>INDEX(criteria_table[criteria_code],MATCH(data[[#This Row],[Criteria]],criteria_table[Criteria],0))</f>
        <v>1</v>
      </c>
      <c r="K283" s="4" t="str">
        <f>CONCATENATE(data[[#This Row],[C H or P]],",",data[[#This Row],[criteria_code]])</f>
        <v>P,1</v>
      </c>
      <c r="L283" s="4" t="str">
        <f>CONCATENATE(data[[#This Row],[num_domains]]," ",data[[#This Row],[Criteria]])</f>
        <v>2 Active communication with hostile actors</v>
      </c>
    </row>
    <row r="284" spans="1:12" x14ac:dyDescent="0.25">
      <c r="A284" t="s">
        <v>17</v>
      </c>
      <c r="B284" t="s">
        <v>213</v>
      </c>
      <c r="C284" t="s">
        <v>83</v>
      </c>
      <c r="D284" t="s">
        <v>2</v>
      </c>
      <c r="E284" t="s">
        <v>7</v>
      </c>
      <c r="F284" t="s">
        <v>13</v>
      </c>
      <c r="G284">
        <f>INDEX(resident_to_x_domains[how many domains?],MATCH(data[[#This Row],[Case Profile Name]],resident_to_x_domains[Case Profile Name],0))</f>
        <v>1</v>
      </c>
      <c r="H284" t="str">
        <f>INDEX(CHP_table[CHP],MATCH(data[[#This Row],[Case Profile Name]],CHP_table[Case Profile Name],0))</f>
        <v>H</v>
      </c>
      <c r="I284" t="str">
        <f>LEFT(data[[#This Row],[Domain]],1)</f>
        <v>H</v>
      </c>
      <c r="J284" s="4">
        <f>INDEX(criteria_table[criteria_code],MATCH(data[[#This Row],[Criteria]],criteria_table[Criteria],0))</f>
        <v>11</v>
      </c>
      <c r="K284" s="4" t="str">
        <f>CONCATENATE(data[[#This Row],[C H or P]],",",data[[#This Row],[criteria_code]])</f>
        <v>H,11</v>
      </c>
      <c r="L284" s="4" t="str">
        <f>CONCATENATE(data[[#This Row],[num_domains]]," ",data[[#This Row],[Criteria]])</f>
        <v>1 Financial considerations</v>
      </c>
    </row>
    <row r="285" spans="1:12" x14ac:dyDescent="0.25">
      <c r="A285" t="s">
        <v>17</v>
      </c>
      <c r="B285" t="s">
        <v>213</v>
      </c>
      <c r="C285" t="s">
        <v>83</v>
      </c>
      <c r="D285" t="s">
        <v>2</v>
      </c>
      <c r="E285" t="s">
        <v>7</v>
      </c>
      <c r="F285" t="s">
        <v>12</v>
      </c>
      <c r="G285">
        <f>INDEX(resident_to_x_domains[how many domains?],MATCH(data[[#This Row],[Case Profile Name]],resident_to_x_domains[Case Profile Name],0))</f>
        <v>1</v>
      </c>
      <c r="H285" t="str">
        <f>INDEX(CHP_table[CHP],MATCH(data[[#This Row],[Case Profile Name]],CHP_table[Case Profile Name],0))</f>
        <v>H</v>
      </c>
      <c r="I285" t="str">
        <f>LEFT(data[[#This Row],[Domain]],1)</f>
        <v>H</v>
      </c>
      <c r="J285" s="4">
        <f>INDEX(criteria_table[criteria_code],MATCH(data[[#This Row],[Criteria]],criteria_table[Criteria],0))</f>
        <v>23</v>
      </c>
      <c r="K285" s="4" t="str">
        <f>CONCATENATE(data[[#This Row],[C H or P]],",",data[[#This Row],[criteria_code]])</f>
        <v>H,23</v>
      </c>
      <c r="L285" s="4" t="str">
        <f>CONCATENATE(data[[#This Row],[num_domains]]," ",data[[#This Row],[Criteria]])</f>
        <v>1 Practices dangerous to security</v>
      </c>
    </row>
    <row r="286" spans="1:12" hidden="1" x14ac:dyDescent="0.25">
      <c r="A286" t="s">
        <v>17</v>
      </c>
      <c r="B286" t="s">
        <v>213</v>
      </c>
      <c r="C286" t="s">
        <v>83</v>
      </c>
      <c r="D286" t="s">
        <v>8</v>
      </c>
      <c r="E286" t="s">
        <v>7</v>
      </c>
      <c r="F286" t="s">
        <v>11</v>
      </c>
      <c r="G286">
        <f>INDEX(resident_to_x_domains[how many domains?],MATCH(data[[#This Row],[Case Profile Name]],resident_to_x_domains[Case Profile Name],0))</f>
        <v>1</v>
      </c>
      <c r="H286" t="str">
        <f>INDEX(CHP_table[CHP],MATCH(data[[#This Row],[Case Profile Name]],CHP_table[Case Profile Name],0))</f>
        <v>H</v>
      </c>
      <c r="I286" t="str">
        <f>LEFT(data[[#This Row],[Domain]],1)</f>
        <v>H</v>
      </c>
      <c r="J286" s="4">
        <f>INDEX(criteria_table[criteria_code],MATCH(data[[#This Row],[Criteria]],criteria_table[Criteria],0))</f>
        <v>15</v>
      </c>
      <c r="K286" s="4" t="str">
        <f>CONCATENATE(data[[#This Row],[C H or P]],",",data[[#This Row],[criteria_code]])</f>
        <v>H,15</v>
      </c>
      <c r="L286" s="4" t="str">
        <f>CONCATENATE(data[[#This Row],[num_domains]]," ",data[[#This Row],[Criteria]])</f>
        <v>1 Mishandling of classified information</v>
      </c>
    </row>
    <row r="287" spans="1:12" hidden="1" x14ac:dyDescent="0.25">
      <c r="A287" t="s">
        <v>17</v>
      </c>
      <c r="B287" t="s">
        <v>213</v>
      </c>
      <c r="C287" t="s">
        <v>83</v>
      </c>
      <c r="D287" t="s">
        <v>8</v>
      </c>
      <c r="E287" t="s">
        <v>7</v>
      </c>
      <c r="F287" t="s">
        <v>10</v>
      </c>
      <c r="G287">
        <f>INDEX(resident_to_x_domains[how many domains?],MATCH(data[[#This Row],[Case Profile Name]],resident_to_x_domains[Case Profile Name],0))</f>
        <v>1</v>
      </c>
      <c r="H287" t="str">
        <f>INDEX(CHP_table[CHP],MATCH(data[[#This Row],[Case Profile Name]],CHP_table[Case Profile Name],0))</f>
        <v>H</v>
      </c>
      <c r="I287" t="str">
        <f>LEFT(data[[#This Row],[Domain]],1)</f>
        <v>H</v>
      </c>
      <c r="J287" s="4">
        <f>INDEX(criteria_table[criteria_code],MATCH(data[[#This Row],[Criteria]],criteria_table[Criteria],0))</f>
        <v>3</v>
      </c>
      <c r="K287" s="4" t="str">
        <f>CONCATENATE(data[[#This Row],[C H or P]],",",data[[#This Row],[criteria_code]])</f>
        <v>H,3</v>
      </c>
      <c r="L287" s="4" t="str">
        <f>CONCATENATE(data[[#This Row],[num_domains]]," ",data[[#This Row],[Criteria]])</f>
        <v>1 Allegiance to the United States of America</v>
      </c>
    </row>
    <row r="288" spans="1:12" x14ac:dyDescent="0.25">
      <c r="A288" t="s">
        <v>82</v>
      </c>
      <c r="B288" t="s">
        <v>212</v>
      </c>
      <c r="C288" t="s">
        <v>41</v>
      </c>
      <c r="D288" t="s">
        <v>2</v>
      </c>
      <c r="E288" t="s">
        <v>7</v>
      </c>
      <c r="F288" t="s">
        <v>38</v>
      </c>
      <c r="G288">
        <f>INDEX(resident_to_x_domains[how many domains?],MATCH(data[[#This Row],[Case Profile Name]],resident_to_x_domains[Case Profile Name],0))</f>
        <v>2</v>
      </c>
      <c r="H288" t="str">
        <f>INDEX(CHP_table[CHP],MATCH(data[[#This Row],[Case Profile Name]],CHP_table[Case Profile Name],0))</f>
        <v>CH</v>
      </c>
      <c r="I288" t="str">
        <f>LEFT(data[[#This Row],[Domain]],1)</f>
        <v>H</v>
      </c>
      <c r="J288" s="4">
        <f>INDEX(criteria_table[criteria_code],MATCH(data[[#This Row],[Criteria]],criteria_table[Criteria],0))</f>
        <v>20</v>
      </c>
      <c r="K288" s="4" t="str">
        <f>CONCATENATE(data[[#This Row],[C H or P]],",",data[[#This Row],[criteria_code]])</f>
        <v>H,20</v>
      </c>
      <c r="L288" s="4" t="str">
        <f>CONCATENATE(data[[#This Row],[num_domains]]," ",data[[#This Row],[Criteria]])</f>
        <v>2 Personal conduct</v>
      </c>
    </row>
    <row r="289" spans="1:12" x14ac:dyDescent="0.25">
      <c r="A289" t="s">
        <v>82</v>
      </c>
      <c r="B289" t="s">
        <v>212</v>
      </c>
      <c r="C289" t="s">
        <v>41</v>
      </c>
      <c r="D289" t="s">
        <v>2</v>
      </c>
      <c r="E289" t="s">
        <v>7</v>
      </c>
      <c r="F289" t="s">
        <v>13</v>
      </c>
      <c r="G289">
        <f>INDEX(resident_to_x_domains[how many domains?],MATCH(data[[#This Row],[Case Profile Name]],resident_to_x_domains[Case Profile Name],0))</f>
        <v>2</v>
      </c>
      <c r="H289" t="str">
        <f>INDEX(CHP_table[CHP],MATCH(data[[#This Row],[Case Profile Name]],CHP_table[Case Profile Name],0))</f>
        <v>CH</v>
      </c>
      <c r="I289" t="str">
        <f>LEFT(data[[#This Row],[Domain]],1)</f>
        <v>H</v>
      </c>
      <c r="J289" s="4">
        <f>INDEX(criteria_table[criteria_code],MATCH(data[[#This Row],[Criteria]],criteria_table[Criteria],0))</f>
        <v>11</v>
      </c>
      <c r="K289" s="4" t="str">
        <f>CONCATENATE(data[[#This Row],[C H or P]],",",data[[#This Row],[criteria_code]])</f>
        <v>H,11</v>
      </c>
      <c r="L289" s="4" t="str">
        <f>CONCATENATE(data[[#This Row],[num_domains]]," ",data[[#This Row],[Criteria]])</f>
        <v>2 Financial considerations</v>
      </c>
    </row>
    <row r="290" spans="1:12" x14ac:dyDescent="0.25">
      <c r="A290" t="s">
        <v>82</v>
      </c>
      <c r="B290" t="s">
        <v>212</v>
      </c>
      <c r="C290" t="s">
        <v>41</v>
      </c>
      <c r="D290" t="s">
        <v>2</v>
      </c>
      <c r="E290" t="s">
        <v>7</v>
      </c>
      <c r="F290" t="s">
        <v>12</v>
      </c>
      <c r="G290">
        <f>INDEX(resident_to_x_domains[how many domains?],MATCH(data[[#This Row],[Case Profile Name]],resident_to_x_domains[Case Profile Name],0))</f>
        <v>2</v>
      </c>
      <c r="H290" t="str">
        <f>INDEX(CHP_table[CHP],MATCH(data[[#This Row],[Case Profile Name]],CHP_table[Case Profile Name],0))</f>
        <v>CH</v>
      </c>
      <c r="I290" t="str">
        <f>LEFT(data[[#This Row],[Domain]],1)</f>
        <v>H</v>
      </c>
      <c r="J290" s="4">
        <f>INDEX(criteria_table[criteria_code],MATCH(data[[#This Row],[Criteria]],criteria_table[Criteria],0))</f>
        <v>23</v>
      </c>
      <c r="K290" s="4" t="str">
        <f>CONCATENATE(data[[#This Row],[C H or P]],",",data[[#This Row],[criteria_code]])</f>
        <v>H,23</v>
      </c>
      <c r="L290" s="4" t="str">
        <f>CONCATENATE(data[[#This Row],[num_domains]]," ",data[[#This Row],[Criteria]])</f>
        <v>2 Practices dangerous to security</v>
      </c>
    </row>
    <row r="291" spans="1:12" hidden="1" x14ac:dyDescent="0.25">
      <c r="A291" t="s">
        <v>82</v>
      </c>
      <c r="B291" t="s">
        <v>212</v>
      </c>
      <c r="C291" t="s">
        <v>41</v>
      </c>
      <c r="D291" t="s">
        <v>8</v>
      </c>
      <c r="E291" t="s">
        <v>7</v>
      </c>
      <c r="F291" t="s">
        <v>11</v>
      </c>
      <c r="G291">
        <f>INDEX(resident_to_x_domains[how many domains?],MATCH(data[[#This Row],[Case Profile Name]],resident_to_x_domains[Case Profile Name],0))</f>
        <v>2</v>
      </c>
      <c r="H291" t="str">
        <f>INDEX(CHP_table[CHP],MATCH(data[[#This Row],[Case Profile Name]],CHP_table[Case Profile Name],0))</f>
        <v>CH</v>
      </c>
      <c r="I291" t="str">
        <f>LEFT(data[[#This Row],[Domain]],1)</f>
        <v>H</v>
      </c>
      <c r="J291" s="4">
        <f>INDEX(criteria_table[criteria_code],MATCH(data[[#This Row],[Criteria]],criteria_table[Criteria],0))</f>
        <v>15</v>
      </c>
      <c r="K291" s="4" t="str">
        <f>CONCATENATE(data[[#This Row],[C H or P]],",",data[[#This Row],[criteria_code]])</f>
        <v>H,15</v>
      </c>
      <c r="L291" s="4" t="str">
        <f>CONCATENATE(data[[#This Row],[num_domains]]," ",data[[#This Row],[Criteria]])</f>
        <v>2 Mishandling of classified information</v>
      </c>
    </row>
    <row r="292" spans="1:12" hidden="1" x14ac:dyDescent="0.25">
      <c r="A292" t="s">
        <v>82</v>
      </c>
      <c r="B292" t="s">
        <v>212</v>
      </c>
      <c r="C292" t="s">
        <v>41</v>
      </c>
      <c r="D292" t="s">
        <v>8</v>
      </c>
      <c r="E292" t="s">
        <v>7</v>
      </c>
      <c r="F292" t="s">
        <v>10</v>
      </c>
      <c r="G292">
        <f>INDEX(resident_to_x_domains[how many domains?],MATCH(data[[#This Row],[Case Profile Name]],resident_to_x_domains[Case Profile Name],0))</f>
        <v>2</v>
      </c>
      <c r="H292" t="str">
        <f>INDEX(CHP_table[CHP],MATCH(data[[#This Row],[Case Profile Name]],CHP_table[Case Profile Name],0))</f>
        <v>CH</v>
      </c>
      <c r="I292" t="str">
        <f>LEFT(data[[#This Row],[Domain]],1)</f>
        <v>H</v>
      </c>
      <c r="J292" s="4">
        <f>INDEX(criteria_table[criteria_code],MATCH(data[[#This Row],[Criteria]],criteria_table[Criteria],0))</f>
        <v>3</v>
      </c>
      <c r="K292" s="4" t="str">
        <f>CONCATENATE(data[[#This Row],[C H or P]],",",data[[#This Row],[criteria_code]])</f>
        <v>H,3</v>
      </c>
      <c r="L292" s="4" t="str">
        <f>CONCATENATE(data[[#This Row],[num_domains]]," ",data[[#This Row],[Criteria]])</f>
        <v>2 Allegiance to the United States of America</v>
      </c>
    </row>
    <row r="293" spans="1:12" hidden="1" x14ac:dyDescent="0.25">
      <c r="A293" t="s">
        <v>82</v>
      </c>
      <c r="B293" t="s">
        <v>212</v>
      </c>
      <c r="C293" t="s">
        <v>41</v>
      </c>
      <c r="D293" t="s">
        <v>8</v>
      </c>
      <c r="E293" t="s">
        <v>7</v>
      </c>
      <c r="F293" t="s">
        <v>9</v>
      </c>
      <c r="G293">
        <f>INDEX(resident_to_x_domains[how many domains?],MATCH(data[[#This Row],[Case Profile Name]],resident_to_x_domains[Case Profile Name],0))</f>
        <v>2</v>
      </c>
      <c r="H293" t="str">
        <f>INDEX(CHP_table[CHP],MATCH(data[[#This Row],[Case Profile Name]],CHP_table[Case Profile Name],0))</f>
        <v>CH</v>
      </c>
      <c r="I293" t="str">
        <f>LEFT(data[[#This Row],[Domain]],1)</f>
        <v>H</v>
      </c>
      <c r="J293" s="4">
        <f>INDEX(criteria_table[criteria_code],MATCH(data[[#This Row],[Criteria]],criteria_table[Criteria],0))</f>
        <v>5</v>
      </c>
      <c r="K293" s="4" t="str">
        <f>CONCATENATE(data[[#This Row],[C H or P]],",",data[[#This Row],[criteria_code]])</f>
        <v>H,5</v>
      </c>
      <c r="L293" s="4" t="str">
        <f>CONCATENATE(data[[#This Row],[num_domains]]," ",data[[#This Row],[Criteria]])</f>
        <v>2 Criminal conduct</v>
      </c>
    </row>
    <row r="294" spans="1:12" x14ac:dyDescent="0.25">
      <c r="A294" t="s">
        <v>82</v>
      </c>
      <c r="B294" t="s">
        <v>212</v>
      </c>
      <c r="C294" t="s">
        <v>41</v>
      </c>
      <c r="D294" t="s">
        <v>2</v>
      </c>
      <c r="E294" t="s">
        <v>23</v>
      </c>
      <c r="F294" t="s">
        <v>26</v>
      </c>
      <c r="G294">
        <f>INDEX(resident_to_x_domains[how many domains?],MATCH(data[[#This Row],[Case Profile Name]],resident_to_x_domains[Case Profile Name],0))</f>
        <v>2</v>
      </c>
      <c r="H294" t="str">
        <f>INDEX(CHP_table[CHP],MATCH(data[[#This Row],[Case Profile Name]],CHP_table[Case Profile Name],0))</f>
        <v>CH</v>
      </c>
      <c r="I294" t="str">
        <f>LEFT(data[[#This Row],[Domain]],1)</f>
        <v>C</v>
      </c>
      <c r="J294" s="4">
        <f>INDEX(criteria_table[criteria_code],MATCH(data[[#This Row],[Criteria]],criteria_table[Criteria],0))</f>
        <v>21</v>
      </c>
      <c r="K294" s="4" t="str">
        <f>CONCATENATE(data[[#This Row],[C H or P]],",",data[[#This Row],[criteria_code]])</f>
        <v>C,21</v>
      </c>
      <c r="L294" s="4" t="str">
        <f>CONCATENATE(data[[#This Row],[num_domains]]," ",data[[#This Row],[Criteria]])</f>
        <v>2 Poor cybersecurity practices</v>
      </c>
    </row>
    <row r="295" spans="1:12" hidden="1" x14ac:dyDescent="0.25">
      <c r="A295" t="s">
        <v>82</v>
      </c>
      <c r="B295" t="s">
        <v>212</v>
      </c>
      <c r="C295" t="s">
        <v>41</v>
      </c>
      <c r="D295" t="s">
        <v>8</v>
      </c>
      <c r="E295" t="s">
        <v>23</v>
      </c>
      <c r="F295" t="s">
        <v>22</v>
      </c>
      <c r="G295">
        <f>INDEX(resident_to_x_domains[how many domains?],MATCH(data[[#This Row],[Case Profile Name]],resident_to_x_domains[Case Profile Name],0))</f>
        <v>2</v>
      </c>
      <c r="H295" t="str">
        <f>INDEX(CHP_table[CHP],MATCH(data[[#This Row],[Case Profile Name]],CHP_table[Case Profile Name],0))</f>
        <v>CH</v>
      </c>
      <c r="I295" t="str">
        <f>LEFT(data[[#This Row],[Domain]],1)</f>
        <v>C</v>
      </c>
      <c r="J295" s="4">
        <f>INDEX(criteria_table[criteria_code],MATCH(data[[#This Row],[Criteria]],criteria_table[Criteria],0))</f>
        <v>16</v>
      </c>
      <c r="K295" s="4" t="str">
        <f>CONCATENATE(data[[#This Row],[C H or P]],",",data[[#This Row],[criteria_code]])</f>
        <v>C,16</v>
      </c>
      <c r="L295" s="4" t="str">
        <f>CONCATENATE(data[[#This Row],[num_domains]]," ",data[[#This Row],[Criteria]])</f>
        <v>2 Misuse of protected/secured information systems</v>
      </c>
    </row>
    <row r="296" spans="1:12" x14ac:dyDescent="0.25">
      <c r="A296" t="s">
        <v>29</v>
      </c>
      <c r="B296" t="s">
        <v>211</v>
      </c>
      <c r="C296" t="s">
        <v>41</v>
      </c>
      <c r="D296" t="s">
        <v>2</v>
      </c>
      <c r="E296" t="s">
        <v>7</v>
      </c>
      <c r="F296" t="s">
        <v>18</v>
      </c>
      <c r="G296">
        <f>INDEX(resident_to_x_domains[how many domains?],MATCH(data[[#This Row],[Case Profile Name]],resident_to_x_domains[Case Profile Name],0))</f>
        <v>2</v>
      </c>
      <c r="H296" t="str">
        <f>INDEX(CHP_table[CHP],MATCH(data[[#This Row],[Case Profile Name]],CHP_table[Case Profile Name],0))</f>
        <v>HP</v>
      </c>
      <c r="I296" t="str">
        <f>LEFT(data[[#This Row],[Domain]],1)</f>
        <v>H</v>
      </c>
      <c r="J296" s="4">
        <f>INDEX(criteria_table[criteria_code],MATCH(data[[#This Row],[Criteria]],criteria_table[Criteria],0))</f>
        <v>12</v>
      </c>
      <c r="K296" s="4" t="str">
        <f>CONCATENATE(data[[#This Row],[C H or P]],",",data[[#This Row],[criteria_code]])</f>
        <v>H,12</v>
      </c>
      <c r="L296" s="4" t="str">
        <f>CONCATENATE(data[[#This Row],[num_domains]]," ",data[[#This Row],[Criteria]])</f>
        <v>2 Foreign preference</v>
      </c>
    </row>
    <row r="297" spans="1:12" x14ac:dyDescent="0.25">
      <c r="A297" t="s">
        <v>29</v>
      </c>
      <c r="B297" t="s">
        <v>211</v>
      </c>
      <c r="C297" t="s">
        <v>41</v>
      </c>
      <c r="D297" t="s">
        <v>2</v>
      </c>
      <c r="E297" t="s">
        <v>7</v>
      </c>
      <c r="F297" t="s">
        <v>12</v>
      </c>
      <c r="G297">
        <f>INDEX(resident_to_x_domains[how many domains?],MATCH(data[[#This Row],[Case Profile Name]],resident_to_x_domains[Case Profile Name],0))</f>
        <v>2</v>
      </c>
      <c r="H297" t="str">
        <f>INDEX(CHP_table[CHP],MATCH(data[[#This Row],[Case Profile Name]],CHP_table[Case Profile Name],0))</f>
        <v>HP</v>
      </c>
      <c r="I297" t="str">
        <f>LEFT(data[[#This Row],[Domain]],1)</f>
        <v>H</v>
      </c>
      <c r="J297" s="4">
        <f>INDEX(criteria_table[criteria_code],MATCH(data[[#This Row],[Criteria]],criteria_table[Criteria],0))</f>
        <v>23</v>
      </c>
      <c r="K297" s="4" t="str">
        <f>CONCATENATE(data[[#This Row],[C H or P]],",",data[[#This Row],[criteria_code]])</f>
        <v>H,23</v>
      </c>
      <c r="L297" s="4" t="str">
        <f>CONCATENATE(data[[#This Row],[num_domains]]," ",data[[#This Row],[Criteria]])</f>
        <v>2 Practices dangerous to security</v>
      </c>
    </row>
    <row r="298" spans="1:12" hidden="1" x14ac:dyDescent="0.25">
      <c r="A298" t="s">
        <v>29</v>
      </c>
      <c r="B298" t="s">
        <v>211</v>
      </c>
      <c r="C298" t="s">
        <v>41</v>
      </c>
      <c r="D298" t="s">
        <v>8</v>
      </c>
      <c r="E298" t="s">
        <v>7</v>
      </c>
      <c r="F298" t="s">
        <v>10</v>
      </c>
      <c r="G298">
        <f>INDEX(resident_to_x_domains[how many domains?],MATCH(data[[#This Row],[Case Profile Name]],resident_to_x_domains[Case Profile Name],0))</f>
        <v>2</v>
      </c>
      <c r="H298" t="str">
        <f>INDEX(CHP_table[CHP],MATCH(data[[#This Row],[Case Profile Name]],CHP_table[Case Profile Name],0))</f>
        <v>HP</v>
      </c>
      <c r="I298" t="str">
        <f>LEFT(data[[#This Row],[Domain]],1)</f>
        <v>H</v>
      </c>
      <c r="J298" s="4">
        <f>INDEX(criteria_table[criteria_code],MATCH(data[[#This Row],[Criteria]],criteria_table[Criteria],0))</f>
        <v>3</v>
      </c>
      <c r="K298" s="4" t="str">
        <f>CONCATENATE(data[[#This Row],[C H or P]],",",data[[#This Row],[criteria_code]])</f>
        <v>H,3</v>
      </c>
      <c r="L298" s="4" t="str">
        <f>CONCATENATE(data[[#This Row],[num_domains]]," ",data[[#This Row],[Criteria]])</f>
        <v>2 Allegiance to the United States of America</v>
      </c>
    </row>
    <row r="299" spans="1:12" x14ac:dyDescent="0.25">
      <c r="A299" t="s">
        <v>29</v>
      </c>
      <c r="B299" t="s">
        <v>211</v>
      </c>
      <c r="C299" t="s">
        <v>41</v>
      </c>
      <c r="D299" t="s">
        <v>2</v>
      </c>
      <c r="E299" t="s">
        <v>1</v>
      </c>
      <c r="F299" t="s">
        <v>0</v>
      </c>
      <c r="G299">
        <f>INDEX(resident_to_x_domains[how many domains?],MATCH(data[[#This Row],[Case Profile Name]],resident_to_x_domains[Case Profile Name],0))</f>
        <v>2</v>
      </c>
      <c r="H299" t="str">
        <f>INDEX(CHP_table[CHP],MATCH(data[[#This Row],[Case Profile Name]],CHP_table[Case Profile Name],0))</f>
        <v>HP</v>
      </c>
      <c r="I299" t="str">
        <f>LEFT(data[[#This Row],[Domain]],1)</f>
        <v>P</v>
      </c>
      <c r="J299" s="4">
        <f>INDEX(criteria_table[criteria_code],MATCH(data[[#This Row],[Criteria]],criteria_table[Criteria],0))</f>
        <v>18</v>
      </c>
      <c r="K299" s="4" t="str">
        <f>CONCATENATE(data[[#This Row],[C H or P]],",",data[[#This Row],[criteria_code]])</f>
        <v>P,18</v>
      </c>
      <c r="L299" s="4" t="str">
        <f>CONCATENATE(data[[#This Row],[num_domains]]," ",data[[#This Row],[Criteria]])</f>
        <v>2 Passive communication with hostile actors</v>
      </c>
    </row>
    <row r="300" spans="1:12" x14ac:dyDescent="0.25">
      <c r="A300" t="s">
        <v>29</v>
      </c>
      <c r="B300" t="s">
        <v>211</v>
      </c>
      <c r="C300" t="s">
        <v>41</v>
      </c>
      <c r="D300" t="s">
        <v>2</v>
      </c>
      <c r="E300" t="s">
        <v>1</v>
      </c>
      <c r="F300" t="s">
        <v>58</v>
      </c>
      <c r="G300">
        <f>INDEX(resident_to_x_domains[how many domains?],MATCH(data[[#This Row],[Case Profile Name]],resident_to_x_domains[Case Profile Name],0))</f>
        <v>2</v>
      </c>
      <c r="H300" t="str">
        <f>INDEX(CHP_table[CHP],MATCH(data[[#This Row],[Case Profile Name]],CHP_table[Case Profile Name],0))</f>
        <v>HP</v>
      </c>
      <c r="I300" t="str">
        <f>LEFT(data[[#This Row],[Domain]],1)</f>
        <v>P</v>
      </c>
      <c r="J300" s="4">
        <f>INDEX(criteria_table[criteria_code],MATCH(data[[#This Row],[Criteria]],criteria_table[Criteria],0))</f>
        <v>19</v>
      </c>
      <c r="K300" s="4" t="str">
        <f>CONCATENATE(data[[#This Row],[C H or P]],",",data[[#This Row],[criteria_code]])</f>
        <v>P,19</v>
      </c>
      <c r="L300" s="4" t="str">
        <f>CONCATENATE(data[[#This Row],[num_domains]]," ",data[[#This Row],[Criteria]])</f>
        <v>2 Passive surveillance of restricted areas</v>
      </c>
    </row>
    <row r="301" spans="1:12" hidden="1" x14ac:dyDescent="0.25">
      <c r="A301" t="s">
        <v>29</v>
      </c>
      <c r="B301" t="s">
        <v>211</v>
      </c>
      <c r="C301" t="s">
        <v>41</v>
      </c>
      <c r="D301" t="s">
        <v>8</v>
      </c>
      <c r="E301" t="s">
        <v>1</v>
      </c>
      <c r="F301" t="s">
        <v>14</v>
      </c>
      <c r="G301">
        <f>INDEX(resident_to_x_domains[how many domains?],MATCH(data[[#This Row],[Case Profile Name]],resident_to_x_domains[Case Profile Name],0))</f>
        <v>2</v>
      </c>
      <c r="H301" t="str">
        <f>INDEX(CHP_table[CHP],MATCH(data[[#This Row],[Case Profile Name]],CHP_table[Case Profile Name],0))</f>
        <v>HP</v>
      </c>
      <c r="I301" t="str">
        <f>LEFT(data[[#This Row],[Domain]],1)</f>
        <v>P</v>
      </c>
      <c r="J301" s="4">
        <f>INDEX(criteria_table[criteria_code],MATCH(data[[#This Row],[Criteria]],criteria_table[Criteria],0))</f>
        <v>1</v>
      </c>
      <c r="K301" s="4" t="str">
        <f>CONCATENATE(data[[#This Row],[C H or P]],",",data[[#This Row],[criteria_code]])</f>
        <v>P,1</v>
      </c>
      <c r="L301" s="4" t="str">
        <f>CONCATENATE(data[[#This Row],[num_domains]]," ",data[[#This Row],[Criteria]])</f>
        <v>2 Active communication with hostile actors</v>
      </c>
    </row>
    <row r="302" spans="1:12" hidden="1" x14ac:dyDescent="0.25">
      <c r="A302" t="s">
        <v>29</v>
      </c>
      <c r="B302" t="s">
        <v>211</v>
      </c>
      <c r="C302" t="s">
        <v>41</v>
      </c>
      <c r="D302" t="s">
        <v>8</v>
      </c>
      <c r="E302" t="s">
        <v>1</v>
      </c>
      <c r="F302" t="s">
        <v>54</v>
      </c>
      <c r="G302">
        <f>INDEX(resident_to_x_domains[how many domains?],MATCH(data[[#This Row],[Case Profile Name]],resident_to_x_domains[Case Profile Name],0))</f>
        <v>2</v>
      </c>
      <c r="H302" t="str">
        <f>INDEX(CHP_table[CHP],MATCH(data[[#This Row],[Case Profile Name]],CHP_table[Case Profile Name],0))</f>
        <v>HP</v>
      </c>
      <c r="I302" t="str">
        <f>LEFT(data[[#This Row],[Domain]],1)</f>
        <v>P</v>
      </c>
      <c r="J302" s="4">
        <f>INDEX(criteria_table[criteria_code],MATCH(data[[#This Row],[Criteria]],criteria_table[Criteria],0))</f>
        <v>2</v>
      </c>
      <c r="K302" s="4" t="str">
        <f>CONCATENATE(data[[#This Row],[C H or P]],",",data[[#This Row],[criteria_code]])</f>
        <v>P,2</v>
      </c>
      <c r="L302" s="4" t="str">
        <f>CONCATENATE(data[[#This Row],[num_domains]]," ",data[[#This Row],[Criteria]])</f>
        <v>2 Active surveillance of restricted areas</v>
      </c>
    </row>
    <row r="303" spans="1:12" x14ac:dyDescent="0.25">
      <c r="A303" t="s">
        <v>29</v>
      </c>
      <c r="B303" t="s">
        <v>210</v>
      </c>
      <c r="C303" t="s">
        <v>31</v>
      </c>
      <c r="D303" t="s">
        <v>2</v>
      </c>
      <c r="E303" t="s">
        <v>7</v>
      </c>
      <c r="F303" t="s">
        <v>38</v>
      </c>
      <c r="G303">
        <f>INDEX(resident_to_x_domains[how many domains?],MATCH(data[[#This Row],[Case Profile Name]],resident_to_x_domains[Case Profile Name],0))</f>
        <v>2</v>
      </c>
      <c r="H303" t="str">
        <f>INDEX(CHP_table[CHP],MATCH(data[[#This Row],[Case Profile Name]],CHP_table[Case Profile Name],0))</f>
        <v>HP</v>
      </c>
      <c r="I303" t="str">
        <f>LEFT(data[[#This Row],[Domain]],1)</f>
        <v>H</v>
      </c>
      <c r="J303" s="4">
        <f>INDEX(criteria_table[criteria_code],MATCH(data[[#This Row],[Criteria]],criteria_table[Criteria],0))</f>
        <v>20</v>
      </c>
      <c r="K303" s="4" t="str">
        <f>CONCATENATE(data[[#This Row],[C H or P]],",",data[[#This Row],[criteria_code]])</f>
        <v>H,20</v>
      </c>
      <c r="L303" s="4" t="str">
        <f>CONCATENATE(data[[#This Row],[num_domains]]," ",data[[#This Row],[Criteria]])</f>
        <v>2 Personal conduct</v>
      </c>
    </row>
    <row r="304" spans="1:12" x14ac:dyDescent="0.25">
      <c r="A304" t="s">
        <v>29</v>
      </c>
      <c r="B304" t="s">
        <v>210</v>
      </c>
      <c r="C304" t="s">
        <v>31</v>
      </c>
      <c r="D304" t="s">
        <v>2</v>
      </c>
      <c r="E304" t="s">
        <v>7</v>
      </c>
      <c r="F304" t="s">
        <v>13</v>
      </c>
      <c r="G304">
        <f>INDEX(resident_to_x_domains[how many domains?],MATCH(data[[#This Row],[Case Profile Name]],resident_to_x_domains[Case Profile Name],0))</f>
        <v>2</v>
      </c>
      <c r="H304" t="str">
        <f>INDEX(CHP_table[CHP],MATCH(data[[#This Row],[Case Profile Name]],CHP_table[Case Profile Name],0))</f>
        <v>HP</v>
      </c>
      <c r="I304" t="str">
        <f>LEFT(data[[#This Row],[Domain]],1)</f>
        <v>H</v>
      </c>
      <c r="J304" s="4">
        <f>INDEX(criteria_table[criteria_code],MATCH(data[[#This Row],[Criteria]],criteria_table[Criteria],0))</f>
        <v>11</v>
      </c>
      <c r="K304" s="4" t="str">
        <f>CONCATENATE(data[[#This Row],[C H or P]],",",data[[#This Row],[criteria_code]])</f>
        <v>H,11</v>
      </c>
      <c r="L304" s="4" t="str">
        <f>CONCATENATE(data[[#This Row],[num_domains]]," ",data[[#This Row],[Criteria]])</f>
        <v>2 Financial considerations</v>
      </c>
    </row>
    <row r="305" spans="1:12" hidden="1" x14ac:dyDescent="0.25">
      <c r="A305" t="s">
        <v>29</v>
      </c>
      <c r="B305" t="s">
        <v>210</v>
      </c>
      <c r="C305" t="s">
        <v>31</v>
      </c>
      <c r="D305" t="s">
        <v>8</v>
      </c>
      <c r="E305" t="s">
        <v>7</v>
      </c>
      <c r="F305" t="s">
        <v>11</v>
      </c>
      <c r="G305">
        <f>INDEX(resident_to_x_domains[how many domains?],MATCH(data[[#This Row],[Case Profile Name]],resident_to_x_domains[Case Profile Name],0))</f>
        <v>2</v>
      </c>
      <c r="H305" t="str">
        <f>INDEX(CHP_table[CHP],MATCH(data[[#This Row],[Case Profile Name]],CHP_table[Case Profile Name],0))</f>
        <v>HP</v>
      </c>
      <c r="I305" t="str">
        <f>LEFT(data[[#This Row],[Domain]],1)</f>
        <v>H</v>
      </c>
      <c r="J305" s="4">
        <f>INDEX(criteria_table[criteria_code],MATCH(data[[#This Row],[Criteria]],criteria_table[Criteria],0))</f>
        <v>15</v>
      </c>
      <c r="K305" s="4" t="str">
        <f>CONCATENATE(data[[#This Row],[C H or P]],",",data[[#This Row],[criteria_code]])</f>
        <v>H,15</v>
      </c>
      <c r="L305" s="4" t="str">
        <f>CONCATENATE(data[[#This Row],[num_domains]]," ",data[[#This Row],[Criteria]])</f>
        <v>2 Mishandling of classified information</v>
      </c>
    </row>
    <row r="306" spans="1:12" hidden="1" x14ac:dyDescent="0.25">
      <c r="A306" t="s">
        <v>29</v>
      </c>
      <c r="B306" t="s">
        <v>210</v>
      </c>
      <c r="C306" t="s">
        <v>31</v>
      </c>
      <c r="D306" t="s">
        <v>8</v>
      </c>
      <c r="E306" t="s">
        <v>7</v>
      </c>
      <c r="F306" t="s">
        <v>10</v>
      </c>
      <c r="G306">
        <f>INDEX(resident_to_x_domains[how many domains?],MATCH(data[[#This Row],[Case Profile Name]],resident_to_x_domains[Case Profile Name],0))</f>
        <v>2</v>
      </c>
      <c r="H306" t="str">
        <f>INDEX(CHP_table[CHP],MATCH(data[[#This Row],[Case Profile Name]],CHP_table[Case Profile Name],0))</f>
        <v>HP</v>
      </c>
      <c r="I306" t="str">
        <f>LEFT(data[[#This Row],[Domain]],1)</f>
        <v>H</v>
      </c>
      <c r="J306" s="4">
        <f>INDEX(criteria_table[criteria_code],MATCH(data[[#This Row],[Criteria]],criteria_table[Criteria],0))</f>
        <v>3</v>
      </c>
      <c r="K306" s="4" t="str">
        <f>CONCATENATE(data[[#This Row],[C H or P]],",",data[[#This Row],[criteria_code]])</f>
        <v>H,3</v>
      </c>
      <c r="L306" s="4" t="str">
        <f>CONCATENATE(data[[#This Row],[num_domains]]," ",data[[#This Row],[Criteria]])</f>
        <v>2 Allegiance to the United States of America</v>
      </c>
    </row>
    <row r="307" spans="1:12" x14ac:dyDescent="0.25">
      <c r="A307" t="s">
        <v>29</v>
      </c>
      <c r="B307" t="s">
        <v>210</v>
      </c>
      <c r="C307" t="s">
        <v>31</v>
      </c>
      <c r="D307" t="s">
        <v>2</v>
      </c>
      <c r="E307" t="s">
        <v>1</v>
      </c>
      <c r="F307" t="s">
        <v>0</v>
      </c>
      <c r="G307">
        <f>INDEX(resident_to_x_domains[how many domains?],MATCH(data[[#This Row],[Case Profile Name]],resident_to_x_domains[Case Profile Name],0))</f>
        <v>2</v>
      </c>
      <c r="H307" t="str">
        <f>INDEX(CHP_table[CHP],MATCH(data[[#This Row],[Case Profile Name]],CHP_table[Case Profile Name],0))</f>
        <v>HP</v>
      </c>
      <c r="I307" t="str">
        <f>LEFT(data[[#This Row],[Domain]],1)</f>
        <v>P</v>
      </c>
      <c r="J307" s="4">
        <f>INDEX(criteria_table[criteria_code],MATCH(data[[#This Row],[Criteria]],criteria_table[Criteria],0))</f>
        <v>18</v>
      </c>
      <c r="K307" s="4" t="str">
        <f>CONCATENATE(data[[#This Row],[C H or P]],",",data[[#This Row],[criteria_code]])</f>
        <v>P,18</v>
      </c>
      <c r="L307" s="4" t="str">
        <f>CONCATENATE(data[[#This Row],[num_domains]]," ",data[[#This Row],[Criteria]])</f>
        <v>2 Passive communication with hostile actors</v>
      </c>
    </row>
    <row r="308" spans="1:12" x14ac:dyDescent="0.25">
      <c r="A308" t="s">
        <v>29</v>
      </c>
      <c r="B308" t="s">
        <v>209</v>
      </c>
      <c r="C308" t="s">
        <v>59</v>
      </c>
      <c r="D308" t="s">
        <v>2</v>
      </c>
      <c r="E308" t="s">
        <v>7</v>
      </c>
      <c r="F308" t="s">
        <v>38</v>
      </c>
      <c r="G308">
        <f>INDEX(resident_to_x_domains[how many domains?],MATCH(data[[#This Row],[Case Profile Name]],resident_to_x_domains[Case Profile Name],0))</f>
        <v>1</v>
      </c>
      <c r="H308" t="str">
        <f>INDEX(CHP_table[CHP],MATCH(data[[#This Row],[Case Profile Name]],CHP_table[Case Profile Name],0))</f>
        <v>H</v>
      </c>
      <c r="I308" t="str">
        <f>LEFT(data[[#This Row],[Domain]],1)</f>
        <v>H</v>
      </c>
      <c r="J308" s="4">
        <f>INDEX(criteria_table[criteria_code],MATCH(data[[#This Row],[Criteria]],criteria_table[Criteria],0))</f>
        <v>20</v>
      </c>
      <c r="K308" s="4" t="str">
        <f>CONCATENATE(data[[#This Row],[C H or P]],",",data[[#This Row],[criteria_code]])</f>
        <v>H,20</v>
      </c>
      <c r="L308" s="4" t="str">
        <f>CONCATENATE(data[[#This Row],[num_domains]]," ",data[[#This Row],[Criteria]])</f>
        <v>1 Personal conduct</v>
      </c>
    </row>
    <row r="309" spans="1:12" x14ac:dyDescent="0.25">
      <c r="A309" t="s">
        <v>29</v>
      </c>
      <c r="B309" t="s">
        <v>209</v>
      </c>
      <c r="C309" t="s">
        <v>59</v>
      </c>
      <c r="D309" t="s">
        <v>2</v>
      </c>
      <c r="E309" t="s">
        <v>7</v>
      </c>
      <c r="F309" t="s">
        <v>13</v>
      </c>
      <c r="G309">
        <f>INDEX(resident_to_x_domains[how many domains?],MATCH(data[[#This Row],[Case Profile Name]],resident_to_x_domains[Case Profile Name],0))</f>
        <v>1</v>
      </c>
      <c r="H309" t="str">
        <f>INDEX(CHP_table[CHP],MATCH(data[[#This Row],[Case Profile Name]],CHP_table[Case Profile Name],0))</f>
        <v>H</v>
      </c>
      <c r="I309" t="str">
        <f>LEFT(data[[#This Row],[Domain]],1)</f>
        <v>H</v>
      </c>
      <c r="J309" s="4">
        <f>INDEX(criteria_table[criteria_code],MATCH(data[[#This Row],[Criteria]],criteria_table[Criteria],0))</f>
        <v>11</v>
      </c>
      <c r="K309" s="4" t="str">
        <f>CONCATENATE(data[[#This Row],[C H or P]],",",data[[#This Row],[criteria_code]])</f>
        <v>H,11</v>
      </c>
      <c r="L309" s="4" t="str">
        <f>CONCATENATE(data[[#This Row],[num_domains]]," ",data[[#This Row],[Criteria]])</f>
        <v>1 Financial considerations</v>
      </c>
    </row>
    <row r="310" spans="1:12" x14ac:dyDescent="0.25">
      <c r="A310" t="s">
        <v>29</v>
      </c>
      <c r="B310" t="s">
        <v>209</v>
      </c>
      <c r="C310" t="s">
        <v>59</v>
      </c>
      <c r="D310" t="s">
        <v>2</v>
      </c>
      <c r="E310" t="s">
        <v>7</v>
      </c>
      <c r="F310" t="s">
        <v>12</v>
      </c>
      <c r="G310">
        <f>INDEX(resident_to_x_domains[how many domains?],MATCH(data[[#This Row],[Case Profile Name]],resident_to_x_domains[Case Profile Name],0))</f>
        <v>1</v>
      </c>
      <c r="H310" t="str">
        <f>INDEX(CHP_table[CHP],MATCH(data[[#This Row],[Case Profile Name]],CHP_table[Case Profile Name],0))</f>
        <v>H</v>
      </c>
      <c r="I310" t="str">
        <f>LEFT(data[[#This Row],[Domain]],1)</f>
        <v>H</v>
      </c>
      <c r="J310" s="4">
        <f>INDEX(criteria_table[criteria_code],MATCH(data[[#This Row],[Criteria]],criteria_table[Criteria],0))</f>
        <v>23</v>
      </c>
      <c r="K310" s="4" t="str">
        <f>CONCATENATE(data[[#This Row],[C H or P]],",",data[[#This Row],[criteria_code]])</f>
        <v>H,23</v>
      </c>
      <c r="L310" s="4" t="str">
        <f>CONCATENATE(data[[#This Row],[num_domains]]," ",data[[#This Row],[Criteria]])</f>
        <v>1 Practices dangerous to security</v>
      </c>
    </row>
    <row r="311" spans="1:12" hidden="1" x14ac:dyDescent="0.25">
      <c r="A311" t="s">
        <v>29</v>
      </c>
      <c r="B311" t="s">
        <v>209</v>
      </c>
      <c r="C311" t="s">
        <v>59</v>
      </c>
      <c r="D311" t="s">
        <v>8</v>
      </c>
      <c r="E311" t="s">
        <v>7</v>
      </c>
      <c r="F311" t="s">
        <v>11</v>
      </c>
      <c r="G311">
        <f>INDEX(resident_to_x_domains[how many domains?],MATCH(data[[#This Row],[Case Profile Name]],resident_to_x_domains[Case Profile Name],0))</f>
        <v>1</v>
      </c>
      <c r="H311" t="str">
        <f>INDEX(CHP_table[CHP],MATCH(data[[#This Row],[Case Profile Name]],CHP_table[Case Profile Name],0))</f>
        <v>H</v>
      </c>
      <c r="I311" t="str">
        <f>LEFT(data[[#This Row],[Domain]],1)</f>
        <v>H</v>
      </c>
      <c r="J311" s="4">
        <f>INDEX(criteria_table[criteria_code],MATCH(data[[#This Row],[Criteria]],criteria_table[Criteria],0))</f>
        <v>15</v>
      </c>
      <c r="K311" s="4" t="str">
        <f>CONCATENATE(data[[#This Row],[C H or P]],",",data[[#This Row],[criteria_code]])</f>
        <v>H,15</v>
      </c>
      <c r="L311" s="4" t="str">
        <f>CONCATENATE(data[[#This Row],[num_domains]]," ",data[[#This Row],[Criteria]])</f>
        <v>1 Mishandling of classified information</v>
      </c>
    </row>
    <row r="312" spans="1:12" hidden="1" x14ac:dyDescent="0.25">
      <c r="A312" t="s">
        <v>29</v>
      </c>
      <c r="B312" t="s">
        <v>209</v>
      </c>
      <c r="C312" t="s">
        <v>59</v>
      </c>
      <c r="D312" t="s">
        <v>8</v>
      </c>
      <c r="E312" t="s">
        <v>7</v>
      </c>
      <c r="F312" t="s">
        <v>10</v>
      </c>
      <c r="G312">
        <f>INDEX(resident_to_x_domains[how many domains?],MATCH(data[[#This Row],[Case Profile Name]],resident_to_x_domains[Case Profile Name],0))</f>
        <v>1</v>
      </c>
      <c r="H312" t="str">
        <f>INDEX(CHP_table[CHP],MATCH(data[[#This Row],[Case Profile Name]],CHP_table[Case Profile Name],0))</f>
        <v>H</v>
      </c>
      <c r="I312" t="str">
        <f>LEFT(data[[#This Row],[Domain]],1)</f>
        <v>H</v>
      </c>
      <c r="J312" s="4">
        <f>INDEX(criteria_table[criteria_code],MATCH(data[[#This Row],[Criteria]],criteria_table[Criteria],0))</f>
        <v>3</v>
      </c>
      <c r="K312" s="4" t="str">
        <f>CONCATENATE(data[[#This Row],[C H or P]],",",data[[#This Row],[criteria_code]])</f>
        <v>H,3</v>
      </c>
      <c r="L312" s="4" t="str">
        <f>CONCATENATE(data[[#This Row],[num_domains]]," ",data[[#This Row],[Criteria]])</f>
        <v>1 Allegiance to the United States of America</v>
      </c>
    </row>
    <row r="313" spans="1:12" hidden="1" x14ac:dyDescent="0.25">
      <c r="A313" t="s">
        <v>29</v>
      </c>
      <c r="B313" t="s">
        <v>209</v>
      </c>
      <c r="C313" t="s">
        <v>59</v>
      </c>
      <c r="D313" t="s">
        <v>8</v>
      </c>
      <c r="E313" t="s">
        <v>7</v>
      </c>
      <c r="F313" t="s">
        <v>30</v>
      </c>
      <c r="G313">
        <f>INDEX(resident_to_x_domains[how many domains?],MATCH(data[[#This Row],[Case Profile Name]],resident_to_x_domains[Case Profile Name],0))</f>
        <v>1</v>
      </c>
      <c r="H313" t="str">
        <f>INDEX(CHP_table[CHP],MATCH(data[[#This Row],[Case Profile Name]],CHP_table[Case Profile Name],0))</f>
        <v>H</v>
      </c>
      <c r="I313" t="str">
        <f>LEFT(data[[#This Row],[Domain]],1)</f>
        <v>H</v>
      </c>
      <c r="J313" s="4">
        <f>INDEX(criteria_table[criteria_code],MATCH(data[[#This Row],[Criteria]],criteria_table[Criteria],0))</f>
        <v>8</v>
      </c>
      <c r="K313" s="4" t="str">
        <f>CONCATENATE(data[[#This Row],[C H or P]],",",data[[#This Row],[criteria_code]])</f>
        <v>H,8</v>
      </c>
      <c r="L313" s="4" t="str">
        <f>CONCATENATE(data[[#This Row],[num_domains]]," ",data[[#This Row],[Criteria]])</f>
        <v>1 Excessive debt</v>
      </c>
    </row>
    <row r="314" spans="1:12" x14ac:dyDescent="0.25">
      <c r="A314" t="s">
        <v>57</v>
      </c>
      <c r="B314" t="s">
        <v>208</v>
      </c>
      <c r="C314" t="s">
        <v>207</v>
      </c>
      <c r="D314" t="s">
        <v>2</v>
      </c>
      <c r="E314" t="s">
        <v>7</v>
      </c>
      <c r="F314" t="s">
        <v>38</v>
      </c>
      <c r="G314">
        <f>INDEX(resident_to_x_domains[how many domains?],MATCH(data[[#This Row],[Case Profile Name]],resident_to_x_domains[Case Profile Name],0))</f>
        <v>2</v>
      </c>
      <c r="H314" t="str">
        <f>INDEX(CHP_table[CHP],MATCH(data[[#This Row],[Case Profile Name]],CHP_table[Case Profile Name],0))</f>
        <v>HP</v>
      </c>
      <c r="I314" t="str">
        <f>LEFT(data[[#This Row],[Domain]],1)</f>
        <v>H</v>
      </c>
      <c r="J314" s="4">
        <f>INDEX(criteria_table[criteria_code],MATCH(data[[#This Row],[Criteria]],criteria_table[Criteria],0))</f>
        <v>20</v>
      </c>
      <c r="K314" s="4" t="str">
        <f>CONCATENATE(data[[#This Row],[C H or P]],",",data[[#This Row],[criteria_code]])</f>
        <v>H,20</v>
      </c>
      <c r="L314" s="4" t="str">
        <f>CONCATENATE(data[[#This Row],[num_domains]]," ",data[[#This Row],[Criteria]])</f>
        <v>2 Personal conduct</v>
      </c>
    </row>
    <row r="315" spans="1:12" x14ac:dyDescent="0.25">
      <c r="A315" t="s">
        <v>57</v>
      </c>
      <c r="B315" t="s">
        <v>208</v>
      </c>
      <c r="C315" t="s">
        <v>207</v>
      </c>
      <c r="D315" t="s">
        <v>2</v>
      </c>
      <c r="E315" t="s">
        <v>7</v>
      </c>
      <c r="F315" t="s">
        <v>18</v>
      </c>
      <c r="G315">
        <f>INDEX(resident_to_x_domains[how many domains?],MATCH(data[[#This Row],[Case Profile Name]],resident_to_x_domains[Case Profile Name],0))</f>
        <v>2</v>
      </c>
      <c r="H315" t="str">
        <f>INDEX(CHP_table[CHP],MATCH(data[[#This Row],[Case Profile Name]],CHP_table[Case Profile Name],0))</f>
        <v>HP</v>
      </c>
      <c r="I315" t="str">
        <f>LEFT(data[[#This Row],[Domain]],1)</f>
        <v>H</v>
      </c>
      <c r="J315" s="4">
        <f>INDEX(criteria_table[criteria_code],MATCH(data[[#This Row],[Criteria]],criteria_table[Criteria],0))</f>
        <v>12</v>
      </c>
      <c r="K315" s="4" t="str">
        <f>CONCATENATE(data[[#This Row],[C H or P]],",",data[[#This Row],[criteria_code]])</f>
        <v>H,12</v>
      </c>
      <c r="L315" s="4" t="str">
        <f>CONCATENATE(data[[#This Row],[num_domains]]," ",data[[#This Row],[Criteria]])</f>
        <v>2 Foreign preference</v>
      </c>
    </row>
    <row r="316" spans="1:12" x14ac:dyDescent="0.25">
      <c r="A316" t="s">
        <v>57</v>
      </c>
      <c r="B316" t="s">
        <v>208</v>
      </c>
      <c r="C316" t="s">
        <v>207</v>
      </c>
      <c r="D316" t="s">
        <v>2</v>
      </c>
      <c r="E316" t="s">
        <v>7</v>
      </c>
      <c r="F316" t="s">
        <v>12</v>
      </c>
      <c r="G316">
        <f>INDEX(resident_to_x_domains[how many domains?],MATCH(data[[#This Row],[Case Profile Name]],resident_to_x_domains[Case Profile Name],0))</f>
        <v>2</v>
      </c>
      <c r="H316" t="str">
        <f>INDEX(CHP_table[CHP],MATCH(data[[#This Row],[Case Profile Name]],CHP_table[Case Profile Name],0))</f>
        <v>HP</v>
      </c>
      <c r="I316" t="str">
        <f>LEFT(data[[#This Row],[Domain]],1)</f>
        <v>H</v>
      </c>
      <c r="J316" s="4">
        <f>INDEX(criteria_table[criteria_code],MATCH(data[[#This Row],[Criteria]],criteria_table[Criteria],0))</f>
        <v>23</v>
      </c>
      <c r="K316" s="4" t="str">
        <f>CONCATENATE(data[[#This Row],[C H or P]],",",data[[#This Row],[criteria_code]])</f>
        <v>H,23</v>
      </c>
      <c r="L316" s="4" t="str">
        <f>CONCATENATE(data[[#This Row],[num_domains]]," ",data[[#This Row],[Criteria]])</f>
        <v>2 Practices dangerous to security</v>
      </c>
    </row>
    <row r="317" spans="1:12" hidden="1" x14ac:dyDescent="0.25">
      <c r="A317" t="s">
        <v>57</v>
      </c>
      <c r="B317" t="s">
        <v>208</v>
      </c>
      <c r="C317" t="s">
        <v>207</v>
      </c>
      <c r="D317" t="s">
        <v>8</v>
      </c>
      <c r="E317" t="s">
        <v>7</v>
      </c>
      <c r="F317" t="s">
        <v>11</v>
      </c>
      <c r="G317">
        <f>INDEX(resident_to_x_domains[how many domains?],MATCH(data[[#This Row],[Case Profile Name]],resident_to_x_domains[Case Profile Name],0))</f>
        <v>2</v>
      </c>
      <c r="H317" t="str">
        <f>INDEX(CHP_table[CHP],MATCH(data[[#This Row],[Case Profile Name]],CHP_table[Case Profile Name],0))</f>
        <v>HP</v>
      </c>
      <c r="I317" t="str">
        <f>LEFT(data[[#This Row],[Domain]],1)</f>
        <v>H</v>
      </c>
      <c r="J317" s="4">
        <f>INDEX(criteria_table[criteria_code],MATCH(data[[#This Row],[Criteria]],criteria_table[Criteria],0))</f>
        <v>15</v>
      </c>
      <c r="K317" s="4" t="str">
        <f>CONCATENATE(data[[#This Row],[C H or P]],",",data[[#This Row],[criteria_code]])</f>
        <v>H,15</v>
      </c>
      <c r="L317" s="4" t="str">
        <f>CONCATENATE(data[[#This Row],[num_domains]]," ",data[[#This Row],[Criteria]])</f>
        <v>2 Mishandling of classified information</v>
      </c>
    </row>
    <row r="318" spans="1:12" hidden="1" x14ac:dyDescent="0.25">
      <c r="A318" t="s">
        <v>57</v>
      </c>
      <c r="B318" t="s">
        <v>208</v>
      </c>
      <c r="C318" t="s">
        <v>207</v>
      </c>
      <c r="D318" t="s">
        <v>8</v>
      </c>
      <c r="E318" t="s">
        <v>7</v>
      </c>
      <c r="F318" t="s">
        <v>10</v>
      </c>
      <c r="G318">
        <f>INDEX(resident_to_x_domains[how many domains?],MATCH(data[[#This Row],[Case Profile Name]],resident_to_x_domains[Case Profile Name],0))</f>
        <v>2</v>
      </c>
      <c r="H318" t="str">
        <f>INDEX(CHP_table[CHP],MATCH(data[[#This Row],[Case Profile Name]],CHP_table[Case Profile Name],0))</f>
        <v>HP</v>
      </c>
      <c r="I318" t="str">
        <f>LEFT(data[[#This Row],[Domain]],1)</f>
        <v>H</v>
      </c>
      <c r="J318" s="4">
        <f>INDEX(criteria_table[criteria_code],MATCH(data[[#This Row],[Criteria]],criteria_table[Criteria],0))</f>
        <v>3</v>
      </c>
      <c r="K318" s="4" t="str">
        <f>CONCATENATE(data[[#This Row],[C H or P]],",",data[[#This Row],[criteria_code]])</f>
        <v>H,3</v>
      </c>
      <c r="L318" s="4" t="str">
        <f>CONCATENATE(data[[#This Row],[num_domains]]," ",data[[#This Row],[Criteria]])</f>
        <v>2 Allegiance to the United States of America</v>
      </c>
    </row>
    <row r="319" spans="1:12" x14ac:dyDescent="0.25">
      <c r="A319" t="s">
        <v>57</v>
      </c>
      <c r="B319" t="s">
        <v>208</v>
      </c>
      <c r="C319" t="s">
        <v>207</v>
      </c>
      <c r="D319" t="s">
        <v>2</v>
      </c>
      <c r="E319" t="s">
        <v>1</v>
      </c>
      <c r="F319" t="s">
        <v>0</v>
      </c>
      <c r="G319">
        <f>INDEX(resident_to_x_domains[how many domains?],MATCH(data[[#This Row],[Case Profile Name]],resident_to_x_domains[Case Profile Name],0))</f>
        <v>2</v>
      </c>
      <c r="H319" t="str">
        <f>INDEX(CHP_table[CHP],MATCH(data[[#This Row],[Case Profile Name]],CHP_table[Case Profile Name],0))</f>
        <v>HP</v>
      </c>
      <c r="I319" t="str">
        <f>LEFT(data[[#This Row],[Domain]],1)</f>
        <v>P</v>
      </c>
      <c r="J319" s="4">
        <f>INDEX(criteria_table[criteria_code],MATCH(data[[#This Row],[Criteria]],criteria_table[Criteria],0))</f>
        <v>18</v>
      </c>
      <c r="K319" s="4" t="str">
        <f>CONCATENATE(data[[#This Row],[C H or P]],",",data[[#This Row],[criteria_code]])</f>
        <v>P,18</v>
      </c>
      <c r="L319" s="4" t="str">
        <f>CONCATENATE(data[[#This Row],[num_domains]]," ",data[[#This Row],[Criteria]])</f>
        <v>2 Passive communication with hostile actors</v>
      </c>
    </row>
    <row r="320" spans="1:12" x14ac:dyDescent="0.25">
      <c r="A320" t="s">
        <v>57</v>
      </c>
      <c r="B320" t="s">
        <v>208</v>
      </c>
      <c r="C320" t="s">
        <v>207</v>
      </c>
      <c r="D320" t="s">
        <v>2</v>
      </c>
      <c r="E320" t="s">
        <v>1</v>
      </c>
      <c r="F320" t="s">
        <v>58</v>
      </c>
      <c r="G320">
        <f>INDEX(resident_to_x_domains[how many domains?],MATCH(data[[#This Row],[Case Profile Name]],resident_to_x_domains[Case Profile Name],0))</f>
        <v>2</v>
      </c>
      <c r="H320" t="str">
        <f>INDEX(CHP_table[CHP],MATCH(data[[#This Row],[Case Profile Name]],CHP_table[Case Profile Name],0))</f>
        <v>HP</v>
      </c>
      <c r="I320" t="str">
        <f>LEFT(data[[#This Row],[Domain]],1)</f>
        <v>P</v>
      </c>
      <c r="J320" s="4">
        <f>INDEX(criteria_table[criteria_code],MATCH(data[[#This Row],[Criteria]],criteria_table[Criteria],0))</f>
        <v>19</v>
      </c>
      <c r="K320" s="4" t="str">
        <f>CONCATENATE(data[[#This Row],[C H or P]],",",data[[#This Row],[criteria_code]])</f>
        <v>P,19</v>
      </c>
      <c r="L320" s="4" t="str">
        <f>CONCATENATE(data[[#This Row],[num_domains]]," ",data[[#This Row],[Criteria]])</f>
        <v>2 Passive surveillance of restricted areas</v>
      </c>
    </row>
    <row r="321" spans="1:12" x14ac:dyDescent="0.25">
      <c r="A321" t="s">
        <v>17</v>
      </c>
      <c r="B321" t="s">
        <v>206</v>
      </c>
      <c r="C321" t="s">
        <v>15</v>
      </c>
      <c r="D321" t="s">
        <v>2</v>
      </c>
      <c r="E321" t="s">
        <v>7</v>
      </c>
      <c r="F321" t="s">
        <v>38</v>
      </c>
      <c r="G321">
        <f>INDEX(resident_to_x_domains[how many domains?],MATCH(data[[#This Row],[Case Profile Name]],resident_to_x_domains[Case Profile Name],0))</f>
        <v>3</v>
      </c>
      <c r="H321" t="str">
        <f>INDEX(CHP_table[CHP],MATCH(data[[#This Row],[Case Profile Name]],CHP_table[Case Profile Name],0))</f>
        <v>CHP</v>
      </c>
      <c r="I321" t="str">
        <f>LEFT(data[[#This Row],[Domain]],1)</f>
        <v>H</v>
      </c>
      <c r="J321" s="4">
        <f>INDEX(criteria_table[criteria_code],MATCH(data[[#This Row],[Criteria]],criteria_table[Criteria],0))</f>
        <v>20</v>
      </c>
      <c r="K321" s="4" t="str">
        <f>CONCATENATE(data[[#This Row],[C H or P]],",",data[[#This Row],[criteria_code]])</f>
        <v>H,20</v>
      </c>
      <c r="L321" s="4" t="str">
        <f>CONCATENATE(data[[#This Row],[num_domains]]," ",data[[#This Row],[Criteria]])</f>
        <v>3 Personal conduct</v>
      </c>
    </row>
    <row r="322" spans="1:12" x14ac:dyDescent="0.25">
      <c r="A322" t="s">
        <v>17</v>
      </c>
      <c r="B322" t="s">
        <v>206</v>
      </c>
      <c r="C322" t="s">
        <v>15</v>
      </c>
      <c r="D322" t="s">
        <v>2</v>
      </c>
      <c r="E322" t="s">
        <v>7</v>
      </c>
      <c r="F322" t="s">
        <v>13</v>
      </c>
      <c r="G322">
        <f>INDEX(resident_to_x_domains[how many domains?],MATCH(data[[#This Row],[Case Profile Name]],resident_to_x_domains[Case Profile Name],0))</f>
        <v>3</v>
      </c>
      <c r="H322" t="str">
        <f>INDEX(CHP_table[CHP],MATCH(data[[#This Row],[Case Profile Name]],CHP_table[Case Profile Name],0))</f>
        <v>CHP</v>
      </c>
      <c r="I322" t="str">
        <f>LEFT(data[[#This Row],[Domain]],1)</f>
        <v>H</v>
      </c>
      <c r="J322" s="4">
        <f>INDEX(criteria_table[criteria_code],MATCH(data[[#This Row],[Criteria]],criteria_table[Criteria],0))</f>
        <v>11</v>
      </c>
      <c r="K322" s="4" t="str">
        <f>CONCATENATE(data[[#This Row],[C H or P]],",",data[[#This Row],[criteria_code]])</f>
        <v>H,11</v>
      </c>
      <c r="L322" s="4" t="str">
        <f>CONCATENATE(data[[#This Row],[num_domains]]," ",data[[#This Row],[Criteria]])</f>
        <v>3 Financial considerations</v>
      </c>
    </row>
    <row r="323" spans="1:12" x14ac:dyDescent="0.25">
      <c r="A323" t="s">
        <v>17</v>
      </c>
      <c r="B323" t="s">
        <v>206</v>
      </c>
      <c r="C323" t="s">
        <v>15</v>
      </c>
      <c r="D323" t="s">
        <v>2</v>
      </c>
      <c r="E323" t="s">
        <v>7</v>
      </c>
      <c r="F323" t="s">
        <v>12</v>
      </c>
      <c r="G323">
        <f>INDEX(resident_to_x_domains[how many domains?],MATCH(data[[#This Row],[Case Profile Name]],resident_to_x_domains[Case Profile Name],0))</f>
        <v>3</v>
      </c>
      <c r="H323" t="str">
        <f>INDEX(CHP_table[CHP],MATCH(data[[#This Row],[Case Profile Name]],CHP_table[Case Profile Name],0))</f>
        <v>CHP</v>
      </c>
      <c r="I323" t="str">
        <f>LEFT(data[[#This Row],[Domain]],1)</f>
        <v>H</v>
      </c>
      <c r="J323" s="4">
        <f>INDEX(criteria_table[criteria_code],MATCH(data[[#This Row],[Criteria]],criteria_table[Criteria],0))</f>
        <v>23</v>
      </c>
      <c r="K323" s="4" t="str">
        <f>CONCATENATE(data[[#This Row],[C H or P]],",",data[[#This Row],[criteria_code]])</f>
        <v>H,23</v>
      </c>
      <c r="L323" s="4" t="str">
        <f>CONCATENATE(data[[#This Row],[num_domains]]," ",data[[#This Row],[Criteria]])</f>
        <v>3 Practices dangerous to security</v>
      </c>
    </row>
    <row r="324" spans="1:12" hidden="1" x14ac:dyDescent="0.25">
      <c r="A324" t="s">
        <v>17</v>
      </c>
      <c r="B324" t="s">
        <v>206</v>
      </c>
      <c r="C324" t="s">
        <v>15</v>
      </c>
      <c r="D324" t="s">
        <v>8</v>
      </c>
      <c r="E324" t="s">
        <v>7</v>
      </c>
      <c r="F324" t="s">
        <v>11</v>
      </c>
      <c r="G324">
        <f>INDEX(resident_to_x_domains[how many domains?],MATCH(data[[#This Row],[Case Profile Name]],resident_to_x_domains[Case Profile Name],0))</f>
        <v>3</v>
      </c>
      <c r="H324" t="str">
        <f>INDEX(CHP_table[CHP],MATCH(data[[#This Row],[Case Profile Name]],CHP_table[Case Profile Name],0))</f>
        <v>CHP</v>
      </c>
      <c r="I324" t="str">
        <f>LEFT(data[[#This Row],[Domain]],1)</f>
        <v>H</v>
      </c>
      <c r="J324" s="4">
        <f>INDEX(criteria_table[criteria_code],MATCH(data[[#This Row],[Criteria]],criteria_table[Criteria],0))</f>
        <v>15</v>
      </c>
      <c r="K324" s="4" t="str">
        <f>CONCATENATE(data[[#This Row],[C H or P]],",",data[[#This Row],[criteria_code]])</f>
        <v>H,15</v>
      </c>
      <c r="L324" s="4" t="str">
        <f>CONCATENATE(data[[#This Row],[num_domains]]," ",data[[#This Row],[Criteria]])</f>
        <v>3 Mishandling of classified information</v>
      </c>
    </row>
    <row r="325" spans="1:12" hidden="1" x14ac:dyDescent="0.25">
      <c r="A325" t="s">
        <v>17</v>
      </c>
      <c r="B325" t="s">
        <v>206</v>
      </c>
      <c r="C325" t="s">
        <v>15</v>
      </c>
      <c r="D325" t="s">
        <v>8</v>
      </c>
      <c r="E325" t="s">
        <v>7</v>
      </c>
      <c r="F325" t="s">
        <v>10</v>
      </c>
      <c r="G325">
        <f>INDEX(resident_to_x_domains[how many domains?],MATCH(data[[#This Row],[Case Profile Name]],resident_to_x_domains[Case Profile Name],0))</f>
        <v>3</v>
      </c>
      <c r="H325" t="str">
        <f>INDEX(CHP_table[CHP],MATCH(data[[#This Row],[Case Profile Name]],CHP_table[Case Profile Name],0))</f>
        <v>CHP</v>
      </c>
      <c r="I325" t="str">
        <f>LEFT(data[[#This Row],[Domain]],1)</f>
        <v>H</v>
      </c>
      <c r="J325" s="4">
        <f>INDEX(criteria_table[criteria_code],MATCH(data[[#This Row],[Criteria]],criteria_table[Criteria],0))</f>
        <v>3</v>
      </c>
      <c r="K325" s="4" t="str">
        <f>CONCATENATE(data[[#This Row],[C H or P]],",",data[[#This Row],[criteria_code]])</f>
        <v>H,3</v>
      </c>
      <c r="L325" s="4" t="str">
        <f>CONCATENATE(data[[#This Row],[num_domains]]," ",data[[#This Row],[Criteria]])</f>
        <v>3 Allegiance to the United States of America</v>
      </c>
    </row>
    <row r="326" spans="1:12" hidden="1" x14ac:dyDescent="0.25">
      <c r="A326" t="s">
        <v>17</v>
      </c>
      <c r="B326" t="s">
        <v>206</v>
      </c>
      <c r="C326" t="s">
        <v>15</v>
      </c>
      <c r="D326" t="s">
        <v>8</v>
      </c>
      <c r="E326" t="s">
        <v>7</v>
      </c>
      <c r="F326" t="s">
        <v>6</v>
      </c>
      <c r="G326">
        <f>INDEX(resident_to_x_domains[how many domains?],MATCH(data[[#This Row],[Case Profile Name]],resident_to_x_domains[Case Profile Name],0))</f>
        <v>3</v>
      </c>
      <c r="H326" t="str">
        <f>INDEX(CHP_table[CHP],MATCH(data[[#This Row],[Case Profile Name]],CHP_table[Case Profile Name],0))</f>
        <v>CHP</v>
      </c>
      <c r="I326" t="str">
        <f>LEFT(data[[#This Row],[Domain]],1)</f>
        <v>H</v>
      </c>
      <c r="J326" s="4">
        <f>INDEX(criteria_table[criteria_code],MATCH(data[[#This Row],[Criteria]],criteria_table[Criteria],0))</f>
        <v>28</v>
      </c>
      <c r="K326" s="4" t="str">
        <f>CONCATENATE(data[[#This Row],[C H or P]],",",data[[#This Row],[criteria_code]])</f>
        <v>H,28</v>
      </c>
      <c r="L326" s="4" t="str">
        <f>CONCATENATE(data[[#This Row],[num_domains]]," ",data[[#This Row],[Criteria]])</f>
        <v>3 Unexplained affluence</v>
      </c>
    </row>
    <row r="327" spans="1:12" hidden="1" x14ac:dyDescent="0.25">
      <c r="A327" t="s">
        <v>17</v>
      </c>
      <c r="B327" t="s">
        <v>206</v>
      </c>
      <c r="C327" t="s">
        <v>15</v>
      </c>
      <c r="D327" t="s">
        <v>8</v>
      </c>
      <c r="E327" t="s">
        <v>1</v>
      </c>
      <c r="F327" t="s">
        <v>14</v>
      </c>
      <c r="G327">
        <f>INDEX(resident_to_x_domains[how many domains?],MATCH(data[[#This Row],[Case Profile Name]],resident_to_x_domains[Case Profile Name],0))</f>
        <v>3</v>
      </c>
      <c r="H327" t="str">
        <f>INDEX(CHP_table[CHP],MATCH(data[[#This Row],[Case Profile Name]],CHP_table[Case Profile Name],0))</f>
        <v>CHP</v>
      </c>
      <c r="I327" t="str">
        <f>LEFT(data[[#This Row],[Domain]],1)</f>
        <v>P</v>
      </c>
      <c r="J327" s="4">
        <f>INDEX(criteria_table[criteria_code],MATCH(data[[#This Row],[Criteria]],criteria_table[Criteria],0))</f>
        <v>1</v>
      </c>
      <c r="K327" s="4" t="str">
        <f>CONCATENATE(data[[#This Row],[C H or P]],",",data[[#This Row],[criteria_code]])</f>
        <v>P,1</v>
      </c>
      <c r="L327" s="4" t="str">
        <f>CONCATENATE(data[[#This Row],[num_domains]]," ",data[[#This Row],[Criteria]])</f>
        <v>3 Active communication with hostile actors</v>
      </c>
    </row>
    <row r="328" spans="1:12" x14ac:dyDescent="0.25">
      <c r="A328" t="s">
        <v>17</v>
      </c>
      <c r="B328" t="s">
        <v>206</v>
      </c>
      <c r="C328" t="s">
        <v>15</v>
      </c>
      <c r="D328" t="s">
        <v>2</v>
      </c>
      <c r="E328" t="s">
        <v>23</v>
      </c>
      <c r="F328" t="s">
        <v>26</v>
      </c>
      <c r="G328">
        <f>INDEX(resident_to_x_domains[how many domains?],MATCH(data[[#This Row],[Case Profile Name]],resident_to_x_domains[Case Profile Name],0))</f>
        <v>3</v>
      </c>
      <c r="H328" t="str">
        <f>INDEX(CHP_table[CHP],MATCH(data[[#This Row],[Case Profile Name]],CHP_table[Case Profile Name],0))</f>
        <v>CHP</v>
      </c>
      <c r="I328" t="str">
        <f>LEFT(data[[#This Row],[Domain]],1)</f>
        <v>C</v>
      </c>
      <c r="J328" s="4">
        <f>INDEX(criteria_table[criteria_code],MATCH(data[[#This Row],[Criteria]],criteria_table[Criteria],0))</f>
        <v>21</v>
      </c>
      <c r="K328" s="4" t="str">
        <f>CONCATENATE(data[[#This Row],[C H or P]],",",data[[#This Row],[criteria_code]])</f>
        <v>C,21</v>
      </c>
      <c r="L328" s="4" t="str">
        <f>CONCATENATE(data[[#This Row],[num_domains]]," ",data[[#This Row],[Criteria]])</f>
        <v>3 Poor cybersecurity practices</v>
      </c>
    </row>
    <row r="329" spans="1:12" hidden="1" x14ac:dyDescent="0.25">
      <c r="A329" t="s">
        <v>17</v>
      </c>
      <c r="B329" t="s">
        <v>206</v>
      </c>
      <c r="C329" t="s">
        <v>15</v>
      </c>
      <c r="D329" t="s">
        <v>8</v>
      </c>
      <c r="E329" t="s">
        <v>23</v>
      </c>
      <c r="F329" t="s">
        <v>22</v>
      </c>
      <c r="G329">
        <f>INDEX(resident_to_x_domains[how many domains?],MATCH(data[[#This Row],[Case Profile Name]],resident_to_x_domains[Case Profile Name],0))</f>
        <v>3</v>
      </c>
      <c r="H329" t="str">
        <f>INDEX(CHP_table[CHP],MATCH(data[[#This Row],[Case Profile Name]],CHP_table[Case Profile Name],0))</f>
        <v>CHP</v>
      </c>
      <c r="I329" t="str">
        <f>LEFT(data[[#This Row],[Domain]],1)</f>
        <v>C</v>
      </c>
      <c r="J329" s="4">
        <f>INDEX(criteria_table[criteria_code],MATCH(data[[#This Row],[Criteria]],criteria_table[Criteria],0))</f>
        <v>16</v>
      </c>
      <c r="K329" s="4" t="str">
        <f>CONCATENATE(data[[#This Row],[C H or P]],",",data[[#This Row],[criteria_code]])</f>
        <v>C,16</v>
      </c>
      <c r="L329" s="4" t="str">
        <f>CONCATENATE(data[[#This Row],[num_domains]]," ",data[[#This Row],[Criteria]])</f>
        <v>3 Misuse of protected/secured information systems</v>
      </c>
    </row>
    <row r="330" spans="1:12" x14ac:dyDescent="0.25">
      <c r="A330" t="s">
        <v>131</v>
      </c>
      <c r="B330" t="s">
        <v>205</v>
      </c>
      <c r="C330" t="s">
        <v>83</v>
      </c>
      <c r="D330" t="s">
        <v>2</v>
      </c>
      <c r="E330" t="s">
        <v>7</v>
      </c>
      <c r="F330" t="s">
        <v>18</v>
      </c>
      <c r="G330">
        <f>INDEX(resident_to_x_domains[how many domains?],MATCH(data[[#This Row],[Case Profile Name]],resident_to_x_domains[Case Profile Name],0))</f>
        <v>2</v>
      </c>
      <c r="H330" t="str">
        <f>INDEX(CHP_table[CHP],MATCH(data[[#This Row],[Case Profile Name]],CHP_table[Case Profile Name],0))</f>
        <v>HP</v>
      </c>
      <c r="I330" t="str">
        <f>LEFT(data[[#This Row],[Domain]],1)</f>
        <v>H</v>
      </c>
      <c r="J330" s="4">
        <f>INDEX(criteria_table[criteria_code],MATCH(data[[#This Row],[Criteria]],criteria_table[Criteria],0))</f>
        <v>12</v>
      </c>
      <c r="K330" s="4" t="str">
        <f>CONCATENATE(data[[#This Row],[C H or P]],",",data[[#This Row],[criteria_code]])</f>
        <v>H,12</v>
      </c>
      <c r="L330" s="4" t="str">
        <f>CONCATENATE(data[[#This Row],[num_domains]]," ",data[[#This Row],[Criteria]])</f>
        <v>2 Foreign preference</v>
      </c>
    </row>
    <row r="331" spans="1:12" x14ac:dyDescent="0.25">
      <c r="A331" t="s">
        <v>131</v>
      </c>
      <c r="B331" t="s">
        <v>205</v>
      </c>
      <c r="C331" t="s">
        <v>83</v>
      </c>
      <c r="D331" t="s">
        <v>2</v>
      </c>
      <c r="E331" t="s">
        <v>7</v>
      </c>
      <c r="F331" t="s">
        <v>12</v>
      </c>
      <c r="G331">
        <f>INDEX(resident_to_x_domains[how many domains?],MATCH(data[[#This Row],[Case Profile Name]],resident_to_x_domains[Case Profile Name],0))</f>
        <v>2</v>
      </c>
      <c r="H331" t="str">
        <f>INDEX(CHP_table[CHP],MATCH(data[[#This Row],[Case Profile Name]],CHP_table[Case Profile Name],0))</f>
        <v>HP</v>
      </c>
      <c r="I331" t="str">
        <f>LEFT(data[[#This Row],[Domain]],1)</f>
        <v>H</v>
      </c>
      <c r="J331" s="4">
        <f>INDEX(criteria_table[criteria_code],MATCH(data[[#This Row],[Criteria]],criteria_table[Criteria],0))</f>
        <v>23</v>
      </c>
      <c r="K331" s="4" t="str">
        <f>CONCATENATE(data[[#This Row],[C H or P]],",",data[[#This Row],[criteria_code]])</f>
        <v>H,23</v>
      </c>
      <c r="L331" s="4" t="str">
        <f>CONCATENATE(data[[#This Row],[num_domains]]," ",data[[#This Row],[Criteria]])</f>
        <v>2 Practices dangerous to security</v>
      </c>
    </row>
    <row r="332" spans="1:12" hidden="1" x14ac:dyDescent="0.25">
      <c r="A332" t="s">
        <v>131</v>
      </c>
      <c r="B332" t="s">
        <v>205</v>
      </c>
      <c r="C332" t="s">
        <v>83</v>
      </c>
      <c r="D332" t="s">
        <v>8</v>
      </c>
      <c r="E332" t="s">
        <v>7</v>
      </c>
      <c r="F332" t="s">
        <v>11</v>
      </c>
      <c r="G332">
        <f>INDEX(resident_to_x_domains[how many domains?],MATCH(data[[#This Row],[Case Profile Name]],resident_to_x_domains[Case Profile Name],0))</f>
        <v>2</v>
      </c>
      <c r="H332" t="str">
        <f>INDEX(CHP_table[CHP],MATCH(data[[#This Row],[Case Profile Name]],CHP_table[Case Profile Name],0))</f>
        <v>HP</v>
      </c>
      <c r="I332" t="str">
        <f>LEFT(data[[#This Row],[Domain]],1)</f>
        <v>H</v>
      </c>
      <c r="J332" s="4">
        <f>INDEX(criteria_table[criteria_code],MATCH(data[[#This Row],[Criteria]],criteria_table[Criteria],0))</f>
        <v>15</v>
      </c>
      <c r="K332" s="4" t="str">
        <f>CONCATENATE(data[[#This Row],[C H or P]],",",data[[#This Row],[criteria_code]])</f>
        <v>H,15</v>
      </c>
      <c r="L332" s="4" t="str">
        <f>CONCATENATE(data[[#This Row],[num_domains]]," ",data[[#This Row],[Criteria]])</f>
        <v>2 Mishandling of classified information</v>
      </c>
    </row>
    <row r="333" spans="1:12" hidden="1" x14ac:dyDescent="0.25">
      <c r="A333" t="s">
        <v>131</v>
      </c>
      <c r="B333" t="s">
        <v>205</v>
      </c>
      <c r="C333" t="s">
        <v>83</v>
      </c>
      <c r="D333" t="s">
        <v>8</v>
      </c>
      <c r="E333" t="s">
        <v>1</v>
      </c>
      <c r="F333" t="s">
        <v>14</v>
      </c>
      <c r="G333">
        <f>INDEX(resident_to_x_domains[how many domains?],MATCH(data[[#This Row],[Case Profile Name]],resident_to_x_domains[Case Profile Name],0))</f>
        <v>2</v>
      </c>
      <c r="H333" t="str">
        <f>INDEX(CHP_table[CHP],MATCH(data[[#This Row],[Case Profile Name]],CHP_table[Case Profile Name],0))</f>
        <v>HP</v>
      </c>
      <c r="I333" t="str">
        <f>LEFT(data[[#This Row],[Domain]],1)</f>
        <v>P</v>
      </c>
      <c r="J333" s="4">
        <f>INDEX(criteria_table[criteria_code],MATCH(data[[#This Row],[Criteria]],criteria_table[Criteria],0))</f>
        <v>1</v>
      </c>
      <c r="K333" s="4" t="str">
        <f>CONCATENATE(data[[#This Row],[C H or P]],",",data[[#This Row],[criteria_code]])</f>
        <v>P,1</v>
      </c>
      <c r="L333" s="4" t="str">
        <f>CONCATENATE(data[[#This Row],[num_domains]]," ",data[[#This Row],[Criteria]])</f>
        <v>2 Active communication with hostile actors</v>
      </c>
    </row>
    <row r="334" spans="1:12" x14ac:dyDescent="0.25">
      <c r="A334" t="s">
        <v>57</v>
      </c>
      <c r="B334" t="s">
        <v>204</v>
      </c>
      <c r="C334" t="s">
        <v>203</v>
      </c>
      <c r="D334" t="s">
        <v>2</v>
      </c>
      <c r="E334" t="s">
        <v>7</v>
      </c>
      <c r="F334" t="s">
        <v>38</v>
      </c>
      <c r="G334">
        <f>INDEX(resident_to_x_domains[how many domains?],MATCH(data[[#This Row],[Case Profile Name]],resident_to_x_domains[Case Profile Name],0))</f>
        <v>2</v>
      </c>
      <c r="H334" t="str">
        <f>INDEX(CHP_table[CHP],MATCH(data[[#This Row],[Case Profile Name]],CHP_table[Case Profile Name],0))</f>
        <v>HP</v>
      </c>
      <c r="I334" t="str">
        <f>LEFT(data[[#This Row],[Domain]],1)</f>
        <v>H</v>
      </c>
      <c r="J334" s="4">
        <f>INDEX(criteria_table[criteria_code],MATCH(data[[#This Row],[Criteria]],criteria_table[Criteria],0))</f>
        <v>20</v>
      </c>
      <c r="K334" s="4" t="str">
        <f>CONCATENATE(data[[#This Row],[C H or P]],",",data[[#This Row],[criteria_code]])</f>
        <v>H,20</v>
      </c>
      <c r="L334" s="4" t="str">
        <f>CONCATENATE(data[[#This Row],[num_domains]]," ",data[[#This Row],[Criteria]])</f>
        <v>2 Personal conduct</v>
      </c>
    </row>
    <row r="335" spans="1:12" x14ac:dyDescent="0.25">
      <c r="A335" t="s">
        <v>57</v>
      </c>
      <c r="B335" t="s">
        <v>204</v>
      </c>
      <c r="C335" t="s">
        <v>203</v>
      </c>
      <c r="D335" t="s">
        <v>2</v>
      </c>
      <c r="E335" t="s">
        <v>7</v>
      </c>
      <c r="F335" t="s">
        <v>18</v>
      </c>
      <c r="G335">
        <f>INDEX(resident_to_x_domains[how many domains?],MATCH(data[[#This Row],[Case Profile Name]],resident_to_x_domains[Case Profile Name],0))</f>
        <v>2</v>
      </c>
      <c r="H335" t="str">
        <f>INDEX(CHP_table[CHP],MATCH(data[[#This Row],[Case Profile Name]],CHP_table[Case Profile Name],0))</f>
        <v>HP</v>
      </c>
      <c r="I335" t="str">
        <f>LEFT(data[[#This Row],[Domain]],1)</f>
        <v>H</v>
      </c>
      <c r="J335" s="4">
        <f>INDEX(criteria_table[criteria_code],MATCH(data[[#This Row],[Criteria]],criteria_table[Criteria],0))</f>
        <v>12</v>
      </c>
      <c r="K335" s="4" t="str">
        <f>CONCATENATE(data[[#This Row],[C H or P]],",",data[[#This Row],[criteria_code]])</f>
        <v>H,12</v>
      </c>
      <c r="L335" s="4" t="str">
        <f>CONCATENATE(data[[#This Row],[num_domains]]," ",data[[#This Row],[Criteria]])</f>
        <v>2 Foreign preference</v>
      </c>
    </row>
    <row r="336" spans="1:12" x14ac:dyDescent="0.25">
      <c r="A336" t="s">
        <v>57</v>
      </c>
      <c r="B336" t="s">
        <v>204</v>
      </c>
      <c r="C336" t="s">
        <v>203</v>
      </c>
      <c r="D336" t="s">
        <v>2</v>
      </c>
      <c r="E336" t="s">
        <v>7</v>
      </c>
      <c r="F336" t="s">
        <v>12</v>
      </c>
      <c r="G336">
        <f>INDEX(resident_to_x_domains[how many domains?],MATCH(data[[#This Row],[Case Profile Name]],resident_to_x_domains[Case Profile Name],0))</f>
        <v>2</v>
      </c>
      <c r="H336" t="str">
        <f>INDEX(CHP_table[CHP],MATCH(data[[#This Row],[Case Profile Name]],CHP_table[Case Profile Name],0))</f>
        <v>HP</v>
      </c>
      <c r="I336" t="str">
        <f>LEFT(data[[#This Row],[Domain]],1)</f>
        <v>H</v>
      </c>
      <c r="J336" s="4">
        <f>INDEX(criteria_table[criteria_code],MATCH(data[[#This Row],[Criteria]],criteria_table[Criteria],0))</f>
        <v>23</v>
      </c>
      <c r="K336" s="4" t="str">
        <f>CONCATENATE(data[[#This Row],[C H or P]],",",data[[#This Row],[criteria_code]])</f>
        <v>H,23</v>
      </c>
      <c r="L336" s="4" t="str">
        <f>CONCATENATE(data[[#This Row],[num_domains]]," ",data[[#This Row],[Criteria]])</f>
        <v>2 Practices dangerous to security</v>
      </c>
    </row>
    <row r="337" spans="1:12" hidden="1" x14ac:dyDescent="0.25">
      <c r="A337" t="s">
        <v>57</v>
      </c>
      <c r="B337" t="s">
        <v>204</v>
      </c>
      <c r="C337" t="s">
        <v>203</v>
      </c>
      <c r="D337" t="s">
        <v>8</v>
      </c>
      <c r="E337" t="s">
        <v>7</v>
      </c>
      <c r="F337" t="s">
        <v>11</v>
      </c>
      <c r="G337">
        <f>INDEX(resident_to_x_domains[how many domains?],MATCH(data[[#This Row],[Case Profile Name]],resident_to_x_domains[Case Profile Name],0))</f>
        <v>2</v>
      </c>
      <c r="H337" t="str">
        <f>INDEX(CHP_table[CHP],MATCH(data[[#This Row],[Case Profile Name]],CHP_table[Case Profile Name],0))</f>
        <v>HP</v>
      </c>
      <c r="I337" t="str">
        <f>LEFT(data[[#This Row],[Domain]],1)</f>
        <v>H</v>
      </c>
      <c r="J337" s="4">
        <f>INDEX(criteria_table[criteria_code],MATCH(data[[#This Row],[Criteria]],criteria_table[Criteria],0))</f>
        <v>15</v>
      </c>
      <c r="K337" s="4" t="str">
        <f>CONCATENATE(data[[#This Row],[C H or P]],",",data[[#This Row],[criteria_code]])</f>
        <v>H,15</v>
      </c>
      <c r="L337" s="4" t="str">
        <f>CONCATENATE(data[[#This Row],[num_domains]]," ",data[[#This Row],[Criteria]])</f>
        <v>2 Mishandling of classified information</v>
      </c>
    </row>
    <row r="338" spans="1:12" hidden="1" x14ac:dyDescent="0.25">
      <c r="A338" t="s">
        <v>57</v>
      </c>
      <c r="B338" t="s">
        <v>204</v>
      </c>
      <c r="C338" t="s">
        <v>203</v>
      </c>
      <c r="D338" t="s">
        <v>8</v>
      </c>
      <c r="E338" t="s">
        <v>7</v>
      </c>
      <c r="F338" t="s">
        <v>10</v>
      </c>
      <c r="G338">
        <f>INDEX(resident_to_x_domains[how many domains?],MATCH(data[[#This Row],[Case Profile Name]],resident_to_x_domains[Case Profile Name],0))</f>
        <v>2</v>
      </c>
      <c r="H338" t="str">
        <f>INDEX(CHP_table[CHP],MATCH(data[[#This Row],[Case Profile Name]],CHP_table[Case Profile Name],0))</f>
        <v>HP</v>
      </c>
      <c r="I338" t="str">
        <f>LEFT(data[[#This Row],[Domain]],1)</f>
        <v>H</v>
      </c>
      <c r="J338" s="4">
        <f>INDEX(criteria_table[criteria_code],MATCH(data[[#This Row],[Criteria]],criteria_table[Criteria],0))</f>
        <v>3</v>
      </c>
      <c r="K338" s="4" t="str">
        <f>CONCATENATE(data[[#This Row],[C H or P]],",",data[[#This Row],[criteria_code]])</f>
        <v>H,3</v>
      </c>
      <c r="L338" s="4" t="str">
        <f>CONCATENATE(data[[#This Row],[num_domains]]," ",data[[#This Row],[Criteria]])</f>
        <v>2 Allegiance to the United States of America</v>
      </c>
    </row>
    <row r="339" spans="1:12" hidden="1" x14ac:dyDescent="0.25">
      <c r="A339" t="s">
        <v>57</v>
      </c>
      <c r="B339" t="s">
        <v>204</v>
      </c>
      <c r="C339" t="s">
        <v>203</v>
      </c>
      <c r="D339" t="s">
        <v>8</v>
      </c>
      <c r="E339" t="s">
        <v>7</v>
      </c>
      <c r="F339" t="s">
        <v>9</v>
      </c>
      <c r="G339">
        <f>INDEX(resident_to_x_domains[how many domains?],MATCH(data[[#This Row],[Case Profile Name]],resident_to_x_domains[Case Profile Name],0))</f>
        <v>2</v>
      </c>
      <c r="H339" t="str">
        <f>INDEX(CHP_table[CHP],MATCH(data[[#This Row],[Case Profile Name]],CHP_table[Case Profile Name],0))</f>
        <v>HP</v>
      </c>
      <c r="I339" t="str">
        <f>LEFT(data[[#This Row],[Domain]],1)</f>
        <v>H</v>
      </c>
      <c r="J339" s="4">
        <f>INDEX(criteria_table[criteria_code],MATCH(data[[#This Row],[Criteria]],criteria_table[Criteria],0))</f>
        <v>5</v>
      </c>
      <c r="K339" s="4" t="str">
        <f>CONCATENATE(data[[#This Row],[C H or P]],",",data[[#This Row],[criteria_code]])</f>
        <v>H,5</v>
      </c>
      <c r="L339" s="4" t="str">
        <f>CONCATENATE(data[[#This Row],[num_domains]]," ",data[[#This Row],[Criteria]])</f>
        <v>2 Criminal conduct</v>
      </c>
    </row>
    <row r="340" spans="1:12" x14ac:dyDescent="0.25">
      <c r="A340" t="s">
        <v>57</v>
      </c>
      <c r="B340" t="s">
        <v>204</v>
      </c>
      <c r="C340" t="s">
        <v>203</v>
      </c>
      <c r="D340" t="s">
        <v>2</v>
      </c>
      <c r="E340" t="s">
        <v>1</v>
      </c>
      <c r="F340" t="s">
        <v>0</v>
      </c>
      <c r="G340">
        <f>INDEX(resident_to_x_domains[how many domains?],MATCH(data[[#This Row],[Case Profile Name]],resident_to_x_domains[Case Profile Name],0))</f>
        <v>2</v>
      </c>
      <c r="H340" t="str">
        <f>INDEX(CHP_table[CHP],MATCH(data[[#This Row],[Case Profile Name]],CHP_table[Case Profile Name],0))</f>
        <v>HP</v>
      </c>
      <c r="I340" t="str">
        <f>LEFT(data[[#This Row],[Domain]],1)</f>
        <v>P</v>
      </c>
      <c r="J340" s="4">
        <f>INDEX(criteria_table[criteria_code],MATCH(data[[#This Row],[Criteria]],criteria_table[Criteria],0))</f>
        <v>18</v>
      </c>
      <c r="K340" s="4" t="str">
        <f>CONCATENATE(data[[#This Row],[C H or P]],",",data[[#This Row],[criteria_code]])</f>
        <v>P,18</v>
      </c>
      <c r="L340" s="4" t="str">
        <f>CONCATENATE(data[[#This Row],[num_domains]]," ",data[[#This Row],[Criteria]])</f>
        <v>2 Passive communication with hostile actors</v>
      </c>
    </row>
    <row r="341" spans="1:12" x14ac:dyDescent="0.25">
      <c r="A341" t="s">
        <v>21</v>
      </c>
      <c r="B341" t="s">
        <v>281</v>
      </c>
      <c r="C341" t="s">
        <v>19</v>
      </c>
      <c r="D341" t="s">
        <v>2</v>
      </c>
      <c r="E341" t="s">
        <v>7</v>
      </c>
      <c r="F341" t="s">
        <v>38</v>
      </c>
      <c r="G341">
        <f>INDEX(resident_to_x_domains[how many domains?],MATCH(data[[#This Row],[Case Profile Name]],resident_to_x_domains[Case Profile Name],0))</f>
        <v>3</v>
      </c>
      <c r="H341" t="str">
        <f>INDEX(CHP_table[CHP],MATCH(data[[#This Row],[Case Profile Name]],CHP_table[Case Profile Name],0))</f>
        <v>CHP</v>
      </c>
      <c r="I341" t="str">
        <f>LEFT(data[[#This Row],[Domain]],1)</f>
        <v>H</v>
      </c>
      <c r="J341" s="4">
        <f>INDEX(criteria_table[criteria_code],MATCH(data[[#This Row],[Criteria]],criteria_table[Criteria],0))</f>
        <v>20</v>
      </c>
      <c r="K341" s="4" t="str">
        <f>CONCATENATE(data[[#This Row],[C H or P]],",",data[[#This Row],[criteria_code]])</f>
        <v>H,20</v>
      </c>
      <c r="L341" s="4" t="str">
        <f>CONCATENATE(data[[#This Row],[num_domains]]," ",data[[#This Row],[Criteria]])</f>
        <v>3 Personal conduct</v>
      </c>
    </row>
    <row r="342" spans="1:12" x14ac:dyDescent="0.25">
      <c r="A342" t="s">
        <v>21</v>
      </c>
      <c r="B342" t="s">
        <v>281</v>
      </c>
      <c r="C342" t="s">
        <v>19</v>
      </c>
      <c r="D342" t="s">
        <v>2</v>
      </c>
      <c r="E342" t="s">
        <v>7</v>
      </c>
      <c r="F342" t="s">
        <v>12</v>
      </c>
      <c r="G342">
        <f>INDEX(resident_to_x_domains[how many domains?],MATCH(data[[#This Row],[Case Profile Name]],resident_to_x_domains[Case Profile Name],0))</f>
        <v>3</v>
      </c>
      <c r="H342" t="str">
        <f>INDEX(CHP_table[CHP],MATCH(data[[#This Row],[Case Profile Name]],CHP_table[Case Profile Name],0))</f>
        <v>CHP</v>
      </c>
      <c r="I342" t="str">
        <f>LEFT(data[[#This Row],[Domain]],1)</f>
        <v>H</v>
      </c>
      <c r="J342" s="4">
        <f>INDEX(criteria_table[criteria_code],MATCH(data[[#This Row],[Criteria]],criteria_table[Criteria],0))</f>
        <v>23</v>
      </c>
      <c r="K342" s="4" t="str">
        <f>CONCATENATE(data[[#This Row],[C H or P]],",",data[[#This Row],[criteria_code]])</f>
        <v>H,23</v>
      </c>
      <c r="L342" s="4" t="str">
        <f>CONCATENATE(data[[#This Row],[num_domains]]," ",data[[#This Row],[Criteria]])</f>
        <v>3 Practices dangerous to security</v>
      </c>
    </row>
    <row r="343" spans="1:12" x14ac:dyDescent="0.25">
      <c r="A343" t="s">
        <v>21</v>
      </c>
      <c r="B343" t="s">
        <v>281</v>
      </c>
      <c r="C343" t="s">
        <v>19</v>
      </c>
      <c r="D343" t="s">
        <v>2</v>
      </c>
      <c r="E343" t="s">
        <v>7</v>
      </c>
      <c r="F343" t="s">
        <v>37</v>
      </c>
      <c r="G343">
        <f>INDEX(resident_to_x_domains[how many domains?],MATCH(data[[#This Row],[Case Profile Name]],resident_to_x_domains[Case Profile Name],0))</f>
        <v>3</v>
      </c>
      <c r="H343" t="str">
        <f>INDEX(CHP_table[CHP],MATCH(data[[#This Row],[Case Profile Name]],CHP_table[Case Profile Name],0))</f>
        <v>CHP</v>
      </c>
      <c r="I343" t="str">
        <f>LEFT(data[[#This Row],[Domain]],1)</f>
        <v>H</v>
      </c>
      <c r="J343" s="4">
        <f>INDEX(criteria_table[criteria_code],MATCH(data[[#This Row],[Criteria]],criteria_table[Criteria],0))</f>
        <v>24</v>
      </c>
      <c r="K343" s="4" t="str">
        <f>CONCATENATE(data[[#This Row],[C H or P]],",",data[[#This Row],[criteria_code]])</f>
        <v>H,24</v>
      </c>
      <c r="L343" s="4" t="str">
        <f>CONCATENATE(data[[#This Row],[num_domains]]," ",data[[#This Row],[Criteria]])</f>
        <v>3 Psychological considerations</v>
      </c>
    </row>
    <row r="344" spans="1:12" hidden="1" x14ac:dyDescent="0.25">
      <c r="A344" t="s">
        <v>21</v>
      </c>
      <c r="B344" t="s">
        <v>281</v>
      </c>
      <c r="C344" t="s">
        <v>19</v>
      </c>
      <c r="D344" t="s">
        <v>8</v>
      </c>
      <c r="E344" t="s">
        <v>7</v>
      </c>
      <c r="F344" t="s">
        <v>11</v>
      </c>
      <c r="G344">
        <f>INDEX(resident_to_x_domains[how many domains?],MATCH(data[[#This Row],[Case Profile Name]],resident_to_x_domains[Case Profile Name],0))</f>
        <v>3</v>
      </c>
      <c r="H344" t="str">
        <f>INDEX(CHP_table[CHP],MATCH(data[[#This Row],[Case Profile Name]],CHP_table[Case Profile Name],0))</f>
        <v>CHP</v>
      </c>
      <c r="I344" t="str">
        <f>LEFT(data[[#This Row],[Domain]],1)</f>
        <v>H</v>
      </c>
      <c r="J344" s="4">
        <f>INDEX(criteria_table[criteria_code],MATCH(data[[#This Row],[Criteria]],criteria_table[Criteria],0))</f>
        <v>15</v>
      </c>
      <c r="K344" s="4" t="str">
        <f>CONCATENATE(data[[#This Row],[C H or P]],",",data[[#This Row],[criteria_code]])</f>
        <v>H,15</v>
      </c>
      <c r="L344" s="4" t="str">
        <f>CONCATENATE(data[[#This Row],[num_domains]]," ",data[[#This Row],[Criteria]])</f>
        <v>3 Mishandling of classified information</v>
      </c>
    </row>
    <row r="345" spans="1:12" hidden="1" x14ac:dyDescent="0.25">
      <c r="A345" t="s">
        <v>21</v>
      </c>
      <c r="B345" t="s">
        <v>281</v>
      </c>
      <c r="C345" t="s">
        <v>19</v>
      </c>
      <c r="D345" t="s">
        <v>8</v>
      </c>
      <c r="E345" t="s">
        <v>7</v>
      </c>
      <c r="F345" t="s">
        <v>10</v>
      </c>
      <c r="G345">
        <f>INDEX(resident_to_x_domains[how many domains?],MATCH(data[[#This Row],[Case Profile Name]],resident_to_x_domains[Case Profile Name],0))</f>
        <v>3</v>
      </c>
      <c r="H345" t="str">
        <f>INDEX(CHP_table[CHP],MATCH(data[[#This Row],[Case Profile Name]],CHP_table[Case Profile Name],0))</f>
        <v>CHP</v>
      </c>
      <c r="I345" t="str">
        <f>LEFT(data[[#This Row],[Domain]],1)</f>
        <v>H</v>
      </c>
      <c r="J345" s="4">
        <f>INDEX(criteria_table[criteria_code],MATCH(data[[#This Row],[Criteria]],criteria_table[Criteria],0))</f>
        <v>3</v>
      </c>
      <c r="K345" s="4" t="str">
        <f>CONCATENATE(data[[#This Row],[C H or P]],",",data[[#This Row],[criteria_code]])</f>
        <v>H,3</v>
      </c>
      <c r="L345" s="4" t="str">
        <f>CONCATENATE(data[[#This Row],[num_domains]]," ",data[[#This Row],[Criteria]])</f>
        <v>3 Allegiance to the United States of America</v>
      </c>
    </row>
    <row r="346" spans="1:12" hidden="1" x14ac:dyDescent="0.25">
      <c r="A346" t="s">
        <v>21</v>
      </c>
      <c r="B346" t="s">
        <v>281</v>
      </c>
      <c r="C346" t="s">
        <v>19</v>
      </c>
      <c r="D346" t="s">
        <v>8</v>
      </c>
      <c r="E346" t="s">
        <v>7</v>
      </c>
      <c r="F346" t="s">
        <v>30</v>
      </c>
      <c r="G346">
        <f>INDEX(resident_to_x_domains[how many domains?],MATCH(data[[#This Row],[Case Profile Name]],resident_to_x_domains[Case Profile Name],0))</f>
        <v>3</v>
      </c>
      <c r="H346" t="str">
        <f>INDEX(CHP_table[CHP],MATCH(data[[#This Row],[Case Profile Name]],CHP_table[Case Profile Name],0))</f>
        <v>CHP</v>
      </c>
      <c r="I346" t="str">
        <f>LEFT(data[[#This Row],[Domain]],1)</f>
        <v>H</v>
      </c>
      <c r="J346" s="4">
        <f>INDEX(criteria_table[criteria_code],MATCH(data[[#This Row],[Criteria]],criteria_table[Criteria],0))</f>
        <v>8</v>
      </c>
      <c r="K346" s="4" t="str">
        <f>CONCATENATE(data[[#This Row],[C H or P]],",",data[[#This Row],[criteria_code]])</f>
        <v>H,8</v>
      </c>
      <c r="L346" s="4" t="str">
        <f>CONCATENATE(data[[#This Row],[num_domains]]," ",data[[#This Row],[Criteria]])</f>
        <v>3 Excessive debt</v>
      </c>
    </row>
    <row r="347" spans="1:12" x14ac:dyDescent="0.25">
      <c r="A347" t="s">
        <v>21</v>
      </c>
      <c r="B347" t="s">
        <v>281</v>
      </c>
      <c r="C347" t="s">
        <v>19</v>
      </c>
      <c r="D347" t="s">
        <v>2</v>
      </c>
      <c r="E347" t="s">
        <v>1</v>
      </c>
      <c r="F347" t="s">
        <v>35</v>
      </c>
      <c r="G347">
        <f>INDEX(resident_to_x_domains[how many domains?],MATCH(data[[#This Row],[Case Profile Name]],resident_to_x_domains[Case Profile Name],0))</f>
        <v>3</v>
      </c>
      <c r="H347" t="str">
        <f>INDEX(CHP_table[CHP],MATCH(data[[#This Row],[Case Profile Name]],CHP_table[Case Profile Name],0))</f>
        <v>CHP</v>
      </c>
      <c r="I347" t="str">
        <f>LEFT(data[[#This Row],[Domain]],1)</f>
        <v>P</v>
      </c>
      <c r="J347" s="4">
        <f>INDEX(criteria_table[criteria_code],MATCH(data[[#This Row],[Criteria]],criteria_table[Criteria],0))</f>
        <v>10</v>
      </c>
      <c r="K347" s="4" t="str">
        <f>CONCATENATE(data[[#This Row],[C H or P]],",",data[[#This Row],[criteria_code]])</f>
        <v>P,10</v>
      </c>
      <c r="L347" s="4" t="str">
        <f>CONCATENATE(data[[#This Row],[num_domains]]," ",data[[#This Row],[Criteria]])</f>
        <v>3 Feelings of victimization</v>
      </c>
    </row>
    <row r="348" spans="1:12" x14ac:dyDescent="0.25">
      <c r="A348" t="s">
        <v>21</v>
      </c>
      <c r="B348" t="s">
        <v>281</v>
      </c>
      <c r="C348" t="s">
        <v>19</v>
      </c>
      <c r="D348" t="s">
        <v>2</v>
      </c>
      <c r="E348" t="s">
        <v>1</v>
      </c>
      <c r="F348" t="s">
        <v>0</v>
      </c>
      <c r="G348">
        <f>INDEX(resident_to_x_domains[how many domains?],MATCH(data[[#This Row],[Case Profile Name]],resident_to_x_domains[Case Profile Name],0))</f>
        <v>3</v>
      </c>
      <c r="H348" t="str">
        <f>INDEX(CHP_table[CHP],MATCH(data[[#This Row],[Case Profile Name]],CHP_table[Case Profile Name],0))</f>
        <v>CHP</v>
      </c>
      <c r="I348" t="str">
        <f>LEFT(data[[#This Row],[Domain]],1)</f>
        <v>P</v>
      </c>
      <c r="J348" s="4">
        <f>INDEX(criteria_table[criteria_code],MATCH(data[[#This Row],[Criteria]],criteria_table[Criteria],0))</f>
        <v>18</v>
      </c>
      <c r="K348" s="4" t="str">
        <f>CONCATENATE(data[[#This Row],[C H or P]],",",data[[#This Row],[criteria_code]])</f>
        <v>P,18</v>
      </c>
      <c r="L348" s="4" t="str">
        <f>CONCATENATE(data[[#This Row],[num_domains]]," ",data[[#This Row],[Criteria]])</f>
        <v>3 Passive communication with hostile actors</v>
      </c>
    </row>
    <row r="349" spans="1:12" hidden="1" x14ac:dyDescent="0.25">
      <c r="A349" t="s">
        <v>21</v>
      </c>
      <c r="B349" t="s">
        <v>281</v>
      </c>
      <c r="C349" t="s">
        <v>19</v>
      </c>
      <c r="D349" t="s">
        <v>8</v>
      </c>
      <c r="E349" t="s">
        <v>1</v>
      </c>
      <c r="F349" t="s">
        <v>49</v>
      </c>
      <c r="G349">
        <f>INDEX(resident_to_x_domains[how many domains?],MATCH(data[[#This Row],[Case Profile Name]],resident_to_x_domains[Case Profile Name],0))</f>
        <v>3</v>
      </c>
      <c r="H349" t="str">
        <f>INDEX(CHP_table[CHP],MATCH(data[[#This Row],[Case Profile Name]],CHP_table[Case Profile Name],0))</f>
        <v>CHP</v>
      </c>
      <c r="I349" t="str">
        <f>LEFT(data[[#This Row],[Domain]],1)</f>
        <v>P</v>
      </c>
      <c r="J349" s="4">
        <f>INDEX(criteria_table[criteria_code],MATCH(data[[#This Row],[Criteria]],criteria_table[Criteria],0))</f>
        <v>14</v>
      </c>
      <c r="K349" s="4" t="str">
        <f>CONCATENATE(data[[#This Row],[C H or P]],",",data[[#This Row],[criteria_code]])</f>
        <v>P,14</v>
      </c>
      <c r="L349" s="4" t="str">
        <f>CONCATENATE(data[[#This Row],[num_domains]]," ",data[[#This Row],[Criteria]])</f>
        <v>3 Isolationist behavior</v>
      </c>
    </row>
    <row r="350" spans="1:12" hidden="1" x14ac:dyDescent="0.25">
      <c r="A350" t="s">
        <v>21</v>
      </c>
      <c r="B350" t="s">
        <v>281</v>
      </c>
      <c r="C350" t="s">
        <v>19</v>
      </c>
      <c r="D350" t="s">
        <v>8</v>
      </c>
      <c r="E350" t="s">
        <v>1</v>
      </c>
      <c r="F350" t="s">
        <v>34</v>
      </c>
      <c r="G350">
        <f>INDEX(resident_to_x_domains[how many domains?],MATCH(data[[#This Row],[Case Profile Name]],resident_to_x_domains[Case Profile Name],0))</f>
        <v>3</v>
      </c>
      <c r="H350" t="str">
        <f>INDEX(CHP_table[CHP],MATCH(data[[#This Row],[Case Profile Name]],CHP_table[Case Profile Name],0))</f>
        <v>CHP</v>
      </c>
      <c r="I350" t="str">
        <f>LEFT(data[[#This Row],[Domain]],1)</f>
        <v>P</v>
      </c>
      <c r="J350" s="4">
        <f>INDEX(criteria_table[criteria_code],MATCH(data[[#This Row],[Criteria]],criteria_table[Criteria],0))</f>
        <v>26</v>
      </c>
      <c r="K350" s="4" t="str">
        <f>CONCATENATE(data[[#This Row],[C H or P]],",",data[[#This Row],[criteria_code]])</f>
        <v>P,26</v>
      </c>
      <c r="L350" s="4" t="str">
        <f>CONCATENATE(data[[#This Row],[num_domains]]," ",data[[#This Row],[Criteria]])</f>
        <v>3 Resentment</v>
      </c>
    </row>
    <row r="351" spans="1:12" hidden="1" x14ac:dyDescent="0.25">
      <c r="A351" t="s">
        <v>21</v>
      </c>
      <c r="B351" t="s">
        <v>281</v>
      </c>
      <c r="C351" t="s">
        <v>19</v>
      </c>
      <c r="D351" t="s">
        <v>8</v>
      </c>
      <c r="E351" t="s">
        <v>1</v>
      </c>
      <c r="F351" t="s">
        <v>88</v>
      </c>
      <c r="G351">
        <f>INDEX(resident_to_x_domains[how many domains?],MATCH(data[[#This Row],[Case Profile Name]],resident_to_x_domains[Case Profile Name],0))</f>
        <v>3</v>
      </c>
      <c r="H351" t="str">
        <f>INDEX(CHP_table[CHP],MATCH(data[[#This Row],[Case Profile Name]],CHP_table[Case Profile Name],0))</f>
        <v>CHP</v>
      </c>
      <c r="I351" t="str">
        <f>LEFT(data[[#This Row],[Domain]],1)</f>
        <v>P</v>
      </c>
      <c r="J351" s="4">
        <f>INDEX(criteria_table[criteria_code],MATCH(data[[#This Row],[Criteria]],criteria_table[Criteria],0))</f>
        <v>17</v>
      </c>
      <c r="K351" s="4" t="str">
        <f>CONCATENATE(data[[#This Row],[C H or P]],",",data[[#This Row],[criteria_code]])</f>
        <v>P,17</v>
      </c>
      <c r="L351" s="4" t="str">
        <f>CONCATENATE(data[[#This Row],[num_domains]]," ",data[[#This Row],[Criteria]])</f>
        <v>3 Paranoia</v>
      </c>
    </row>
    <row r="352" spans="1:12" hidden="1" x14ac:dyDescent="0.25">
      <c r="A352" t="s">
        <v>21</v>
      </c>
      <c r="B352" t="s">
        <v>281</v>
      </c>
      <c r="C352" t="s">
        <v>19</v>
      </c>
      <c r="D352" t="s">
        <v>8</v>
      </c>
      <c r="E352" t="s">
        <v>1</v>
      </c>
      <c r="F352" t="s">
        <v>14</v>
      </c>
      <c r="G352">
        <f>INDEX(resident_to_x_domains[how many domains?],MATCH(data[[#This Row],[Case Profile Name]],resident_to_x_domains[Case Profile Name],0))</f>
        <v>3</v>
      </c>
      <c r="H352" t="str">
        <f>INDEX(CHP_table[CHP],MATCH(data[[#This Row],[Case Profile Name]],CHP_table[Case Profile Name],0))</f>
        <v>CHP</v>
      </c>
      <c r="I352" t="str">
        <f>LEFT(data[[#This Row],[Domain]],1)</f>
        <v>P</v>
      </c>
      <c r="J352" s="4">
        <f>INDEX(criteria_table[criteria_code],MATCH(data[[#This Row],[Criteria]],criteria_table[Criteria],0))</f>
        <v>1</v>
      </c>
      <c r="K352" s="4" t="str">
        <f>CONCATENATE(data[[#This Row],[C H or P]],",",data[[#This Row],[criteria_code]])</f>
        <v>P,1</v>
      </c>
      <c r="L352" s="4" t="str">
        <f>CONCATENATE(data[[#This Row],[num_domains]]," ",data[[#This Row],[Criteria]])</f>
        <v>3 Active communication with hostile actors</v>
      </c>
    </row>
    <row r="353" spans="1:12" hidden="1" x14ac:dyDescent="0.25">
      <c r="A353" t="s">
        <v>21</v>
      </c>
      <c r="B353" t="s">
        <v>281</v>
      </c>
      <c r="C353" t="s">
        <v>19</v>
      </c>
      <c r="D353" t="s">
        <v>8</v>
      </c>
      <c r="E353" t="s">
        <v>23</v>
      </c>
      <c r="F353" t="s">
        <v>22</v>
      </c>
      <c r="G353">
        <f>INDEX(resident_to_x_domains[how many domains?],MATCH(data[[#This Row],[Case Profile Name]],resident_to_x_domains[Case Profile Name],0))</f>
        <v>3</v>
      </c>
      <c r="H353" t="str">
        <f>INDEX(CHP_table[CHP],MATCH(data[[#This Row],[Case Profile Name]],CHP_table[Case Profile Name],0))</f>
        <v>CHP</v>
      </c>
      <c r="I353" t="str">
        <f>LEFT(data[[#This Row],[Domain]],1)</f>
        <v>C</v>
      </c>
      <c r="J353" s="4">
        <f>INDEX(criteria_table[criteria_code],MATCH(data[[#This Row],[Criteria]],criteria_table[Criteria],0))</f>
        <v>16</v>
      </c>
      <c r="K353" s="4" t="str">
        <f>CONCATENATE(data[[#This Row],[C H or P]],",",data[[#This Row],[criteria_code]])</f>
        <v>C,16</v>
      </c>
      <c r="L353" s="4" t="str">
        <f>CONCATENATE(data[[#This Row],[num_domains]]," ",data[[#This Row],[Criteria]])</f>
        <v>3 Misuse of protected/secured information systems</v>
      </c>
    </row>
    <row r="354" spans="1:12" x14ac:dyDescent="0.25">
      <c r="A354" t="s">
        <v>201</v>
      </c>
      <c r="B354" t="s">
        <v>200</v>
      </c>
      <c r="C354" t="s">
        <v>199</v>
      </c>
      <c r="D354" t="s">
        <v>2</v>
      </c>
      <c r="E354" t="s">
        <v>7</v>
      </c>
      <c r="F354" t="s">
        <v>38</v>
      </c>
      <c r="G354">
        <f>INDEX(resident_to_x_domains[how many domains?],MATCH(data[[#This Row],[Case Profile Name]],resident_to_x_domains[Case Profile Name],0))</f>
        <v>3</v>
      </c>
      <c r="H354" t="str">
        <f>INDEX(CHP_table[CHP],MATCH(data[[#This Row],[Case Profile Name]],CHP_table[Case Profile Name],0))</f>
        <v>CHP</v>
      </c>
      <c r="I354" t="str">
        <f>LEFT(data[[#This Row],[Domain]],1)</f>
        <v>H</v>
      </c>
      <c r="J354" s="4">
        <f>INDEX(criteria_table[criteria_code],MATCH(data[[#This Row],[Criteria]],criteria_table[Criteria],0))</f>
        <v>20</v>
      </c>
      <c r="K354" s="4" t="str">
        <f>CONCATENATE(data[[#This Row],[C H or P]],",",data[[#This Row],[criteria_code]])</f>
        <v>H,20</v>
      </c>
      <c r="L354" s="4" t="str">
        <f>CONCATENATE(data[[#This Row],[num_domains]]," ",data[[#This Row],[Criteria]])</f>
        <v>3 Personal conduct</v>
      </c>
    </row>
    <row r="355" spans="1:12" x14ac:dyDescent="0.25">
      <c r="A355" t="s">
        <v>201</v>
      </c>
      <c r="B355" t="s">
        <v>200</v>
      </c>
      <c r="C355" t="s">
        <v>199</v>
      </c>
      <c r="D355" t="s">
        <v>2</v>
      </c>
      <c r="E355" t="s">
        <v>7</v>
      </c>
      <c r="F355" t="s">
        <v>37</v>
      </c>
      <c r="G355">
        <f>INDEX(resident_to_x_domains[how many domains?],MATCH(data[[#This Row],[Case Profile Name]],resident_to_x_domains[Case Profile Name],0))</f>
        <v>3</v>
      </c>
      <c r="H355" t="str">
        <f>INDEX(CHP_table[CHP],MATCH(data[[#This Row],[Case Profile Name]],CHP_table[Case Profile Name],0))</f>
        <v>CHP</v>
      </c>
      <c r="I355" t="str">
        <f>LEFT(data[[#This Row],[Domain]],1)</f>
        <v>H</v>
      </c>
      <c r="J355" s="4">
        <f>INDEX(criteria_table[criteria_code],MATCH(data[[#This Row],[Criteria]],criteria_table[Criteria],0))</f>
        <v>24</v>
      </c>
      <c r="K355" s="4" t="str">
        <f>CONCATENATE(data[[#This Row],[C H or P]],",",data[[#This Row],[criteria_code]])</f>
        <v>H,24</v>
      </c>
      <c r="L355" s="4" t="str">
        <f>CONCATENATE(data[[#This Row],[num_domains]]," ",data[[#This Row],[Criteria]])</f>
        <v>3 Psychological considerations</v>
      </c>
    </row>
    <row r="356" spans="1:12" hidden="1" x14ac:dyDescent="0.25">
      <c r="A356" t="s">
        <v>201</v>
      </c>
      <c r="B356" t="s">
        <v>200</v>
      </c>
      <c r="C356" t="s">
        <v>199</v>
      </c>
      <c r="D356" t="s">
        <v>8</v>
      </c>
      <c r="E356" t="s">
        <v>7</v>
      </c>
      <c r="F356" t="s">
        <v>10</v>
      </c>
      <c r="G356">
        <f>INDEX(resident_to_x_domains[how many domains?],MATCH(data[[#This Row],[Case Profile Name]],resident_to_x_domains[Case Profile Name],0))</f>
        <v>3</v>
      </c>
      <c r="H356" t="str">
        <f>INDEX(CHP_table[CHP],MATCH(data[[#This Row],[Case Profile Name]],CHP_table[Case Profile Name],0))</f>
        <v>CHP</v>
      </c>
      <c r="I356" t="str">
        <f>LEFT(data[[#This Row],[Domain]],1)</f>
        <v>H</v>
      </c>
      <c r="J356" s="4">
        <f>INDEX(criteria_table[criteria_code],MATCH(data[[#This Row],[Criteria]],criteria_table[Criteria],0))</f>
        <v>3</v>
      </c>
      <c r="K356" s="4" t="str">
        <f>CONCATENATE(data[[#This Row],[C H or P]],",",data[[#This Row],[criteria_code]])</f>
        <v>H,3</v>
      </c>
      <c r="L356" s="4" t="str">
        <f>CONCATENATE(data[[#This Row],[num_domains]]," ",data[[#This Row],[Criteria]])</f>
        <v>3 Allegiance to the United States of America</v>
      </c>
    </row>
    <row r="357" spans="1:12" hidden="1" x14ac:dyDescent="0.25">
      <c r="A357" t="s">
        <v>201</v>
      </c>
      <c r="B357" t="s">
        <v>200</v>
      </c>
      <c r="C357" t="s">
        <v>199</v>
      </c>
      <c r="D357" t="s">
        <v>8</v>
      </c>
      <c r="E357" t="s">
        <v>7</v>
      </c>
      <c r="F357" t="s">
        <v>43</v>
      </c>
      <c r="G357">
        <f>INDEX(resident_to_x_domains[how many domains?],MATCH(data[[#This Row],[Case Profile Name]],resident_to_x_domains[Case Profile Name],0))</f>
        <v>3</v>
      </c>
      <c r="H357" t="str">
        <f>INDEX(CHP_table[CHP],MATCH(data[[#This Row],[Case Profile Name]],CHP_table[Case Profile Name],0))</f>
        <v>CHP</v>
      </c>
      <c r="I357" t="str">
        <f>LEFT(data[[#This Row],[Domain]],1)</f>
        <v>H</v>
      </c>
      <c r="J357" s="4">
        <f>INDEX(criteria_table[criteria_code],MATCH(data[[#This Row],[Criteria]],criteria_table[Criteria],0))</f>
        <v>25</v>
      </c>
      <c r="K357" s="4" t="str">
        <f>CONCATENATE(data[[#This Row],[C H or P]],",",data[[#This Row],[criteria_code]])</f>
        <v>H,25</v>
      </c>
      <c r="L357" s="4" t="str">
        <f>CONCATENATE(data[[#This Row],[num_domains]]," ",data[[#This Row],[Criteria]])</f>
        <v>3 Psychological stress</v>
      </c>
    </row>
    <row r="358" spans="1:12" hidden="1" x14ac:dyDescent="0.25">
      <c r="A358" t="s">
        <v>201</v>
      </c>
      <c r="B358" t="s">
        <v>200</v>
      </c>
      <c r="C358" t="s">
        <v>199</v>
      </c>
      <c r="D358" t="s">
        <v>8</v>
      </c>
      <c r="E358" t="s">
        <v>7</v>
      </c>
      <c r="F358" t="s">
        <v>9</v>
      </c>
      <c r="G358">
        <f>INDEX(resident_to_x_domains[how many domains?],MATCH(data[[#This Row],[Case Profile Name]],resident_to_x_domains[Case Profile Name],0))</f>
        <v>3</v>
      </c>
      <c r="H358" t="str">
        <f>INDEX(CHP_table[CHP],MATCH(data[[#This Row],[Case Profile Name]],CHP_table[Case Profile Name],0))</f>
        <v>CHP</v>
      </c>
      <c r="I358" t="str">
        <f>LEFT(data[[#This Row],[Domain]],1)</f>
        <v>H</v>
      </c>
      <c r="J358" s="4">
        <f>INDEX(criteria_table[criteria_code],MATCH(data[[#This Row],[Criteria]],criteria_table[Criteria],0))</f>
        <v>5</v>
      </c>
      <c r="K358" s="4" t="str">
        <f>CONCATENATE(data[[#This Row],[C H or P]],",",data[[#This Row],[criteria_code]])</f>
        <v>H,5</v>
      </c>
      <c r="L358" s="4" t="str">
        <f>CONCATENATE(data[[#This Row],[num_domains]]," ",data[[#This Row],[Criteria]])</f>
        <v>3 Criminal conduct</v>
      </c>
    </row>
    <row r="359" spans="1:12" x14ac:dyDescent="0.25">
      <c r="A359" t="s">
        <v>201</v>
      </c>
      <c r="B359" t="s">
        <v>200</v>
      </c>
      <c r="C359" t="s">
        <v>199</v>
      </c>
      <c r="D359" t="s">
        <v>2</v>
      </c>
      <c r="E359" t="s">
        <v>1</v>
      </c>
      <c r="F359" t="s">
        <v>36</v>
      </c>
      <c r="G359">
        <f>INDEX(resident_to_x_domains[how many domains?],MATCH(data[[#This Row],[Case Profile Name]],resident_to_x_domains[Case Profile Name],0))</f>
        <v>3</v>
      </c>
      <c r="H359" t="str">
        <f>INDEX(CHP_table[CHP],MATCH(data[[#This Row],[Case Profile Name]],CHP_table[Case Profile Name],0))</f>
        <v>CHP</v>
      </c>
      <c r="I359" t="str">
        <f>LEFT(data[[#This Row],[Domain]],1)</f>
        <v>P</v>
      </c>
      <c r="J359" s="4">
        <f>INDEX(criteria_table[criteria_code],MATCH(data[[#This Row],[Criteria]],criteria_table[Criteria],0))</f>
        <v>4</v>
      </c>
      <c r="K359" s="4" t="str">
        <f>CONCATENATE(data[[#This Row],[C H or P]],",",data[[#This Row],[criteria_code]])</f>
        <v>P,4</v>
      </c>
      <c r="L359" s="4" t="str">
        <f>CONCATENATE(data[[#This Row],[num_domains]]," ",data[[#This Row],[Criteria]])</f>
        <v>3 Anti-social tendencies</v>
      </c>
    </row>
    <row r="360" spans="1:12" x14ac:dyDescent="0.25">
      <c r="A360" t="s">
        <v>201</v>
      </c>
      <c r="B360" t="s">
        <v>200</v>
      </c>
      <c r="C360" t="s">
        <v>199</v>
      </c>
      <c r="D360" t="s">
        <v>2</v>
      </c>
      <c r="E360" t="s">
        <v>1</v>
      </c>
      <c r="F360" t="s">
        <v>35</v>
      </c>
      <c r="G360">
        <f>INDEX(resident_to_x_domains[how many domains?],MATCH(data[[#This Row],[Case Profile Name]],resident_to_x_domains[Case Profile Name],0))</f>
        <v>3</v>
      </c>
      <c r="H360" t="str">
        <f>INDEX(CHP_table[CHP],MATCH(data[[#This Row],[Case Profile Name]],CHP_table[Case Profile Name],0))</f>
        <v>CHP</v>
      </c>
      <c r="I360" t="str">
        <f>LEFT(data[[#This Row],[Domain]],1)</f>
        <v>P</v>
      </c>
      <c r="J360" s="4">
        <f>INDEX(criteria_table[criteria_code],MATCH(data[[#This Row],[Criteria]],criteria_table[Criteria],0))</f>
        <v>10</v>
      </c>
      <c r="K360" s="4" t="str">
        <f>CONCATENATE(data[[#This Row],[C H or P]],",",data[[#This Row],[criteria_code]])</f>
        <v>P,10</v>
      </c>
      <c r="L360" s="4" t="str">
        <f>CONCATENATE(data[[#This Row],[num_domains]]," ",data[[#This Row],[Criteria]])</f>
        <v>3 Feelings of victimization</v>
      </c>
    </row>
    <row r="361" spans="1:12" hidden="1" x14ac:dyDescent="0.25">
      <c r="A361" t="s">
        <v>201</v>
      </c>
      <c r="B361" t="s">
        <v>200</v>
      </c>
      <c r="C361" t="s">
        <v>199</v>
      </c>
      <c r="D361" t="s">
        <v>8</v>
      </c>
      <c r="E361" t="s">
        <v>1</v>
      </c>
      <c r="F361" t="s">
        <v>49</v>
      </c>
      <c r="G361">
        <f>INDEX(resident_to_x_domains[how many domains?],MATCH(data[[#This Row],[Case Profile Name]],resident_to_x_domains[Case Profile Name],0))</f>
        <v>3</v>
      </c>
      <c r="H361" t="str">
        <f>INDEX(CHP_table[CHP],MATCH(data[[#This Row],[Case Profile Name]],CHP_table[Case Profile Name],0))</f>
        <v>CHP</v>
      </c>
      <c r="I361" t="str">
        <f>LEFT(data[[#This Row],[Domain]],1)</f>
        <v>P</v>
      </c>
      <c r="J361" s="4">
        <f>INDEX(criteria_table[criteria_code],MATCH(data[[#This Row],[Criteria]],criteria_table[Criteria],0))</f>
        <v>14</v>
      </c>
      <c r="K361" s="4" t="str">
        <f>CONCATENATE(data[[#This Row],[C H or P]],",",data[[#This Row],[criteria_code]])</f>
        <v>P,14</v>
      </c>
      <c r="L361" s="4" t="str">
        <f>CONCATENATE(data[[#This Row],[num_domains]]," ",data[[#This Row],[Criteria]])</f>
        <v>3 Isolationist behavior</v>
      </c>
    </row>
    <row r="362" spans="1:12" hidden="1" x14ac:dyDescent="0.25">
      <c r="A362" t="s">
        <v>201</v>
      </c>
      <c r="B362" t="s">
        <v>200</v>
      </c>
      <c r="C362" t="s">
        <v>199</v>
      </c>
      <c r="D362" t="s">
        <v>8</v>
      </c>
      <c r="E362" t="s">
        <v>1</v>
      </c>
      <c r="F362" t="s">
        <v>34</v>
      </c>
      <c r="G362">
        <f>INDEX(resident_to_x_domains[how many domains?],MATCH(data[[#This Row],[Case Profile Name]],resident_to_x_domains[Case Profile Name],0))</f>
        <v>3</v>
      </c>
      <c r="H362" t="str">
        <f>INDEX(CHP_table[CHP],MATCH(data[[#This Row],[Case Profile Name]],CHP_table[Case Profile Name],0))</f>
        <v>CHP</v>
      </c>
      <c r="I362" t="str">
        <f>LEFT(data[[#This Row],[Domain]],1)</f>
        <v>P</v>
      </c>
      <c r="J362" s="4">
        <f>INDEX(criteria_table[criteria_code],MATCH(data[[#This Row],[Criteria]],criteria_table[Criteria],0))</f>
        <v>26</v>
      </c>
      <c r="K362" s="4" t="str">
        <f>CONCATENATE(data[[#This Row],[C H or P]],",",data[[#This Row],[criteria_code]])</f>
        <v>P,26</v>
      </c>
      <c r="L362" s="4" t="str">
        <f>CONCATENATE(data[[#This Row],[num_domains]]," ",data[[#This Row],[Criteria]])</f>
        <v>3 Resentment</v>
      </c>
    </row>
    <row r="363" spans="1:12" hidden="1" x14ac:dyDescent="0.25">
      <c r="A363" t="s">
        <v>201</v>
      </c>
      <c r="B363" t="s">
        <v>200</v>
      </c>
      <c r="C363" t="s">
        <v>199</v>
      </c>
      <c r="D363" t="s">
        <v>8</v>
      </c>
      <c r="E363" t="s">
        <v>1</v>
      </c>
      <c r="F363" t="s">
        <v>75</v>
      </c>
      <c r="G363">
        <f>INDEX(resident_to_x_domains[how many domains?],MATCH(data[[#This Row],[Case Profile Name]],resident_to_x_domains[Case Profile Name],0))</f>
        <v>3</v>
      </c>
      <c r="H363" t="str">
        <f>INDEX(CHP_table[CHP],MATCH(data[[#This Row],[Case Profile Name]],CHP_table[Case Profile Name],0))</f>
        <v>CHP</v>
      </c>
      <c r="I363" t="str">
        <f>LEFT(data[[#This Row],[Domain]],1)</f>
        <v>P</v>
      </c>
      <c r="J363" s="4">
        <f>INDEX(criteria_table[criteria_code],MATCH(data[[#This Row],[Criteria]],criteria_table[Criteria],0))</f>
        <v>29</v>
      </c>
      <c r="K363" s="4" t="str">
        <f>CONCATENATE(data[[#This Row],[C H or P]],",",data[[#This Row],[criteria_code]])</f>
        <v>P,29</v>
      </c>
      <c r="L363" s="4" t="str">
        <f>CONCATENATE(data[[#This Row],[num_domains]]," ",data[[#This Row],[Criteria]])</f>
        <v>3 Violent behavior</v>
      </c>
    </row>
    <row r="364" spans="1:12" hidden="1" x14ac:dyDescent="0.25">
      <c r="A364" t="s">
        <v>201</v>
      </c>
      <c r="B364" t="s">
        <v>200</v>
      </c>
      <c r="C364" t="s">
        <v>199</v>
      </c>
      <c r="D364" t="s">
        <v>8</v>
      </c>
      <c r="E364" t="s">
        <v>1</v>
      </c>
      <c r="F364" t="s">
        <v>14</v>
      </c>
      <c r="G364">
        <f>INDEX(resident_to_x_domains[how many domains?],MATCH(data[[#This Row],[Case Profile Name]],resident_to_x_domains[Case Profile Name],0))</f>
        <v>3</v>
      </c>
      <c r="H364" t="str">
        <f>INDEX(CHP_table[CHP],MATCH(data[[#This Row],[Case Profile Name]],CHP_table[Case Profile Name],0))</f>
        <v>CHP</v>
      </c>
      <c r="I364" t="str">
        <f>LEFT(data[[#This Row],[Domain]],1)</f>
        <v>P</v>
      </c>
      <c r="J364" s="4">
        <f>INDEX(criteria_table[criteria_code],MATCH(data[[#This Row],[Criteria]],criteria_table[Criteria],0))</f>
        <v>1</v>
      </c>
      <c r="K364" s="4" t="str">
        <f>CONCATENATE(data[[#This Row],[C H or P]],",",data[[#This Row],[criteria_code]])</f>
        <v>P,1</v>
      </c>
      <c r="L364" s="4" t="str">
        <f>CONCATENATE(data[[#This Row],[num_domains]]," ",data[[#This Row],[Criteria]])</f>
        <v>3 Active communication with hostile actors</v>
      </c>
    </row>
    <row r="365" spans="1:12" x14ac:dyDescent="0.25">
      <c r="A365" t="s">
        <v>201</v>
      </c>
      <c r="B365" t="s">
        <v>200</v>
      </c>
      <c r="C365" t="s">
        <v>199</v>
      </c>
      <c r="D365" t="s">
        <v>2</v>
      </c>
      <c r="E365" t="s">
        <v>23</v>
      </c>
      <c r="F365" t="s">
        <v>26</v>
      </c>
      <c r="G365">
        <f>INDEX(resident_to_x_domains[how many domains?],MATCH(data[[#This Row],[Case Profile Name]],resident_to_x_domains[Case Profile Name],0))</f>
        <v>3</v>
      </c>
      <c r="H365" t="str">
        <f>INDEX(CHP_table[CHP],MATCH(data[[#This Row],[Case Profile Name]],CHP_table[Case Profile Name],0))</f>
        <v>CHP</v>
      </c>
      <c r="I365" t="str">
        <f>LEFT(data[[#This Row],[Domain]],1)</f>
        <v>C</v>
      </c>
      <c r="J365" s="4">
        <f>INDEX(criteria_table[criteria_code],MATCH(data[[#This Row],[Criteria]],criteria_table[Criteria],0))</f>
        <v>21</v>
      </c>
      <c r="K365" s="4" t="str">
        <f>CONCATENATE(data[[#This Row],[C H or P]],",",data[[#This Row],[criteria_code]])</f>
        <v>C,21</v>
      </c>
      <c r="L365" s="4" t="str">
        <f>CONCATENATE(data[[#This Row],[num_domains]]," ",data[[#This Row],[Criteria]])</f>
        <v>3 Poor cybersecurity practices</v>
      </c>
    </row>
    <row r="366" spans="1:12" x14ac:dyDescent="0.25">
      <c r="A366" t="s">
        <v>201</v>
      </c>
      <c r="B366" t="s">
        <v>200</v>
      </c>
      <c r="C366" t="s">
        <v>199</v>
      </c>
      <c r="D366" t="s">
        <v>2</v>
      </c>
      <c r="E366" t="s">
        <v>23</v>
      </c>
      <c r="F366" t="s">
        <v>149</v>
      </c>
      <c r="G366">
        <f>INDEX(resident_to_x_domains[how many domains?],MATCH(data[[#This Row],[Case Profile Name]],resident_to_x_domains[Case Profile Name],0))</f>
        <v>3</v>
      </c>
      <c r="H366" t="str">
        <f>INDEX(CHP_table[CHP],MATCH(data[[#This Row],[Case Profile Name]],CHP_table[Case Profile Name],0))</f>
        <v>CHP</v>
      </c>
      <c r="I366" t="str">
        <f>LEFT(data[[#This Row],[Domain]],1)</f>
        <v>C</v>
      </c>
      <c r="J366" s="4">
        <f>INDEX(criteria_table[criteria_code],MATCH(data[[#This Row],[Criteria]],criteria_table[Criteria],0))</f>
        <v>6</v>
      </c>
      <c r="K366" s="4" t="str">
        <f>CONCATENATE(data[[#This Row],[C H or P]],",",data[[#This Row],[criteria_code]])</f>
        <v>C,6</v>
      </c>
      <c r="L366" s="4" t="str">
        <f>CONCATENATE(data[[#This Row],[num_domains]]," ",data[[#This Row],[Criteria]])</f>
        <v>3 Eccentric social media presence</v>
      </c>
    </row>
    <row r="367" spans="1:12" hidden="1" x14ac:dyDescent="0.25">
      <c r="A367" t="s">
        <v>201</v>
      </c>
      <c r="B367" t="s">
        <v>200</v>
      </c>
      <c r="C367" t="s">
        <v>199</v>
      </c>
      <c r="D367" t="s">
        <v>8</v>
      </c>
      <c r="E367" t="s">
        <v>23</v>
      </c>
      <c r="F367" t="s">
        <v>22</v>
      </c>
      <c r="G367">
        <f>INDEX(resident_to_x_domains[how many domains?],MATCH(data[[#This Row],[Case Profile Name]],resident_to_x_domains[Case Profile Name],0))</f>
        <v>3</v>
      </c>
      <c r="H367" t="str">
        <f>INDEX(CHP_table[CHP],MATCH(data[[#This Row],[Case Profile Name]],CHP_table[Case Profile Name],0))</f>
        <v>CHP</v>
      </c>
      <c r="I367" t="str">
        <f>LEFT(data[[#This Row],[Domain]],1)</f>
        <v>C</v>
      </c>
      <c r="J367" s="4">
        <f>INDEX(criteria_table[criteria_code],MATCH(data[[#This Row],[Criteria]],criteria_table[Criteria],0))</f>
        <v>16</v>
      </c>
      <c r="K367" s="4" t="str">
        <f>CONCATENATE(data[[#This Row],[C H or P]],",",data[[#This Row],[criteria_code]])</f>
        <v>C,16</v>
      </c>
      <c r="L367" s="4" t="str">
        <f>CONCATENATE(data[[#This Row],[num_domains]]," ",data[[#This Row],[Criteria]])</f>
        <v>3 Misuse of protected/secured information systems</v>
      </c>
    </row>
    <row r="368" spans="1:12" hidden="1" x14ac:dyDescent="0.25">
      <c r="A368" t="s">
        <v>201</v>
      </c>
      <c r="B368" t="s">
        <v>200</v>
      </c>
      <c r="C368" t="s">
        <v>199</v>
      </c>
      <c r="D368" t="s">
        <v>8</v>
      </c>
      <c r="E368" t="s">
        <v>23</v>
      </c>
      <c r="F368" t="s">
        <v>146</v>
      </c>
      <c r="G368">
        <f>INDEX(resident_to_x_domains[how many domains?],MATCH(data[[#This Row],[Case Profile Name]],resident_to_x_domains[Case Profile Name],0))</f>
        <v>3</v>
      </c>
      <c r="H368" t="str">
        <f>INDEX(CHP_table[CHP],MATCH(data[[#This Row],[Case Profile Name]],CHP_table[Case Profile Name],0))</f>
        <v>CHP</v>
      </c>
      <c r="I368" t="str">
        <f>LEFT(data[[#This Row],[Domain]],1)</f>
        <v>C</v>
      </c>
      <c r="J368" s="4">
        <f>INDEX(criteria_table[criteria_code],MATCH(data[[#This Row],[Criteria]],criteria_table[Criteria],0))</f>
        <v>22</v>
      </c>
      <c r="K368" s="4" t="str">
        <f>CONCATENATE(data[[#This Row],[C H or P]],",",data[[#This Row],[criteria_code]])</f>
        <v>C,22</v>
      </c>
      <c r="L368" s="4" t="str">
        <f>CONCATENATE(data[[#This Row],[num_domains]]," ",data[[#This Row],[Criteria]])</f>
        <v>3 Potentially violent social media presence</v>
      </c>
    </row>
    <row r="369" spans="1:12" x14ac:dyDescent="0.25">
      <c r="A369" t="s">
        <v>17</v>
      </c>
      <c r="B369" t="s">
        <v>198</v>
      </c>
      <c r="C369" t="s">
        <v>197</v>
      </c>
      <c r="D369" t="s">
        <v>2</v>
      </c>
      <c r="E369" t="s">
        <v>7</v>
      </c>
      <c r="F369" t="s">
        <v>38</v>
      </c>
      <c r="G369">
        <f>INDEX(resident_to_x_domains[how many domains?],MATCH(data[[#This Row],[Case Profile Name]],resident_to_x_domains[Case Profile Name],0))</f>
        <v>3</v>
      </c>
      <c r="H369" t="str">
        <f>INDEX(CHP_table[CHP],MATCH(data[[#This Row],[Case Profile Name]],CHP_table[Case Profile Name],0))</f>
        <v>CHP</v>
      </c>
      <c r="I369" t="str">
        <f>LEFT(data[[#This Row],[Domain]],1)</f>
        <v>H</v>
      </c>
      <c r="J369" s="4">
        <f>INDEX(criteria_table[criteria_code],MATCH(data[[#This Row],[Criteria]],criteria_table[Criteria],0))</f>
        <v>20</v>
      </c>
      <c r="K369" s="4" t="str">
        <f>CONCATENATE(data[[#This Row],[C H or P]],",",data[[#This Row],[criteria_code]])</f>
        <v>H,20</v>
      </c>
      <c r="L369" s="4" t="str">
        <f>CONCATENATE(data[[#This Row],[num_domains]]," ",data[[#This Row],[Criteria]])</f>
        <v>3 Personal conduct</v>
      </c>
    </row>
    <row r="370" spans="1:12" x14ac:dyDescent="0.25">
      <c r="A370" t="s">
        <v>17</v>
      </c>
      <c r="B370" t="s">
        <v>198</v>
      </c>
      <c r="C370" t="s">
        <v>197</v>
      </c>
      <c r="D370" t="s">
        <v>2</v>
      </c>
      <c r="E370" t="s">
        <v>7</v>
      </c>
      <c r="F370" t="s">
        <v>18</v>
      </c>
      <c r="G370">
        <f>INDEX(resident_to_x_domains[how many domains?],MATCH(data[[#This Row],[Case Profile Name]],resident_to_x_domains[Case Profile Name],0))</f>
        <v>3</v>
      </c>
      <c r="H370" t="str">
        <f>INDEX(CHP_table[CHP],MATCH(data[[#This Row],[Case Profile Name]],CHP_table[Case Profile Name],0))</f>
        <v>CHP</v>
      </c>
      <c r="I370" t="str">
        <f>LEFT(data[[#This Row],[Domain]],1)</f>
        <v>H</v>
      </c>
      <c r="J370" s="4">
        <f>INDEX(criteria_table[criteria_code],MATCH(data[[#This Row],[Criteria]],criteria_table[Criteria],0))</f>
        <v>12</v>
      </c>
      <c r="K370" s="4" t="str">
        <f>CONCATENATE(data[[#This Row],[C H or P]],",",data[[#This Row],[criteria_code]])</f>
        <v>H,12</v>
      </c>
      <c r="L370" s="4" t="str">
        <f>CONCATENATE(data[[#This Row],[num_domains]]," ",data[[#This Row],[Criteria]])</f>
        <v>3 Foreign preference</v>
      </c>
    </row>
    <row r="371" spans="1:12" x14ac:dyDescent="0.25">
      <c r="A371" t="s">
        <v>17</v>
      </c>
      <c r="B371" t="s">
        <v>198</v>
      </c>
      <c r="C371" t="s">
        <v>197</v>
      </c>
      <c r="D371" t="s">
        <v>2</v>
      </c>
      <c r="E371" t="s">
        <v>7</v>
      </c>
      <c r="F371" t="s">
        <v>37</v>
      </c>
      <c r="G371">
        <f>INDEX(resident_to_x_domains[how many domains?],MATCH(data[[#This Row],[Case Profile Name]],resident_to_x_domains[Case Profile Name],0))</f>
        <v>3</v>
      </c>
      <c r="H371" t="str">
        <f>INDEX(CHP_table[CHP],MATCH(data[[#This Row],[Case Profile Name]],CHP_table[Case Profile Name],0))</f>
        <v>CHP</v>
      </c>
      <c r="I371" t="str">
        <f>LEFT(data[[#This Row],[Domain]],1)</f>
        <v>H</v>
      </c>
      <c r="J371" s="4">
        <f>INDEX(criteria_table[criteria_code],MATCH(data[[#This Row],[Criteria]],criteria_table[Criteria],0))</f>
        <v>24</v>
      </c>
      <c r="K371" s="4" t="str">
        <f>CONCATENATE(data[[#This Row],[C H or P]],",",data[[#This Row],[criteria_code]])</f>
        <v>H,24</v>
      </c>
      <c r="L371" s="4" t="str">
        <f>CONCATENATE(data[[#This Row],[num_domains]]," ",data[[#This Row],[Criteria]])</f>
        <v>3 Psychological considerations</v>
      </c>
    </row>
    <row r="372" spans="1:12" hidden="1" x14ac:dyDescent="0.25">
      <c r="A372" t="s">
        <v>17</v>
      </c>
      <c r="B372" t="s">
        <v>198</v>
      </c>
      <c r="C372" t="s">
        <v>197</v>
      </c>
      <c r="D372" t="s">
        <v>8</v>
      </c>
      <c r="E372" t="s">
        <v>7</v>
      </c>
      <c r="F372" t="s">
        <v>10</v>
      </c>
      <c r="G372">
        <f>INDEX(resident_to_x_domains[how many domains?],MATCH(data[[#This Row],[Case Profile Name]],resident_to_x_domains[Case Profile Name],0))</f>
        <v>3</v>
      </c>
      <c r="H372" t="str">
        <f>INDEX(CHP_table[CHP],MATCH(data[[#This Row],[Case Profile Name]],CHP_table[Case Profile Name],0))</f>
        <v>CHP</v>
      </c>
      <c r="I372" t="str">
        <f>LEFT(data[[#This Row],[Domain]],1)</f>
        <v>H</v>
      </c>
      <c r="J372" s="4">
        <f>INDEX(criteria_table[criteria_code],MATCH(data[[#This Row],[Criteria]],criteria_table[Criteria],0))</f>
        <v>3</v>
      </c>
      <c r="K372" s="4" t="str">
        <f>CONCATENATE(data[[#This Row],[C H or P]],",",data[[#This Row],[criteria_code]])</f>
        <v>H,3</v>
      </c>
      <c r="L372" s="4" t="str">
        <f>CONCATENATE(data[[#This Row],[num_domains]]," ",data[[#This Row],[Criteria]])</f>
        <v>3 Allegiance to the United States of America</v>
      </c>
    </row>
    <row r="373" spans="1:12" hidden="1" x14ac:dyDescent="0.25">
      <c r="A373" t="s">
        <v>17</v>
      </c>
      <c r="B373" t="s">
        <v>198</v>
      </c>
      <c r="C373" t="s">
        <v>197</v>
      </c>
      <c r="D373" t="s">
        <v>8</v>
      </c>
      <c r="E373" t="s">
        <v>7</v>
      </c>
      <c r="F373" t="s">
        <v>9</v>
      </c>
      <c r="G373">
        <f>INDEX(resident_to_x_domains[how many domains?],MATCH(data[[#This Row],[Case Profile Name]],resident_to_x_domains[Case Profile Name],0))</f>
        <v>3</v>
      </c>
      <c r="H373" t="str">
        <f>INDEX(CHP_table[CHP],MATCH(data[[#This Row],[Case Profile Name]],CHP_table[Case Profile Name],0))</f>
        <v>CHP</v>
      </c>
      <c r="I373" t="str">
        <f>LEFT(data[[#This Row],[Domain]],1)</f>
        <v>H</v>
      </c>
      <c r="J373" s="4">
        <f>INDEX(criteria_table[criteria_code],MATCH(data[[#This Row],[Criteria]],criteria_table[Criteria],0))</f>
        <v>5</v>
      </c>
      <c r="K373" s="4" t="str">
        <f>CONCATENATE(data[[#This Row],[C H or P]],",",data[[#This Row],[criteria_code]])</f>
        <v>H,5</v>
      </c>
      <c r="L373" s="4" t="str">
        <f>CONCATENATE(data[[#This Row],[num_domains]]," ",data[[#This Row],[Criteria]])</f>
        <v>3 Criminal conduct</v>
      </c>
    </row>
    <row r="374" spans="1:12" hidden="1" x14ac:dyDescent="0.25">
      <c r="A374" t="s">
        <v>17</v>
      </c>
      <c r="B374" t="s">
        <v>198</v>
      </c>
      <c r="C374" t="s">
        <v>197</v>
      </c>
      <c r="D374" t="s">
        <v>8</v>
      </c>
      <c r="E374" t="s">
        <v>7</v>
      </c>
      <c r="F374" t="s">
        <v>43</v>
      </c>
      <c r="G374">
        <f>INDEX(resident_to_x_domains[how many domains?],MATCH(data[[#This Row],[Case Profile Name]],resident_to_x_domains[Case Profile Name],0))</f>
        <v>3</v>
      </c>
      <c r="H374" t="str">
        <f>INDEX(CHP_table[CHP],MATCH(data[[#This Row],[Case Profile Name]],CHP_table[Case Profile Name],0))</f>
        <v>CHP</v>
      </c>
      <c r="I374" t="str">
        <f>LEFT(data[[#This Row],[Domain]],1)</f>
        <v>H</v>
      </c>
      <c r="J374" s="4">
        <f>INDEX(criteria_table[criteria_code],MATCH(data[[#This Row],[Criteria]],criteria_table[Criteria],0))</f>
        <v>25</v>
      </c>
      <c r="K374" s="4" t="str">
        <f>CONCATENATE(data[[#This Row],[C H or P]],",",data[[#This Row],[criteria_code]])</f>
        <v>H,25</v>
      </c>
      <c r="L374" s="4" t="str">
        <f>CONCATENATE(data[[#This Row],[num_domains]]," ",data[[#This Row],[Criteria]])</f>
        <v>3 Psychological stress</v>
      </c>
    </row>
    <row r="375" spans="1:12" x14ac:dyDescent="0.25">
      <c r="A375" t="s">
        <v>17</v>
      </c>
      <c r="B375" t="s">
        <v>198</v>
      </c>
      <c r="C375" t="s">
        <v>197</v>
      </c>
      <c r="D375" t="s">
        <v>2</v>
      </c>
      <c r="E375" t="s">
        <v>1</v>
      </c>
      <c r="F375" t="s">
        <v>36</v>
      </c>
      <c r="G375">
        <f>INDEX(resident_to_x_domains[how many domains?],MATCH(data[[#This Row],[Case Profile Name]],resident_to_x_domains[Case Profile Name],0))</f>
        <v>3</v>
      </c>
      <c r="H375" t="str">
        <f>INDEX(CHP_table[CHP],MATCH(data[[#This Row],[Case Profile Name]],CHP_table[Case Profile Name],0))</f>
        <v>CHP</v>
      </c>
      <c r="I375" t="str">
        <f>LEFT(data[[#This Row],[Domain]],1)</f>
        <v>P</v>
      </c>
      <c r="J375" s="4">
        <f>INDEX(criteria_table[criteria_code],MATCH(data[[#This Row],[Criteria]],criteria_table[Criteria],0))</f>
        <v>4</v>
      </c>
      <c r="K375" s="4" t="str">
        <f>CONCATENATE(data[[#This Row],[C H or P]],",",data[[#This Row],[criteria_code]])</f>
        <v>P,4</v>
      </c>
      <c r="L375" s="4" t="str">
        <f>CONCATENATE(data[[#This Row],[num_domains]]," ",data[[#This Row],[Criteria]])</f>
        <v>3 Anti-social tendencies</v>
      </c>
    </row>
    <row r="376" spans="1:12" x14ac:dyDescent="0.25">
      <c r="A376" t="s">
        <v>17</v>
      </c>
      <c r="B376" t="s">
        <v>198</v>
      </c>
      <c r="C376" t="s">
        <v>197</v>
      </c>
      <c r="D376" t="s">
        <v>2</v>
      </c>
      <c r="E376" t="s">
        <v>1</v>
      </c>
      <c r="F376" t="s">
        <v>35</v>
      </c>
      <c r="G376">
        <f>INDEX(resident_to_x_domains[how many domains?],MATCH(data[[#This Row],[Case Profile Name]],resident_to_x_domains[Case Profile Name],0))</f>
        <v>3</v>
      </c>
      <c r="H376" t="str">
        <f>INDEX(CHP_table[CHP],MATCH(data[[#This Row],[Case Profile Name]],CHP_table[Case Profile Name],0))</f>
        <v>CHP</v>
      </c>
      <c r="I376" t="str">
        <f>LEFT(data[[#This Row],[Domain]],1)</f>
        <v>P</v>
      </c>
      <c r="J376" s="4">
        <f>INDEX(criteria_table[criteria_code],MATCH(data[[#This Row],[Criteria]],criteria_table[Criteria],0))</f>
        <v>10</v>
      </c>
      <c r="K376" s="4" t="str">
        <f>CONCATENATE(data[[#This Row],[C H or P]],",",data[[#This Row],[criteria_code]])</f>
        <v>P,10</v>
      </c>
      <c r="L376" s="4" t="str">
        <f>CONCATENATE(data[[#This Row],[num_domains]]," ",data[[#This Row],[Criteria]])</f>
        <v>3 Feelings of victimization</v>
      </c>
    </row>
    <row r="377" spans="1:12" x14ac:dyDescent="0.25">
      <c r="A377" t="s">
        <v>17</v>
      </c>
      <c r="B377" t="s">
        <v>198</v>
      </c>
      <c r="C377" t="s">
        <v>197</v>
      </c>
      <c r="D377" t="s">
        <v>2</v>
      </c>
      <c r="E377" t="s">
        <v>1</v>
      </c>
      <c r="F377" t="s">
        <v>92</v>
      </c>
      <c r="G377">
        <f>INDEX(resident_to_x_domains[how many domains?],MATCH(data[[#This Row],[Case Profile Name]],resident_to_x_domains[Case Profile Name],0))</f>
        <v>3</v>
      </c>
      <c r="H377" t="str">
        <f>INDEX(CHP_table[CHP],MATCH(data[[#This Row],[Case Profile Name]],CHP_table[Case Profile Name],0))</f>
        <v>CHP</v>
      </c>
      <c r="I377" t="str">
        <f>LEFT(data[[#This Row],[Domain]],1)</f>
        <v>P</v>
      </c>
      <c r="J377" s="4">
        <f>INDEX(criteria_table[criteria_code],MATCH(data[[#This Row],[Criteria]],criteria_table[Criteria],0))</f>
        <v>27</v>
      </c>
      <c r="K377" s="4" t="str">
        <f>CONCATENATE(data[[#This Row],[C H or P]],",",data[[#This Row],[criteria_code]])</f>
        <v>P,27</v>
      </c>
      <c r="L377" s="4" t="str">
        <f>CONCATENATE(data[[#This Row],[num_domains]]," ",data[[#This Row],[Criteria]])</f>
        <v>3 Threatening behavior</v>
      </c>
    </row>
    <row r="378" spans="1:12" hidden="1" x14ac:dyDescent="0.25">
      <c r="A378" t="s">
        <v>17</v>
      </c>
      <c r="B378" t="s">
        <v>198</v>
      </c>
      <c r="C378" t="s">
        <v>197</v>
      </c>
      <c r="D378" t="s">
        <v>8</v>
      </c>
      <c r="E378" t="s">
        <v>1</v>
      </c>
      <c r="F378" t="s">
        <v>49</v>
      </c>
      <c r="G378">
        <f>INDEX(resident_to_x_domains[how many domains?],MATCH(data[[#This Row],[Case Profile Name]],resident_to_x_domains[Case Profile Name],0))</f>
        <v>3</v>
      </c>
      <c r="H378" t="str">
        <f>INDEX(CHP_table[CHP],MATCH(data[[#This Row],[Case Profile Name]],CHP_table[Case Profile Name],0))</f>
        <v>CHP</v>
      </c>
      <c r="I378" t="str">
        <f>LEFT(data[[#This Row],[Domain]],1)</f>
        <v>P</v>
      </c>
      <c r="J378" s="4">
        <f>INDEX(criteria_table[criteria_code],MATCH(data[[#This Row],[Criteria]],criteria_table[Criteria],0))</f>
        <v>14</v>
      </c>
      <c r="K378" s="4" t="str">
        <f>CONCATENATE(data[[#This Row],[C H or P]],",",data[[#This Row],[criteria_code]])</f>
        <v>P,14</v>
      </c>
      <c r="L378" s="4" t="str">
        <f>CONCATENATE(data[[#This Row],[num_domains]]," ",data[[#This Row],[Criteria]])</f>
        <v>3 Isolationist behavior</v>
      </c>
    </row>
    <row r="379" spans="1:12" hidden="1" x14ac:dyDescent="0.25">
      <c r="A379" t="s">
        <v>17</v>
      </c>
      <c r="B379" t="s">
        <v>198</v>
      </c>
      <c r="C379" t="s">
        <v>197</v>
      </c>
      <c r="D379" t="s">
        <v>8</v>
      </c>
      <c r="E379" t="s">
        <v>1</v>
      </c>
      <c r="F379" t="s">
        <v>34</v>
      </c>
      <c r="G379">
        <f>INDEX(resident_to_x_domains[how many domains?],MATCH(data[[#This Row],[Case Profile Name]],resident_to_x_domains[Case Profile Name],0))</f>
        <v>3</v>
      </c>
      <c r="H379" t="str">
        <f>INDEX(CHP_table[CHP],MATCH(data[[#This Row],[Case Profile Name]],CHP_table[Case Profile Name],0))</f>
        <v>CHP</v>
      </c>
      <c r="I379" t="str">
        <f>LEFT(data[[#This Row],[Domain]],1)</f>
        <v>P</v>
      </c>
      <c r="J379" s="4">
        <f>INDEX(criteria_table[criteria_code],MATCH(data[[#This Row],[Criteria]],criteria_table[Criteria],0))</f>
        <v>26</v>
      </c>
      <c r="K379" s="4" t="str">
        <f>CONCATENATE(data[[#This Row],[C H or P]],",",data[[#This Row],[criteria_code]])</f>
        <v>P,26</v>
      </c>
      <c r="L379" s="4" t="str">
        <f>CONCATENATE(data[[#This Row],[num_domains]]," ",data[[#This Row],[Criteria]])</f>
        <v>3 Resentment</v>
      </c>
    </row>
    <row r="380" spans="1:12" hidden="1" x14ac:dyDescent="0.25">
      <c r="A380" t="s">
        <v>17</v>
      </c>
      <c r="B380" t="s">
        <v>198</v>
      </c>
      <c r="C380" t="s">
        <v>197</v>
      </c>
      <c r="D380" t="s">
        <v>8</v>
      </c>
      <c r="E380" t="s">
        <v>1</v>
      </c>
      <c r="F380" t="s">
        <v>75</v>
      </c>
      <c r="G380">
        <f>INDEX(resident_to_x_domains[how many domains?],MATCH(data[[#This Row],[Case Profile Name]],resident_to_x_domains[Case Profile Name],0))</f>
        <v>3</v>
      </c>
      <c r="H380" t="str">
        <f>INDEX(CHP_table[CHP],MATCH(data[[#This Row],[Case Profile Name]],CHP_table[Case Profile Name],0))</f>
        <v>CHP</v>
      </c>
      <c r="I380" t="str">
        <f>LEFT(data[[#This Row],[Domain]],1)</f>
        <v>P</v>
      </c>
      <c r="J380" s="4">
        <f>INDEX(criteria_table[criteria_code],MATCH(data[[#This Row],[Criteria]],criteria_table[Criteria],0))</f>
        <v>29</v>
      </c>
      <c r="K380" s="4" t="str">
        <f>CONCATENATE(data[[#This Row],[C H or P]],",",data[[#This Row],[criteria_code]])</f>
        <v>P,29</v>
      </c>
      <c r="L380" s="4" t="str">
        <f>CONCATENATE(data[[#This Row],[num_domains]]," ",data[[#This Row],[Criteria]])</f>
        <v>3 Violent behavior</v>
      </c>
    </row>
    <row r="381" spans="1:12" hidden="1" x14ac:dyDescent="0.25">
      <c r="A381" t="s">
        <v>17</v>
      </c>
      <c r="B381" t="s">
        <v>198</v>
      </c>
      <c r="C381" t="s">
        <v>197</v>
      </c>
      <c r="D381" t="s">
        <v>8</v>
      </c>
      <c r="E381" t="s">
        <v>1</v>
      </c>
      <c r="F381" t="s">
        <v>88</v>
      </c>
      <c r="G381">
        <f>INDEX(resident_to_x_domains[how many domains?],MATCH(data[[#This Row],[Case Profile Name]],resident_to_x_domains[Case Profile Name],0))</f>
        <v>3</v>
      </c>
      <c r="H381" t="str">
        <f>INDEX(CHP_table[CHP],MATCH(data[[#This Row],[Case Profile Name]],CHP_table[Case Profile Name],0))</f>
        <v>CHP</v>
      </c>
      <c r="I381" t="str">
        <f>LEFT(data[[#This Row],[Domain]],1)</f>
        <v>P</v>
      </c>
      <c r="J381" s="4">
        <f>INDEX(criteria_table[criteria_code],MATCH(data[[#This Row],[Criteria]],criteria_table[Criteria],0))</f>
        <v>17</v>
      </c>
      <c r="K381" s="4" t="str">
        <f>CONCATENATE(data[[#This Row],[C H or P]],",",data[[#This Row],[criteria_code]])</f>
        <v>P,17</v>
      </c>
      <c r="L381" s="4" t="str">
        <f>CONCATENATE(data[[#This Row],[num_domains]]," ",data[[#This Row],[Criteria]])</f>
        <v>3 Paranoia</v>
      </c>
    </row>
    <row r="382" spans="1:12" hidden="1" x14ac:dyDescent="0.25">
      <c r="A382" t="s">
        <v>17</v>
      </c>
      <c r="B382" t="s">
        <v>198</v>
      </c>
      <c r="C382" t="s">
        <v>197</v>
      </c>
      <c r="D382" t="s">
        <v>8</v>
      </c>
      <c r="E382" t="s">
        <v>1</v>
      </c>
      <c r="F382" t="s">
        <v>14</v>
      </c>
      <c r="G382">
        <f>INDEX(resident_to_x_domains[how many domains?],MATCH(data[[#This Row],[Case Profile Name]],resident_to_x_domains[Case Profile Name],0))</f>
        <v>3</v>
      </c>
      <c r="H382" t="str">
        <f>INDEX(CHP_table[CHP],MATCH(data[[#This Row],[Case Profile Name]],CHP_table[Case Profile Name],0))</f>
        <v>CHP</v>
      </c>
      <c r="I382" t="str">
        <f>LEFT(data[[#This Row],[Domain]],1)</f>
        <v>P</v>
      </c>
      <c r="J382" s="4">
        <f>INDEX(criteria_table[criteria_code],MATCH(data[[#This Row],[Criteria]],criteria_table[Criteria],0))</f>
        <v>1</v>
      </c>
      <c r="K382" s="4" t="str">
        <f>CONCATENATE(data[[#This Row],[C H or P]],",",data[[#This Row],[criteria_code]])</f>
        <v>P,1</v>
      </c>
      <c r="L382" s="4" t="str">
        <f>CONCATENATE(data[[#This Row],[num_domains]]," ",data[[#This Row],[Criteria]])</f>
        <v>3 Active communication with hostile actors</v>
      </c>
    </row>
    <row r="383" spans="1:12" x14ac:dyDescent="0.25">
      <c r="A383" t="s">
        <v>17</v>
      </c>
      <c r="B383" t="s">
        <v>198</v>
      </c>
      <c r="C383" t="s">
        <v>197</v>
      </c>
      <c r="D383" t="s">
        <v>2</v>
      </c>
      <c r="E383" t="s">
        <v>23</v>
      </c>
      <c r="F383" t="s">
        <v>26</v>
      </c>
      <c r="G383">
        <f>INDEX(resident_to_x_domains[how many domains?],MATCH(data[[#This Row],[Case Profile Name]],resident_to_x_domains[Case Profile Name],0))</f>
        <v>3</v>
      </c>
      <c r="H383" t="str">
        <f>INDEX(CHP_table[CHP],MATCH(data[[#This Row],[Case Profile Name]],CHP_table[Case Profile Name],0))</f>
        <v>CHP</v>
      </c>
      <c r="I383" t="str">
        <f>LEFT(data[[#This Row],[Domain]],1)</f>
        <v>C</v>
      </c>
      <c r="J383" s="4">
        <f>INDEX(criteria_table[criteria_code],MATCH(data[[#This Row],[Criteria]],criteria_table[Criteria],0))</f>
        <v>21</v>
      </c>
      <c r="K383" s="4" t="str">
        <f>CONCATENATE(data[[#This Row],[C H or P]],",",data[[#This Row],[criteria_code]])</f>
        <v>C,21</v>
      </c>
      <c r="L383" s="4" t="str">
        <f>CONCATENATE(data[[#This Row],[num_domains]]," ",data[[#This Row],[Criteria]])</f>
        <v>3 Poor cybersecurity practices</v>
      </c>
    </row>
    <row r="384" spans="1:12" x14ac:dyDescent="0.25">
      <c r="A384" t="s">
        <v>17</v>
      </c>
      <c r="B384" t="s">
        <v>198</v>
      </c>
      <c r="C384" t="s">
        <v>197</v>
      </c>
      <c r="D384" t="s">
        <v>2</v>
      </c>
      <c r="E384" t="s">
        <v>23</v>
      </c>
      <c r="F384" t="s">
        <v>149</v>
      </c>
      <c r="G384">
        <f>INDEX(resident_to_x_domains[how many domains?],MATCH(data[[#This Row],[Case Profile Name]],resident_to_x_domains[Case Profile Name],0))</f>
        <v>3</v>
      </c>
      <c r="H384" t="str">
        <f>INDEX(CHP_table[CHP],MATCH(data[[#This Row],[Case Profile Name]],CHP_table[Case Profile Name],0))</f>
        <v>CHP</v>
      </c>
      <c r="I384" t="str">
        <f>LEFT(data[[#This Row],[Domain]],1)</f>
        <v>C</v>
      </c>
      <c r="J384" s="4">
        <f>INDEX(criteria_table[criteria_code],MATCH(data[[#This Row],[Criteria]],criteria_table[Criteria],0))</f>
        <v>6</v>
      </c>
      <c r="K384" s="4" t="str">
        <f>CONCATENATE(data[[#This Row],[C H or P]],",",data[[#This Row],[criteria_code]])</f>
        <v>C,6</v>
      </c>
      <c r="L384" s="4" t="str">
        <f>CONCATENATE(data[[#This Row],[num_domains]]," ",data[[#This Row],[Criteria]])</f>
        <v>3 Eccentric social media presence</v>
      </c>
    </row>
    <row r="385" spans="1:12" hidden="1" x14ac:dyDescent="0.25">
      <c r="A385" t="s">
        <v>17</v>
      </c>
      <c r="B385" t="s">
        <v>198</v>
      </c>
      <c r="C385" t="s">
        <v>197</v>
      </c>
      <c r="D385" t="s">
        <v>8</v>
      </c>
      <c r="E385" t="s">
        <v>23</v>
      </c>
      <c r="F385" t="s">
        <v>22</v>
      </c>
      <c r="G385">
        <f>INDEX(resident_to_x_domains[how many domains?],MATCH(data[[#This Row],[Case Profile Name]],resident_to_x_domains[Case Profile Name],0))</f>
        <v>3</v>
      </c>
      <c r="H385" t="str">
        <f>INDEX(CHP_table[CHP],MATCH(data[[#This Row],[Case Profile Name]],CHP_table[Case Profile Name],0))</f>
        <v>CHP</v>
      </c>
      <c r="I385" t="str">
        <f>LEFT(data[[#This Row],[Domain]],1)</f>
        <v>C</v>
      </c>
      <c r="J385" s="4">
        <f>INDEX(criteria_table[criteria_code],MATCH(data[[#This Row],[Criteria]],criteria_table[Criteria],0))</f>
        <v>16</v>
      </c>
      <c r="K385" s="4" t="str">
        <f>CONCATENATE(data[[#This Row],[C H or P]],",",data[[#This Row],[criteria_code]])</f>
        <v>C,16</v>
      </c>
      <c r="L385" s="4" t="str">
        <f>CONCATENATE(data[[#This Row],[num_domains]]," ",data[[#This Row],[Criteria]])</f>
        <v>3 Misuse of protected/secured information systems</v>
      </c>
    </row>
    <row r="386" spans="1:12" hidden="1" x14ac:dyDescent="0.25">
      <c r="A386" t="s">
        <v>17</v>
      </c>
      <c r="B386" t="s">
        <v>198</v>
      </c>
      <c r="C386" t="s">
        <v>197</v>
      </c>
      <c r="D386" t="s">
        <v>8</v>
      </c>
      <c r="E386" t="s">
        <v>23</v>
      </c>
      <c r="F386" t="s">
        <v>146</v>
      </c>
      <c r="G386">
        <f>INDEX(resident_to_x_domains[how many domains?],MATCH(data[[#This Row],[Case Profile Name]],resident_to_x_domains[Case Profile Name],0))</f>
        <v>3</v>
      </c>
      <c r="H386" t="str">
        <f>INDEX(CHP_table[CHP],MATCH(data[[#This Row],[Case Profile Name]],CHP_table[Case Profile Name],0))</f>
        <v>CHP</v>
      </c>
      <c r="I386" t="str">
        <f>LEFT(data[[#This Row],[Domain]],1)</f>
        <v>C</v>
      </c>
      <c r="J386" s="4">
        <f>INDEX(criteria_table[criteria_code],MATCH(data[[#This Row],[Criteria]],criteria_table[Criteria],0))</f>
        <v>22</v>
      </c>
      <c r="K386" s="4" t="str">
        <f>CONCATENATE(data[[#This Row],[C H or P]],",",data[[#This Row],[criteria_code]])</f>
        <v>C,22</v>
      </c>
      <c r="L386" s="4" t="str">
        <f>CONCATENATE(data[[#This Row],[num_domains]]," ",data[[#This Row],[Criteria]])</f>
        <v>3 Potentially violent social media presence</v>
      </c>
    </row>
    <row r="387" spans="1:12" x14ac:dyDescent="0.25">
      <c r="A387" t="s">
        <v>29</v>
      </c>
      <c r="B387" t="s">
        <v>196</v>
      </c>
      <c r="C387" t="s">
        <v>45</v>
      </c>
      <c r="D387" t="s">
        <v>2</v>
      </c>
      <c r="E387" t="s">
        <v>7</v>
      </c>
      <c r="F387" t="s">
        <v>13</v>
      </c>
      <c r="G387">
        <f>INDEX(resident_to_x_domains[how many domains?],MATCH(data[[#This Row],[Case Profile Name]],resident_to_x_domains[Case Profile Name],0))</f>
        <v>2</v>
      </c>
      <c r="H387" t="str">
        <f>INDEX(CHP_table[CHP],MATCH(data[[#This Row],[Case Profile Name]],CHP_table[Case Profile Name],0))</f>
        <v>CH</v>
      </c>
      <c r="I387" t="str">
        <f>LEFT(data[[#This Row],[Domain]],1)</f>
        <v>H</v>
      </c>
      <c r="J387" s="4">
        <f>INDEX(criteria_table[criteria_code],MATCH(data[[#This Row],[Criteria]],criteria_table[Criteria],0))</f>
        <v>11</v>
      </c>
      <c r="K387" s="4" t="str">
        <f>CONCATENATE(data[[#This Row],[C H or P]],",",data[[#This Row],[criteria_code]])</f>
        <v>H,11</v>
      </c>
      <c r="L387" s="4" t="str">
        <f>CONCATENATE(data[[#This Row],[num_domains]]," ",data[[#This Row],[Criteria]])</f>
        <v>2 Financial considerations</v>
      </c>
    </row>
    <row r="388" spans="1:12" x14ac:dyDescent="0.25">
      <c r="A388" t="s">
        <v>29</v>
      </c>
      <c r="B388" t="s">
        <v>196</v>
      </c>
      <c r="C388" t="s">
        <v>45</v>
      </c>
      <c r="D388" t="s">
        <v>2</v>
      </c>
      <c r="E388" t="s">
        <v>7</v>
      </c>
      <c r="F388" t="s">
        <v>12</v>
      </c>
      <c r="G388">
        <f>INDEX(resident_to_x_domains[how many domains?],MATCH(data[[#This Row],[Case Profile Name]],resident_to_x_domains[Case Profile Name],0))</f>
        <v>2</v>
      </c>
      <c r="H388" t="str">
        <f>INDEX(CHP_table[CHP],MATCH(data[[#This Row],[Case Profile Name]],CHP_table[Case Profile Name],0))</f>
        <v>CH</v>
      </c>
      <c r="I388" t="str">
        <f>LEFT(data[[#This Row],[Domain]],1)</f>
        <v>H</v>
      </c>
      <c r="J388" s="4">
        <f>INDEX(criteria_table[criteria_code],MATCH(data[[#This Row],[Criteria]],criteria_table[Criteria],0))</f>
        <v>23</v>
      </c>
      <c r="K388" s="4" t="str">
        <f>CONCATENATE(data[[#This Row],[C H or P]],",",data[[#This Row],[criteria_code]])</f>
        <v>H,23</v>
      </c>
      <c r="L388" s="4" t="str">
        <f>CONCATENATE(data[[#This Row],[num_domains]]," ",data[[#This Row],[Criteria]])</f>
        <v>2 Practices dangerous to security</v>
      </c>
    </row>
    <row r="389" spans="1:12" hidden="1" x14ac:dyDescent="0.25">
      <c r="A389" t="s">
        <v>29</v>
      </c>
      <c r="B389" t="s">
        <v>196</v>
      </c>
      <c r="C389" t="s">
        <v>45</v>
      </c>
      <c r="D389" t="s">
        <v>8</v>
      </c>
      <c r="E389" t="s">
        <v>7</v>
      </c>
      <c r="F389" t="s">
        <v>11</v>
      </c>
      <c r="G389">
        <f>INDEX(resident_to_x_domains[how many domains?],MATCH(data[[#This Row],[Case Profile Name]],resident_to_x_domains[Case Profile Name],0))</f>
        <v>2</v>
      </c>
      <c r="H389" t="str">
        <f>INDEX(CHP_table[CHP],MATCH(data[[#This Row],[Case Profile Name]],CHP_table[Case Profile Name],0))</f>
        <v>CH</v>
      </c>
      <c r="I389" t="str">
        <f>LEFT(data[[#This Row],[Domain]],1)</f>
        <v>H</v>
      </c>
      <c r="J389" s="4">
        <f>INDEX(criteria_table[criteria_code],MATCH(data[[#This Row],[Criteria]],criteria_table[Criteria],0))</f>
        <v>15</v>
      </c>
      <c r="K389" s="4" t="str">
        <f>CONCATENATE(data[[#This Row],[C H or P]],",",data[[#This Row],[criteria_code]])</f>
        <v>H,15</v>
      </c>
      <c r="L389" s="4" t="str">
        <f>CONCATENATE(data[[#This Row],[num_domains]]," ",data[[#This Row],[Criteria]])</f>
        <v>2 Mishandling of classified information</v>
      </c>
    </row>
    <row r="390" spans="1:12" hidden="1" x14ac:dyDescent="0.25">
      <c r="A390" t="s">
        <v>29</v>
      </c>
      <c r="B390" t="s">
        <v>196</v>
      </c>
      <c r="C390" t="s">
        <v>45</v>
      </c>
      <c r="D390" t="s">
        <v>8</v>
      </c>
      <c r="E390" t="s">
        <v>7</v>
      </c>
      <c r="F390" t="s">
        <v>10</v>
      </c>
      <c r="G390">
        <f>INDEX(resident_to_x_domains[how many domains?],MATCH(data[[#This Row],[Case Profile Name]],resident_to_x_domains[Case Profile Name],0))</f>
        <v>2</v>
      </c>
      <c r="H390" t="str">
        <f>INDEX(CHP_table[CHP],MATCH(data[[#This Row],[Case Profile Name]],CHP_table[Case Profile Name],0))</f>
        <v>CH</v>
      </c>
      <c r="I390" t="str">
        <f>LEFT(data[[#This Row],[Domain]],1)</f>
        <v>H</v>
      </c>
      <c r="J390" s="4">
        <f>INDEX(criteria_table[criteria_code],MATCH(data[[#This Row],[Criteria]],criteria_table[Criteria],0))</f>
        <v>3</v>
      </c>
      <c r="K390" s="4" t="str">
        <f>CONCATENATE(data[[#This Row],[C H or P]],",",data[[#This Row],[criteria_code]])</f>
        <v>H,3</v>
      </c>
      <c r="L390" s="4" t="str">
        <f>CONCATENATE(data[[#This Row],[num_domains]]," ",data[[#This Row],[Criteria]])</f>
        <v>2 Allegiance to the United States of America</v>
      </c>
    </row>
    <row r="391" spans="1:12" hidden="1" x14ac:dyDescent="0.25">
      <c r="A391" t="s">
        <v>29</v>
      </c>
      <c r="B391" t="s">
        <v>196</v>
      </c>
      <c r="C391" t="s">
        <v>45</v>
      </c>
      <c r="D391" t="s">
        <v>8</v>
      </c>
      <c r="E391" t="s">
        <v>23</v>
      </c>
      <c r="F391" t="s">
        <v>22</v>
      </c>
      <c r="G391">
        <f>INDEX(resident_to_x_domains[how many domains?],MATCH(data[[#This Row],[Case Profile Name]],resident_to_x_domains[Case Profile Name],0))</f>
        <v>2</v>
      </c>
      <c r="H391" t="str">
        <f>INDEX(CHP_table[CHP],MATCH(data[[#This Row],[Case Profile Name]],CHP_table[Case Profile Name],0))</f>
        <v>CH</v>
      </c>
      <c r="I391" t="str">
        <f>LEFT(data[[#This Row],[Domain]],1)</f>
        <v>C</v>
      </c>
      <c r="J391" s="4">
        <f>INDEX(criteria_table[criteria_code],MATCH(data[[#This Row],[Criteria]],criteria_table[Criteria],0))</f>
        <v>16</v>
      </c>
      <c r="K391" s="4" t="str">
        <f>CONCATENATE(data[[#This Row],[C H or P]],",",data[[#This Row],[criteria_code]])</f>
        <v>C,16</v>
      </c>
      <c r="L391" s="4" t="str">
        <f>CONCATENATE(data[[#This Row],[num_domains]]," ",data[[#This Row],[Criteria]])</f>
        <v>2 Misuse of protected/secured information systems</v>
      </c>
    </row>
    <row r="392" spans="1:12" x14ac:dyDescent="0.25">
      <c r="A392" t="s">
        <v>17</v>
      </c>
      <c r="B392" t="s">
        <v>195</v>
      </c>
      <c r="C392" t="s">
        <v>71</v>
      </c>
      <c r="D392" t="s">
        <v>2</v>
      </c>
      <c r="E392" t="s">
        <v>7</v>
      </c>
      <c r="F392" t="s">
        <v>38</v>
      </c>
      <c r="G392">
        <f>INDEX(resident_to_x_domains[how many domains?],MATCH(data[[#This Row],[Case Profile Name]],resident_to_x_domains[Case Profile Name],0))</f>
        <v>3</v>
      </c>
      <c r="H392" t="str">
        <f>INDEX(CHP_table[CHP],MATCH(data[[#This Row],[Case Profile Name]],CHP_table[Case Profile Name],0))</f>
        <v>CHP</v>
      </c>
      <c r="I392" t="str">
        <f>LEFT(data[[#This Row],[Domain]],1)</f>
        <v>H</v>
      </c>
      <c r="J392" s="4">
        <f>INDEX(criteria_table[criteria_code],MATCH(data[[#This Row],[Criteria]],criteria_table[Criteria],0))</f>
        <v>20</v>
      </c>
      <c r="K392" s="4" t="str">
        <f>CONCATENATE(data[[#This Row],[C H or P]],",",data[[#This Row],[criteria_code]])</f>
        <v>H,20</v>
      </c>
      <c r="L392" s="4" t="str">
        <f>CONCATENATE(data[[#This Row],[num_domains]]," ",data[[#This Row],[Criteria]])</f>
        <v>3 Personal conduct</v>
      </c>
    </row>
    <row r="393" spans="1:12" x14ac:dyDescent="0.25">
      <c r="A393" t="s">
        <v>17</v>
      </c>
      <c r="B393" t="s">
        <v>195</v>
      </c>
      <c r="C393" t="s">
        <v>71</v>
      </c>
      <c r="D393" t="s">
        <v>2</v>
      </c>
      <c r="E393" t="s">
        <v>7</v>
      </c>
      <c r="F393" t="s">
        <v>13</v>
      </c>
      <c r="G393">
        <f>INDEX(resident_to_x_domains[how many domains?],MATCH(data[[#This Row],[Case Profile Name]],resident_to_x_domains[Case Profile Name],0))</f>
        <v>3</v>
      </c>
      <c r="H393" t="str">
        <f>INDEX(CHP_table[CHP],MATCH(data[[#This Row],[Case Profile Name]],CHP_table[Case Profile Name],0))</f>
        <v>CHP</v>
      </c>
      <c r="I393" t="str">
        <f>LEFT(data[[#This Row],[Domain]],1)</f>
        <v>H</v>
      </c>
      <c r="J393" s="4">
        <f>INDEX(criteria_table[criteria_code],MATCH(data[[#This Row],[Criteria]],criteria_table[Criteria],0))</f>
        <v>11</v>
      </c>
      <c r="K393" s="4" t="str">
        <f>CONCATENATE(data[[#This Row],[C H or P]],",",data[[#This Row],[criteria_code]])</f>
        <v>H,11</v>
      </c>
      <c r="L393" s="4" t="str">
        <f>CONCATENATE(data[[#This Row],[num_domains]]," ",data[[#This Row],[Criteria]])</f>
        <v>3 Financial considerations</v>
      </c>
    </row>
    <row r="394" spans="1:12" x14ac:dyDescent="0.25">
      <c r="A394" t="s">
        <v>17</v>
      </c>
      <c r="B394" t="s">
        <v>195</v>
      </c>
      <c r="C394" t="s">
        <v>71</v>
      </c>
      <c r="D394" t="s">
        <v>2</v>
      </c>
      <c r="E394" t="s">
        <v>7</v>
      </c>
      <c r="F394" t="s">
        <v>12</v>
      </c>
      <c r="G394">
        <f>INDEX(resident_to_x_domains[how many domains?],MATCH(data[[#This Row],[Case Profile Name]],resident_to_x_domains[Case Profile Name],0))</f>
        <v>3</v>
      </c>
      <c r="H394" t="str">
        <f>INDEX(CHP_table[CHP],MATCH(data[[#This Row],[Case Profile Name]],CHP_table[Case Profile Name],0))</f>
        <v>CHP</v>
      </c>
      <c r="I394" t="str">
        <f>LEFT(data[[#This Row],[Domain]],1)</f>
        <v>H</v>
      </c>
      <c r="J394" s="4">
        <f>INDEX(criteria_table[criteria_code],MATCH(data[[#This Row],[Criteria]],criteria_table[Criteria],0))</f>
        <v>23</v>
      </c>
      <c r="K394" s="4" t="str">
        <f>CONCATENATE(data[[#This Row],[C H or P]],",",data[[#This Row],[criteria_code]])</f>
        <v>H,23</v>
      </c>
      <c r="L394" s="4" t="str">
        <f>CONCATENATE(data[[#This Row],[num_domains]]," ",data[[#This Row],[Criteria]])</f>
        <v>3 Practices dangerous to security</v>
      </c>
    </row>
    <row r="395" spans="1:12" x14ac:dyDescent="0.25">
      <c r="A395" t="s">
        <v>17</v>
      </c>
      <c r="B395" t="s">
        <v>195</v>
      </c>
      <c r="C395" t="s">
        <v>71</v>
      </c>
      <c r="D395" t="s">
        <v>2</v>
      </c>
      <c r="E395" t="s">
        <v>7</v>
      </c>
      <c r="F395" t="s">
        <v>78</v>
      </c>
      <c r="G395">
        <f>INDEX(resident_to_x_domains[how many domains?],MATCH(data[[#This Row],[Case Profile Name]],resident_to_x_domains[Case Profile Name],0))</f>
        <v>3</v>
      </c>
      <c r="H395" t="str">
        <f>INDEX(CHP_table[CHP],MATCH(data[[#This Row],[Case Profile Name]],CHP_table[Case Profile Name],0))</f>
        <v>CHP</v>
      </c>
      <c r="I395" t="str">
        <f>LEFT(data[[#This Row],[Domain]],1)</f>
        <v>H</v>
      </c>
      <c r="J395" s="4">
        <f>INDEX(criteria_table[criteria_code],MATCH(data[[#This Row],[Criteria]],criteria_table[Criteria],0))</f>
        <v>9</v>
      </c>
      <c r="K395" s="4" t="str">
        <f>CONCATENATE(data[[#This Row],[C H or P]],",",data[[#This Row],[criteria_code]])</f>
        <v>H,9</v>
      </c>
      <c r="L395" s="4" t="str">
        <f>CONCATENATE(data[[#This Row],[num_domains]]," ",data[[#This Row],[Criteria]])</f>
        <v>3 Excessive foreign travel</v>
      </c>
    </row>
    <row r="396" spans="1:12" hidden="1" x14ac:dyDescent="0.25">
      <c r="A396" t="s">
        <v>17</v>
      </c>
      <c r="B396" t="s">
        <v>195</v>
      </c>
      <c r="C396" t="s">
        <v>71</v>
      </c>
      <c r="D396" t="s">
        <v>8</v>
      </c>
      <c r="E396" t="s">
        <v>7</v>
      </c>
      <c r="F396" t="s">
        <v>11</v>
      </c>
      <c r="G396">
        <f>INDEX(resident_to_x_domains[how many domains?],MATCH(data[[#This Row],[Case Profile Name]],resident_to_x_domains[Case Profile Name],0))</f>
        <v>3</v>
      </c>
      <c r="H396" t="str">
        <f>INDEX(CHP_table[CHP],MATCH(data[[#This Row],[Case Profile Name]],CHP_table[Case Profile Name],0))</f>
        <v>CHP</v>
      </c>
      <c r="I396" t="str">
        <f>LEFT(data[[#This Row],[Domain]],1)</f>
        <v>H</v>
      </c>
      <c r="J396" s="4">
        <f>INDEX(criteria_table[criteria_code],MATCH(data[[#This Row],[Criteria]],criteria_table[Criteria],0))</f>
        <v>15</v>
      </c>
      <c r="K396" s="4" t="str">
        <f>CONCATENATE(data[[#This Row],[C H or P]],",",data[[#This Row],[criteria_code]])</f>
        <v>H,15</v>
      </c>
      <c r="L396" s="4" t="str">
        <f>CONCATENATE(data[[#This Row],[num_domains]]," ",data[[#This Row],[Criteria]])</f>
        <v>3 Mishandling of classified information</v>
      </c>
    </row>
    <row r="397" spans="1:12" hidden="1" x14ac:dyDescent="0.25">
      <c r="A397" t="s">
        <v>17</v>
      </c>
      <c r="B397" t="s">
        <v>195</v>
      </c>
      <c r="C397" t="s">
        <v>71</v>
      </c>
      <c r="D397" t="s">
        <v>8</v>
      </c>
      <c r="E397" t="s">
        <v>7</v>
      </c>
      <c r="F397" t="s">
        <v>10</v>
      </c>
      <c r="G397">
        <f>INDEX(resident_to_x_domains[how many domains?],MATCH(data[[#This Row],[Case Profile Name]],resident_to_x_domains[Case Profile Name],0))</f>
        <v>3</v>
      </c>
      <c r="H397" t="str">
        <f>INDEX(CHP_table[CHP],MATCH(data[[#This Row],[Case Profile Name]],CHP_table[Case Profile Name],0))</f>
        <v>CHP</v>
      </c>
      <c r="I397" t="str">
        <f>LEFT(data[[#This Row],[Domain]],1)</f>
        <v>H</v>
      </c>
      <c r="J397" s="4">
        <f>INDEX(criteria_table[criteria_code],MATCH(data[[#This Row],[Criteria]],criteria_table[Criteria],0))</f>
        <v>3</v>
      </c>
      <c r="K397" s="4" t="str">
        <f>CONCATENATE(data[[#This Row],[C H or P]],",",data[[#This Row],[criteria_code]])</f>
        <v>H,3</v>
      </c>
      <c r="L397" s="4" t="str">
        <f>CONCATENATE(data[[#This Row],[num_domains]]," ",data[[#This Row],[Criteria]])</f>
        <v>3 Allegiance to the United States of America</v>
      </c>
    </row>
    <row r="398" spans="1:12" hidden="1" x14ac:dyDescent="0.25">
      <c r="A398" t="s">
        <v>17</v>
      </c>
      <c r="B398" t="s">
        <v>195</v>
      </c>
      <c r="C398" t="s">
        <v>71</v>
      </c>
      <c r="D398" t="s">
        <v>8</v>
      </c>
      <c r="E398" t="s">
        <v>7</v>
      </c>
      <c r="F398" t="s">
        <v>30</v>
      </c>
      <c r="G398">
        <f>INDEX(resident_to_x_domains[how many domains?],MATCH(data[[#This Row],[Case Profile Name]],resident_to_x_domains[Case Profile Name],0))</f>
        <v>3</v>
      </c>
      <c r="H398" t="str">
        <f>INDEX(CHP_table[CHP],MATCH(data[[#This Row],[Case Profile Name]],CHP_table[Case Profile Name],0))</f>
        <v>CHP</v>
      </c>
      <c r="I398" t="str">
        <f>LEFT(data[[#This Row],[Domain]],1)</f>
        <v>H</v>
      </c>
      <c r="J398" s="4">
        <f>INDEX(criteria_table[criteria_code],MATCH(data[[#This Row],[Criteria]],criteria_table[Criteria],0))</f>
        <v>8</v>
      </c>
      <c r="K398" s="4" t="str">
        <f>CONCATENATE(data[[#This Row],[C H or P]],",",data[[#This Row],[criteria_code]])</f>
        <v>H,8</v>
      </c>
      <c r="L398" s="4" t="str">
        <f>CONCATENATE(data[[#This Row],[num_domains]]," ",data[[#This Row],[Criteria]])</f>
        <v>3 Excessive debt</v>
      </c>
    </row>
    <row r="399" spans="1:12" hidden="1" x14ac:dyDescent="0.25">
      <c r="A399" t="s">
        <v>17</v>
      </c>
      <c r="B399" t="s">
        <v>195</v>
      </c>
      <c r="C399" t="s">
        <v>71</v>
      </c>
      <c r="D399" t="s">
        <v>8</v>
      </c>
      <c r="E399" t="s">
        <v>7</v>
      </c>
      <c r="F399" t="s">
        <v>6</v>
      </c>
      <c r="G399">
        <f>INDEX(resident_to_x_domains[how many domains?],MATCH(data[[#This Row],[Case Profile Name]],resident_to_x_domains[Case Profile Name],0))</f>
        <v>3</v>
      </c>
      <c r="H399" t="str">
        <f>INDEX(CHP_table[CHP],MATCH(data[[#This Row],[Case Profile Name]],CHP_table[Case Profile Name],0))</f>
        <v>CHP</v>
      </c>
      <c r="I399" t="str">
        <f>LEFT(data[[#This Row],[Domain]],1)</f>
        <v>H</v>
      </c>
      <c r="J399" s="4">
        <f>INDEX(criteria_table[criteria_code],MATCH(data[[#This Row],[Criteria]],criteria_table[Criteria],0))</f>
        <v>28</v>
      </c>
      <c r="K399" s="4" t="str">
        <f>CONCATENATE(data[[#This Row],[C H or P]],",",data[[#This Row],[criteria_code]])</f>
        <v>H,28</v>
      </c>
      <c r="L399" s="4" t="str">
        <f>CONCATENATE(data[[#This Row],[num_domains]]," ",data[[#This Row],[Criteria]])</f>
        <v>3 Unexplained affluence</v>
      </c>
    </row>
    <row r="400" spans="1:12" x14ac:dyDescent="0.25">
      <c r="A400" t="s">
        <v>17</v>
      </c>
      <c r="B400" t="s">
        <v>195</v>
      </c>
      <c r="C400" t="s">
        <v>71</v>
      </c>
      <c r="D400" t="s">
        <v>2</v>
      </c>
      <c r="E400" t="s">
        <v>1</v>
      </c>
      <c r="F400" t="s">
        <v>0</v>
      </c>
      <c r="G400">
        <f>INDEX(resident_to_x_domains[how many domains?],MATCH(data[[#This Row],[Case Profile Name]],resident_to_x_domains[Case Profile Name],0))</f>
        <v>3</v>
      </c>
      <c r="H400" t="str">
        <f>INDEX(CHP_table[CHP],MATCH(data[[#This Row],[Case Profile Name]],CHP_table[Case Profile Name],0))</f>
        <v>CHP</v>
      </c>
      <c r="I400" t="str">
        <f>LEFT(data[[#This Row],[Domain]],1)</f>
        <v>P</v>
      </c>
      <c r="J400" s="4">
        <f>INDEX(criteria_table[criteria_code],MATCH(data[[#This Row],[Criteria]],criteria_table[Criteria],0))</f>
        <v>18</v>
      </c>
      <c r="K400" s="4" t="str">
        <f>CONCATENATE(data[[#This Row],[C H or P]],",",data[[#This Row],[criteria_code]])</f>
        <v>P,18</v>
      </c>
      <c r="L400" s="4" t="str">
        <f>CONCATENATE(data[[#This Row],[num_domains]]," ",data[[#This Row],[Criteria]])</f>
        <v>3 Passive communication with hostile actors</v>
      </c>
    </row>
    <row r="401" spans="1:12" hidden="1" x14ac:dyDescent="0.25">
      <c r="A401" t="s">
        <v>17</v>
      </c>
      <c r="B401" t="s">
        <v>195</v>
      </c>
      <c r="C401" t="s">
        <v>71</v>
      </c>
      <c r="D401" t="s">
        <v>8</v>
      </c>
      <c r="E401" t="s">
        <v>1</v>
      </c>
      <c r="F401" t="s">
        <v>14</v>
      </c>
      <c r="G401">
        <f>INDEX(resident_to_x_domains[how many domains?],MATCH(data[[#This Row],[Case Profile Name]],resident_to_x_domains[Case Profile Name],0))</f>
        <v>3</v>
      </c>
      <c r="H401" t="str">
        <f>INDEX(CHP_table[CHP],MATCH(data[[#This Row],[Case Profile Name]],CHP_table[Case Profile Name],0))</f>
        <v>CHP</v>
      </c>
      <c r="I401" t="str">
        <f>LEFT(data[[#This Row],[Domain]],1)</f>
        <v>P</v>
      </c>
      <c r="J401" s="4">
        <f>INDEX(criteria_table[criteria_code],MATCH(data[[#This Row],[Criteria]],criteria_table[Criteria],0))</f>
        <v>1</v>
      </c>
      <c r="K401" s="4" t="str">
        <f>CONCATENATE(data[[#This Row],[C H or P]],",",data[[#This Row],[criteria_code]])</f>
        <v>P,1</v>
      </c>
      <c r="L401" s="4" t="str">
        <f>CONCATENATE(data[[#This Row],[num_domains]]," ",data[[#This Row],[Criteria]])</f>
        <v>3 Active communication with hostile actors</v>
      </c>
    </row>
    <row r="402" spans="1:12" x14ac:dyDescent="0.25">
      <c r="A402" t="s">
        <v>17</v>
      </c>
      <c r="B402" t="s">
        <v>195</v>
      </c>
      <c r="C402" t="s">
        <v>71</v>
      </c>
      <c r="D402" t="s">
        <v>2</v>
      </c>
      <c r="E402" t="s">
        <v>23</v>
      </c>
      <c r="F402" t="s">
        <v>26</v>
      </c>
      <c r="G402">
        <f>INDEX(resident_to_x_domains[how many domains?],MATCH(data[[#This Row],[Case Profile Name]],resident_to_x_domains[Case Profile Name],0))</f>
        <v>3</v>
      </c>
      <c r="H402" t="str">
        <f>INDEX(CHP_table[CHP],MATCH(data[[#This Row],[Case Profile Name]],CHP_table[Case Profile Name],0))</f>
        <v>CHP</v>
      </c>
      <c r="I402" t="str">
        <f>LEFT(data[[#This Row],[Domain]],1)</f>
        <v>C</v>
      </c>
      <c r="J402" s="4">
        <f>INDEX(criteria_table[criteria_code],MATCH(data[[#This Row],[Criteria]],criteria_table[Criteria],0))</f>
        <v>21</v>
      </c>
      <c r="K402" s="4" t="str">
        <f>CONCATENATE(data[[#This Row],[C H or P]],",",data[[#This Row],[criteria_code]])</f>
        <v>C,21</v>
      </c>
      <c r="L402" s="4" t="str">
        <f>CONCATENATE(data[[#This Row],[num_domains]]," ",data[[#This Row],[Criteria]])</f>
        <v>3 Poor cybersecurity practices</v>
      </c>
    </row>
    <row r="403" spans="1:12" hidden="1" x14ac:dyDescent="0.25">
      <c r="A403" t="s">
        <v>17</v>
      </c>
      <c r="B403" t="s">
        <v>195</v>
      </c>
      <c r="C403" t="s">
        <v>71</v>
      </c>
      <c r="D403" t="s">
        <v>8</v>
      </c>
      <c r="E403" t="s">
        <v>23</v>
      </c>
      <c r="F403" t="s">
        <v>22</v>
      </c>
      <c r="G403">
        <f>INDEX(resident_to_x_domains[how many domains?],MATCH(data[[#This Row],[Case Profile Name]],resident_to_x_domains[Case Profile Name],0))</f>
        <v>3</v>
      </c>
      <c r="H403" t="str">
        <f>INDEX(CHP_table[CHP],MATCH(data[[#This Row],[Case Profile Name]],CHP_table[Case Profile Name],0))</f>
        <v>CHP</v>
      </c>
      <c r="I403" t="str">
        <f>LEFT(data[[#This Row],[Domain]],1)</f>
        <v>C</v>
      </c>
      <c r="J403" s="4">
        <f>INDEX(criteria_table[criteria_code],MATCH(data[[#This Row],[Criteria]],criteria_table[Criteria],0))</f>
        <v>16</v>
      </c>
      <c r="K403" s="4" t="str">
        <f>CONCATENATE(data[[#This Row],[C H or P]],",",data[[#This Row],[criteria_code]])</f>
        <v>C,16</v>
      </c>
      <c r="L403" s="4" t="str">
        <f>CONCATENATE(data[[#This Row],[num_domains]]," ",data[[#This Row],[Criteria]])</f>
        <v>3 Misuse of protected/secured information systems</v>
      </c>
    </row>
    <row r="404" spans="1:12" x14ac:dyDescent="0.25">
      <c r="A404" t="s">
        <v>57</v>
      </c>
      <c r="B404" t="s">
        <v>194</v>
      </c>
      <c r="C404" t="s">
        <v>193</v>
      </c>
      <c r="D404" t="s">
        <v>2</v>
      </c>
      <c r="E404" t="s">
        <v>7</v>
      </c>
      <c r="F404" t="s">
        <v>38</v>
      </c>
      <c r="G404">
        <f>INDEX(resident_to_x_domains[how many domains?],MATCH(data[[#This Row],[Case Profile Name]],resident_to_x_domains[Case Profile Name],0))</f>
        <v>2</v>
      </c>
      <c r="H404" t="str">
        <f>INDEX(CHP_table[CHP],MATCH(data[[#This Row],[Case Profile Name]],CHP_table[Case Profile Name],0))</f>
        <v>HP</v>
      </c>
      <c r="I404" t="str">
        <f>LEFT(data[[#This Row],[Domain]],1)</f>
        <v>H</v>
      </c>
      <c r="J404" s="4">
        <f>INDEX(criteria_table[criteria_code],MATCH(data[[#This Row],[Criteria]],criteria_table[Criteria],0))</f>
        <v>20</v>
      </c>
      <c r="K404" s="4" t="str">
        <f>CONCATENATE(data[[#This Row],[C H or P]],",",data[[#This Row],[criteria_code]])</f>
        <v>H,20</v>
      </c>
      <c r="L404" s="4" t="str">
        <f>CONCATENATE(data[[#This Row],[num_domains]]," ",data[[#This Row],[Criteria]])</f>
        <v>2 Personal conduct</v>
      </c>
    </row>
    <row r="405" spans="1:12" x14ac:dyDescent="0.25">
      <c r="A405" t="s">
        <v>57</v>
      </c>
      <c r="B405" t="s">
        <v>194</v>
      </c>
      <c r="C405" t="s">
        <v>193</v>
      </c>
      <c r="D405" t="s">
        <v>2</v>
      </c>
      <c r="E405" t="s">
        <v>7</v>
      </c>
      <c r="F405" t="s">
        <v>18</v>
      </c>
      <c r="G405">
        <f>INDEX(resident_to_x_domains[how many domains?],MATCH(data[[#This Row],[Case Profile Name]],resident_to_x_domains[Case Profile Name],0))</f>
        <v>2</v>
      </c>
      <c r="H405" t="str">
        <f>INDEX(CHP_table[CHP],MATCH(data[[#This Row],[Case Profile Name]],CHP_table[Case Profile Name],0))</f>
        <v>HP</v>
      </c>
      <c r="I405" t="str">
        <f>LEFT(data[[#This Row],[Domain]],1)</f>
        <v>H</v>
      </c>
      <c r="J405" s="4">
        <f>INDEX(criteria_table[criteria_code],MATCH(data[[#This Row],[Criteria]],criteria_table[Criteria],0))</f>
        <v>12</v>
      </c>
      <c r="K405" s="4" t="str">
        <f>CONCATENATE(data[[#This Row],[C H or P]],",",data[[#This Row],[criteria_code]])</f>
        <v>H,12</v>
      </c>
      <c r="L405" s="4" t="str">
        <f>CONCATENATE(data[[#This Row],[num_domains]]," ",data[[#This Row],[Criteria]])</f>
        <v>2 Foreign preference</v>
      </c>
    </row>
    <row r="406" spans="1:12" x14ac:dyDescent="0.25">
      <c r="A406" t="s">
        <v>57</v>
      </c>
      <c r="B406" t="s">
        <v>194</v>
      </c>
      <c r="C406" t="s">
        <v>193</v>
      </c>
      <c r="D406" t="s">
        <v>2</v>
      </c>
      <c r="E406" t="s">
        <v>7</v>
      </c>
      <c r="F406" t="s">
        <v>78</v>
      </c>
      <c r="G406">
        <f>INDEX(resident_to_x_domains[how many domains?],MATCH(data[[#This Row],[Case Profile Name]],resident_to_x_domains[Case Profile Name],0))</f>
        <v>2</v>
      </c>
      <c r="H406" t="str">
        <f>INDEX(CHP_table[CHP],MATCH(data[[#This Row],[Case Profile Name]],CHP_table[Case Profile Name],0))</f>
        <v>HP</v>
      </c>
      <c r="I406" t="str">
        <f>LEFT(data[[#This Row],[Domain]],1)</f>
        <v>H</v>
      </c>
      <c r="J406" s="4">
        <f>INDEX(criteria_table[criteria_code],MATCH(data[[#This Row],[Criteria]],criteria_table[Criteria],0))</f>
        <v>9</v>
      </c>
      <c r="K406" s="4" t="str">
        <f>CONCATENATE(data[[#This Row],[C H or P]],",",data[[#This Row],[criteria_code]])</f>
        <v>H,9</v>
      </c>
      <c r="L406" s="4" t="str">
        <f>CONCATENATE(data[[#This Row],[num_domains]]," ",data[[#This Row],[Criteria]])</f>
        <v>2 Excessive foreign travel</v>
      </c>
    </row>
    <row r="407" spans="1:12" hidden="1" x14ac:dyDescent="0.25">
      <c r="A407" t="s">
        <v>57</v>
      </c>
      <c r="B407" t="s">
        <v>194</v>
      </c>
      <c r="C407" t="s">
        <v>193</v>
      </c>
      <c r="D407" t="s">
        <v>8</v>
      </c>
      <c r="E407" t="s">
        <v>7</v>
      </c>
      <c r="F407" t="s">
        <v>11</v>
      </c>
      <c r="G407">
        <f>INDEX(resident_to_x_domains[how many domains?],MATCH(data[[#This Row],[Case Profile Name]],resident_to_x_domains[Case Profile Name],0))</f>
        <v>2</v>
      </c>
      <c r="H407" t="str">
        <f>INDEX(CHP_table[CHP],MATCH(data[[#This Row],[Case Profile Name]],CHP_table[Case Profile Name],0))</f>
        <v>HP</v>
      </c>
      <c r="I407" t="str">
        <f>LEFT(data[[#This Row],[Domain]],1)</f>
        <v>H</v>
      </c>
      <c r="J407" s="4">
        <f>INDEX(criteria_table[criteria_code],MATCH(data[[#This Row],[Criteria]],criteria_table[Criteria],0))</f>
        <v>15</v>
      </c>
      <c r="K407" s="4" t="str">
        <f>CONCATENATE(data[[#This Row],[C H or P]],",",data[[#This Row],[criteria_code]])</f>
        <v>H,15</v>
      </c>
      <c r="L407" s="4" t="str">
        <f>CONCATENATE(data[[#This Row],[num_domains]]," ",data[[#This Row],[Criteria]])</f>
        <v>2 Mishandling of classified information</v>
      </c>
    </row>
    <row r="408" spans="1:12" hidden="1" x14ac:dyDescent="0.25">
      <c r="A408" t="s">
        <v>57</v>
      </c>
      <c r="B408" t="s">
        <v>194</v>
      </c>
      <c r="C408" t="s">
        <v>193</v>
      </c>
      <c r="D408" t="s">
        <v>8</v>
      </c>
      <c r="E408" t="s">
        <v>7</v>
      </c>
      <c r="F408" t="s">
        <v>10</v>
      </c>
      <c r="G408">
        <f>INDEX(resident_to_x_domains[how many domains?],MATCH(data[[#This Row],[Case Profile Name]],resident_to_x_domains[Case Profile Name],0))</f>
        <v>2</v>
      </c>
      <c r="H408" t="str">
        <f>INDEX(CHP_table[CHP],MATCH(data[[#This Row],[Case Profile Name]],CHP_table[Case Profile Name],0))</f>
        <v>HP</v>
      </c>
      <c r="I408" t="str">
        <f>LEFT(data[[#This Row],[Domain]],1)</f>
        <v>H</v>
      </c>
      <c r="J408" s="4">
        <f>INDEX(criteria_table[criteria_code],MATCH(data[[#This Row],[Criteria]],criteria_table[Criteria],0))</f>
        <v>3</v>
      </c>
      <c r="K408" s="4" t="str">
        <f>CONCATENATE(data[[#This Row],[C H or P]],",",data[[#This Row],[criteria_code]])</f>
        <v>H,3</v>
      </c>
      <c r="L408" s="4" t="str">
        <f>CONCATENATE(data[[#This Row],[num_domains]]," ",data[[#This Row],[Criteria]])</f>
        <v>2 Allegiance to the United States of America</v>
      </c>
    </row>
    <row r="409" spans="1:12" x14ac:dyDescent="0.25">
      <c r="A409" t="s">
        <v>57</v>
      </c>
      <c r="B409" t="s">
        <v>194</v>
      </c>
      <c r="C409" t="s">
        <v>193</v>
      </c>
      <c r="D409" t="s">
        <v>2</v>
      </c>
      <c r="E409" t="s">
        <v>1</v>
      </c>
      <c r="F409" t="s">
        <v>0</v>
      </c>
      <c r="G409">
        <f>INDEX(resident_to_x_domains[how many domains?],MATCH(data[[#This Row],[Case Profile Name]],resident_to_x_domains[Case Profile Name],0))</f>
        <v>2</v>
      </c>
      <c r="H409" t="str">
        <f>INDEX(CHP_table[CHP],MATCH(data[[#This Row],[Case Profile Name]],CHP_table[Case Profile Name],0))</f>
        <v>HP</v>
      </c>
      <c r="I409" t="str">
        <f>LEFT(data[[#This Row],[Domain]],1)</f>
        <v>P</v>
      </c>
      <c r="J409" s="4">
        <f>INDEX(criteria_table[criteria_code],MATCH(data[[#This Row],[Criteria]],criteria_table[Criteria],0))</f>
        <v>18</v>
      </c>
      <c r="K409" s="4" t="str">
        <f>CONCATENATE(data[[#This Row],[C H or P]],",",data[[#This Row],[criteria_code]])</f>
        <v>P,18</v>
      </c>
      <c r="L409" s="4" t="str">
        <f>CONCATENATE(data[[#This Row],[num_domains]]," ",data[[#This Row],[Criteria]])</f>
        <v>2 Passive communication with hostile actors</v>
      </c>
    </row>
    <row r="410" spans="1:12" x14ac:dyDescent="0.25">
      <c r="A410" t="s">
        <v>91</v>
      </c>
      <c r="B410" t="s">
        <v>192</v>
      </c>
      <c r="C410" t="s">
        <v>191</v>
      </c>
      <c r="D410" t="s">
        <v>2</v>
      </c>
      <c r="E410" t="s">
        <v>7</v>
      </c>
      <c r="F410" t="s">
        <v>38</v>
      </c>
      <c r="G410">
        <f>INDEX(resident_to_x_domains[how many domains?],MATCH(data[[#This Row],[Case Profile Name]],resident_to_x_domains[Case Profile Name],0))</f>
        <v>3</v>
      </c>
      <c r="H410" t="str">
        <f>INDEX(CHP_table[CHP],MATCH(data[[#This Row],[Case Profile Name]],CHP_table[Case Profile Name],0))</f>
        <v>CHP</v>
      </c>
      <c r="I410" t="str">
        <f>LEFT(data[[#This Row],[Domain]],1)</f>
        <v>H</v>
      </c>
      <c r="J410" s="4">
        <f>INDEX(criteria_table[criteria_code],MATCH(data[[#This Row],[Criteria]],criteria_table[Criteria],0))</f>
        <v>20</v>
      </c>
      <c r="K410" s="4" t="str">
        <f>CONCATENATE(data[[#This Row],[C H or P]],",",data[[#This Row],[criteria_code]])</f>
        <v>H,20</v>
      </c>
      <c r="L410" s="4" t="str">
        <f>CONCATENATE(data[[#This Row],[num_domains]]," ",data[[#This Row],[Criteria]])</f>
        <v>3 Personal conduct</v>
      </c>
    </row>
    <row r="411" spans="1:12" x14ac:dyDescent="0.25">
      <c r="A411" t="s">
        <v>91</v>
      </c>
      <c r="B411" t="s">
        <v>192</v>
      </c>
      <c r="C411" t="s">
        <v>191</v>
      </c>
      <c r="D411" t="s">
        <v>2</v>
      </c>
      <c r="E411" t="s">
        <v>7</v>
      </c>
      <c r="F411" t="s">
        <v>13</v>
      </c>
      <c r="G411">
        <f>INDEX(resident_to_x_domains[how many domains?],MATCH(data[[#This Row],[Case Profile Name]],resident_to_x_domains[Case Profile Name],0))</f>
        <v>3</v>
      </c>
      <c r="H411" t="str">
        <f>INDEX(CHP_table[CHP],MATCH(data[[#This Row],[Case Profile Name]],CHP_table[Case Profile Name],0))</f>
        <v>CHP</v>
      </c>
      <c r="I411" t="str">
        <f>LEFT(data[[#This Row],[Domain]],1)</f>
        <v>H</v>
      </c>
      <c r="J411" s="4">
        <f>INDEX(criteria_table[criteria_code],MATCH(data[[#This Row],[Criteria]],criteria_table[Criteria],0))</f>
        <v>11</v>
      </c>
      <c r="K411" s="4" t="str">
        <f>CONCATENATE(data[[#This Row],[C H or P]],",",data[[#This Row],[criteria_code]])</f>
        <v>H,11</v>
      </c>
      <c r="L411" s="4" t="str">
        <f>CONCATENATE(data[[#This Row],[num_domains]]," ",data[[#This Row],[Criteria]])</f>
        <v>3 Financial considerations</v>
      </c>
    </row>
    <row r="412" spans="1:12" x14ac:dyDescent="0.25">
      <c r="A412" t="s">
        <v>91</v>
      </c>
      <c r="B412" t="s">
        <v>192</v>
      </c>
      <c r="C412" t="s">
        <v>191</v>
      </c>
      <c r="D412" t="s">
        <v>2</v>
      </c>
      <c r="E412" t="s">
        <v>7</v>
      </c>
      <c r="F412" t="s">
        <v>37</v>
      </c>
      <c r="G412">
        <f>INDEX(resident_to_x_domains[how many domains?],MATCH(data[[#This Row],[Case Profile Name]],resident_to_x_domains[Case Profile Name],0))</f>
        <v>3</v>
      </c>
      <c r="H412" t="str">
        <f>INDEX(CHP_table[CHP],MATCH(data[[#This Row],[Case Profile Name]],CHP_table[Case Profile Name],0))</f>
        <v>CHP</v>
      </c>
      <c r="I412" t="str">
        <f>LEFT(data[[#This Row],[Domain]],1)</f>
        <v>H</v>
      </c>
      <c r="J412" s="4">
        <f>INDEX(criteria_table[criteria_code],MATCH(data[[#This Row],[Criteria]],criteria_table[Criteria],0))</f>
        <v>24</v>
      </c>
      <c r="K412" s="4" t="str">
        <f>CONCATENATE(data[[#This Row],[C H or P]],",",data[[#This Row],[criteria_code]])</f>
        <v>H,24</v>
      </c>
      <c r="L412" s="4" t="str">
        <f>CONCATENATE(data[[#This Row],[num_domains]]," ",data[[#This Row],[Criteria]])</f>
        <v>3 Psychological considerations</v>
      </c>
    </row>
    <row r="413" spans="1:12" hidden="1" x14ac:dyDescent="0.25">
      <c r="A413" t="s">
        <v>91</v>
      </c>
      <c r="B413" t="s">
        <v>192</v>
      </c>
      <c r="C413" t="s">
        <v>191</v>
      </c>
      <c r="D413" t="s">
        <v>8</v>
      </c>
      <c r="E413" t="s">
        <v>7</v>
      </c>
      <c r="F413" t="s">
        <v>9</v>
      </c>
      <c r="G413">
        <f>INDEX(resident_to_x_domains[how many domains?],MATCH(data[[#This Row],[Case Profile Name]],resident_to_x_domains[Case Profile Name],0))</f>
        <v>3</v>
      </c>
      <c r="H413" t="str">
        <f>INDEX(CHP_table[CHP],MATCH(data[[#This Row],[Case Profile Name]],CHP_table[Case Profile Name],0))</f>
        <v>CHP</v>
      </c>
      <c r="I413" t="str">
        <f>LEFT(data[[#This Row],[Domain]],1)</f>
        <v>H</v>
      </c>
      <c r="J413" s="4">
        <f>INDEX(criteria_table[criteria_code],MATCH(data[[#This Row],[Criteria]],criteria_table[Criteria],0))</f>
        <v>5</v>
      </c>
      <c r="K413" s="4" t="str">
        <f>CONCATENATE(data[[#This Row],[C H or P]],",",data[[#This Row],[criteria_code]])</f>
        <v>H,5</v>
      </c>
      <c r="L413" s="4" t="str">
        <f>CONCATENATE(data[[#This Row],[num_domains]]," ",data[[#This Row],[Criteria]])</f>
        <v>3 Criminal conduct</v>
      </c>
    </row>
    <row r="414" spans="1:12" hidden="1" x14ac:dyDescent="0.25">
      <c r="A414" t="s">
        <v>91</v>
      </c>
      <c r="B414" t="s">
        <v>192</v>
      </c>
      <c r="C414" t="s">
        <v>191</v>
      </c>
      <c r="D414" t="s">
        <v>8</v>
      </c>
      <c r="E414" t="s">
        <v>7</v>
      </c>
      <c r="F414" t="s">
        <v>43</v>
      </c>
      <c r="G414">
        <f>INDEX(resident_to_x_domains[how many domains?],MATCH(data[[#This Row],[Case Profile Name]],resident_to_x_domains[Case Profile Name],0))</f>
        <v>3</v>
      </c>
      <c r="H414" t="str">
        <f>INDEX(CHP_table[CHP],MATCH(data[[#This Row],[Case Profile Name]],CHP_table[Case Profile Name],0))</f>
        <v>CHP</v>
      </c>
      <c r="I414" t="str">
        <f>LEFT(data[[#This Row],[Domain]],1)</f>
        <v>H</v>
      </c>
      <c r="J414" s="4">
        <f>INDEX(criteria_table[criteria_code],MATCH(data[[#This Row],[Criteria]],criteria_table[Criteria],0))</f>
        <v>25</v>
      </c>
      <c r="K414" s="4" t="str">
        <f>CONCATENATE(data[[#This Row],[C H or P]],",",data[[#This Row],[criteria_code]])</f>
        <v>H,25</v>
      </c>
      <c r="L414" s="4" t="str">
        <f>CONCATENATE(data[[#This Row],[num_domains]]," ",data[[#This Row],[Criteria]])</f>
        <v>3 Psychological stress</v>
      </c>
    </row>
    <row r="415" spans="1:12" x14ac:dyDescent="0.25">
      <c r="A415" t="s">
        <v>91</v>
      </c>
      <c r="B415" t="s">
        <v>192</v>
      </c>
      <c r="C415" t="s">
        <v>191</v>
      </c>
      <c r="D415" t="s">
        <v>2</v>
      </c>
      <c r="E415" t="s">
        <v>1</v>
      </c>
      <c r="F415" t="s">
        <v>36</v>
      </c>
      <c r="G415">
        <f>INDEX(resident_to_x_domains[how many domains?],MATCH(data[[#This Row],[Case Profile Name]],resident_to_x_domains[Case Profile Name],0))</f>
        <v>3</v>
      </c>
      <c r="H415" t="str">
        <f>INDEX(CHP_table[CHP],MATCH(data[[#This Row],[Case Profile Name]],CHP_table[Case Profile Name],0))</f>
        <v>CHP</v>
      </c>
      <c r="I415" t="str">
        <f>LEFT(data[[#This Row],[Domain]],1)</f>
        <v>P</v>
      </c>
      <c r="J415" s="4">
        <f>INDEX(criteria_table[criteria_code],MATCH(data[[#This Row],[Criteria]],criteria_table[Criteria],0))</f>
        <v>4</v>
      </c>
      <c r="K415" s="4" t="str">
        <f>CONCATENATE(data[[#This Row],[C H or P]],",",data[[#This Row],[criteria_code]])</f>
        <v>P,4</v>
      </c>
      <c r="L415" s="4" t="str">
        <f>CONCATENATE(data[[#This Row],[num_domains]]," ",data[[#This Row],[Criteria]])</f>
        <v>3 Anti-social tendencies</v>
      </c>
    </row>
    <row r="416" spans="1:12" x14ac:dyDescent="0.25">
      <c r="A416" t="s">
        <v>91</v>
      </c>
      <c r="B416" t="s">
        <v>192</v>
      </c>
      <c r="C416" t="s">
        <v>191</v>
      </c>
      <c r="D416" t="s">
        <v>2</v>
      </c>
      <c r="E416" t="s">
        <v>1</v>
      </c>
      <c r="F416" t="s">
        <v>92</v>
      </c>
      <c r="G416">
        <f>INDEX(resident_to_x_domains[how many domains?],MATCH(data[[#This Row],[Case Profile Name]],resident_to_x_domains[Case Profile Name],0))</f>
        <v>3</v>
      </c>
      <c r="H416" t="str">
        <f>INDEX(CHP_table[CHP],MATCH(data[[#This Row],[Case Profile Name]],CHP_table[Case Profile Name],0))</f>
        <v>CHP</v>
      </c>
      <c r="I416" t="str">
        <f>LEFT(data[[#This Row],[Domain]],1)</f>
        <v>P</v>
      </c>
      <c r="J416" s="4">
        <f>INDEX(criteria_table[criteria_code],MATCH(data[[#This Row],[Criteria]],criteria_table[Criteria],0))</f>
        <v>27</v>
      </c>
      <c r="K416" s="4" t="str">
        <f>CONCATENATE(data[[#This Row],[C H or P]],",",data[[#This Row],[criteria_code]])</f>
        <v>P,27</v>
      </c>
      <c r="L416" s="4" t="str">
        <f>CONCATENATE(data[[#This Row],[num_domains]]," ",data[[#This Row],[Criteria]])</f>
        <v>3 Threatening behavior</v>
      </c>
    </row>
    <row r="417" spans="1:12" hidden="1" x14ac:dyDescent="0.25">
      <c r="A417" t="s">
        <v>91</v>
      </c>
      <c r="B417" t="s">
        <v>192</v>
      </c>
      <c r="C417" t="s">
        <v>191</v>
      </c>
      <c r="D417" t="s">
        <v>8</v>
      </c>
      <c r="E417" t="s">
        <v>1</v>
      </c>
      <c r="F417" t="s">
        <v>49</v>
      </c>
      <c r="G417">
        <f>INDEX(resident_to_x_domains[how many domains?],MATCH(data[[#This Row],[Case Profile Name]],resident_to_x_domains[Case Profile Name],0))</f>
        <v>3</v>
      </c>
      <c r="H417" t="str">
        <f>INDEX(CHP_table[CHP],MATCH(data[[#This Row],[Case Profile Name]],CHP_table[Case Profile Name],0))</f>
        <v>CHP</v>
      </c>
      <c r="I417" t="str">
        <f>LEFT(data[[#This Row],[Domain]],1)</f>
        <v>P</v>
      </c>
      <c r="J417" s="4">
        <f>INDEX(criteria_table[criteria_code],MATCH(data[[#This Row],[Criteria]],criteria_table[Criteria],0))</f>
        <v>14</v>
      </c>
      <c r="K417" s="4" t="str">
        <f>CONCATENATE(data[[#This Row],[C H or P]],",",data[[#This Row],[criteria_code]])</f>
        <v>P,14</v>
      </c>
      <c r="L417" s="4" t="str">
        <f>CONCATENATE(data[[#This Row],[num_domains]]," ",data[[#This Row],[Criteria]])</f>
        <v>3 Isolationist behavior</v>
      </c>
    </row>
    <row r="418" spans="1:12" hidden="1" x14ac:dyDescent="0.25">
      <c r="A418" t="s">
        <v>91</v>
      </c>
      <c r="B418" t="s">
        <v>192</v>
      </c>
      <c r="C418" t="s">
        <v>191</v>
      </c>
      <c r="D418" t="s">
        <v>8</v>
      </c>
      <c r="E418" t="s">
        <v>1</v>
      </c>
      <c r="F418" t="s">
        <v>34</v>
      </c>
      <c r="G418">
        <f>INDEX(resident_to_x_domains[how many domains?],MATCH(data[[#This Row],[Case Profile Name]],resident_to_x_domains[Case Profile Name],0))</f>
        <v>3</v>
      </c>
      <c r="H418" t="str">
        <f>INDEX(CHP_table[CHP],MATCH(data[[#This Row],[Case Profile Name]],CHP_table[Case Profile Name],0))</f>
        <v>CHP</v>
      </c>
      <c r="I418" t="str">
        <f>LEFT(data[[#This Row],[Domain]],1)</f>
        <v>P</v>
      </c>
      <c r="J418" s="4">
        <f>INDEX(criteria_table[criteria_code],MATCH(data[[#This Row],[Criteria]],criteria_table[Criteria],0))</f>
        <v>26</v>
      </c>
      <c r="K418" s="4" t="str">
        <f>CONCATENATE(data[[#This Row],[C H or P]],",",data[[#This Row],[criteria_code]])</f>
        <v>P,26</v>
      </c>
      <c r="L418" s="4" t="str">
        <f>CONCATENATE(data[[#This Row],[num_domains]]," ",data[[#This Row],[Criteria]])</f>
        <v>3 Resentment</v>
      </c>
    </row>
    <row r="419" spans="1:12" hidden="1" x14ac:dyDescent="0.25">
      <c r="A419" t="s">
        <v>91</v>
      </c>
      <c r="B419" t="s">
        <v>192</v>
      </c>
      <c r="C419" t="s">
        <v>191</v>
      </c>
      <c r="D419" t="s">
        <v>8</v>
      </c>
      <c r="E419" t="s">
        <v>1</v>
      </c>
      <c r="F419" t="s">
        <v>75</v>
      </c>
      <c r="G419">
        <f>INDEX(resident_to_x_domains[how many domains?],MATCH(data[[#This Row],[Case Profile Name]],resident_to_x_domains[Case Profile Name],0))</f>
        <v>3</v>
      </c>
      <c r="H419" t="str">
        <f>INDEX(CHP_table[CHP],MATCH(data[[#This Row],[Case Profile Name]],CHP_table[Case Profile Name],0))</f>
        <v>CHP</v>
      </c>
      <c r="I419" t="str">
        <f>LEFT(data[[#This Row],[Domain]],1)</f>
        <v>P</v>
      </c>
      <c r="J419" s="4">
        <f>INDEX(criteria_table[criteria_code],MATCH(data[[#This Row],[Criteria]],criteria_table[Criteria],0))</f>
        <v>29</v>
      </c>
      <c r="K419" s="4" t="str">
        <f>CONCATENATE(data[[#This Row],[C H or P]],",",data[[#This Row],[criteria_code]])</f>
        <v>P,29</v>
      </c>
      <c r="L419" s="4" t="str">
        <f>CONCATENATE(data[[#This Row],[num_domains]]," ",data[[#This Row],[Criteria]])</f>
        <v>3 Violent behavior</v>
      </c>
    </row>
    <row r="420" spans="1:12" x14ac:dyDescent="0.25">
      <c r="A420" t="s">
        <v>91</v>
      </c>
      <c r="B420" t="s">
        <v>192</v>
      </c>
      <c r="C420" t="s">
        <v>191</v>
      </c>
      <c r="D420" t="s">
        <v>2</v>
      </c>
      <c r="E420" t="s">
        <v>23</v>
      </c>
      <c r="F420" t="s">
        <v>149</v>
      </c>
      <c r="G420">
        <f>INDEX(resident_to_x_domains[how many domains?],MATCH(data[[#This Row],[Case Profile Name]],resident_to_x_domains[Case Profile Name],0))</f>
        <v>3</v>
      </c>
      <c r="H420" t="str">
        <f>INDEX(CHP_table[CHP],MATCH(data[[#This Row],[Case Profile Name]],CHP_table[Case Profile Name],0))</f>
        <v>CHP</v>
      </c>
      <c r="I420" t="str">
        <f>LEFT(data[[#This Row],[Domain]],1)</f>
        <v>C</v>
      </c>
      <c r="J420" s="4">
        <f>INDEX(criteria_table[criteria_code],MATCH(data[[#This Row],[Criteria]],criteria_table[Criteria],0))</f>
        <v>6</v>
      </c>
      <c r="K420" s="4" t="str">
        <f>CONCATENATE(data[[#This Row],[C H or P]],",",data[[#This Row],[criteria_code]])</f>
        <v>C,6</v>
      </c>
      <c r="L420" s="4" t="str">
        <f>CONCATENATE(data[[#This Row],[num_domains]]," ",data[[#This Row],[Criteria]])</f>
        <v>3 Eccentric social media presence</v>
      </c>
    </row>
    <row r="421" spans="1:12" hidden="1" x14ac:dyDescent="0.25">
      <c r="A421" t="s">
        <v>91</v>
      </c>
      <c r="B421" t="s">
        <v>192</v>
      </c>
      <c r="C421" t="s">
        <v>191</v>
      </c>
      <c r="D421" t="s">
        <v>8</v>
      </c>
      <c r="E421" t="s">
        <v>23</v>
      </c>
      <c r="F421" t="s">
        <v>146</v>
      </c>
      <c r="G421">
        <f>INDEX(resident_to_x_domains[how many domains?],MATCH(data[[#This Row],[Case Profile Name]],resident_to_x_domains[Case Profile Name],0))</f>
        <v>3</v>
      </c>
      <c r="H421" t="str">
        <f>INDEX(CHP_table[CHP],MATCH(data[[#This Row],[Case Profile Name]],CHP_table[Case Profile Name],0))</f>
        <v>CHP</v>
      </c>
      <c r="I421" t="str">
        <f>LEFT(data[[#This Row],[Domain]],1)</f>
        <v>C</v>
      </c>
      <c r="J421" s="4">
        <f>INDEX(criteria_table[criteria_code],MATCH(data[[#This Row],[Criteria]],criteria_table[Criteria],0))</f>
        <v>22</v>
      </c>
      <c r="K421" s="4" t="str">
        <f>CONCATENATE(data[[#This Row],[C H or P]],",",data[[#This Row],[criteria_code]])</f>
        <v>C,22</v>
      </c>
      <c r="L421" s="4" t="str">
        <f>CONCATENATE(data[[#This Row],[num_domains]]," ",data[[#This Row],[Criteria]])</f>
        <v>3 Potentially violent social media presence</v>
      </c>
    </row>
    <row r="422" spans="1:12" x14ac:dyDescent="0.25">
      <c r="A422" t="s">
        <v>57</v>
      </c>
      <c r="B422" t="s">
        <v>190</v>
      </c>
      <c r="C422" t="s">
        <v>64</v>
      </c>
      <c r="D422" t="s">
        <v>2</v>
      </c>
      <c r="E422" t="s">
        <v>7</v>
      </c>
      <c r="F422" t="s">
        <v>38</v>
      </c>
      <c r="G422">
        <f>INDEX(resident_to_x_domains[how many domains?],MATCH(data[[#This Row],[Case Profile Name]],resident_to_x_domains[Case Profile Name],0))</f>
        <v>3</v>
      </c>
      <c r="H422" t="str">
        <f>INDEX(CHP_table[CHP],MATCH(data[[#This Row],[Case Profile Name]],CHP_table[Case Profile Name],0))</f>
        <v>CHP</v>
      </c>
      <c r="I422" t="str">
        <f>LEFT(data[[#This Row],[Domain]],1)</f>
        <v>H</v>
      </c>
      <c r="J422" s="4">
        <f>INDEX(criteria_table[criteria_code],MATCH(data[[#This Row],[Criteria]],criteria_table[Criteria],0))</f>
        <v>20</v>
      </c>
      <c r="K422" s="4" t="str">
        <f>CONCATENATE(data[[#This Row],[C H or P]],",",data[[#This Row],[criteria_code]])</f>
        <v>H,20</v>
      </c>
      <c r="L422" s="4" t="str">
        <f>CONCATENATE(data[[#This Row],[num_domains]]," ",data[[#This Row],[Criteria]])</f>
        <v>3 Personal conduct</v>
      </c>
    </row>
    <row r="423" spans="1:12" x14ac:dyDescent="0.25">
      <c r="A423" t="s">
        <v>57</v>
      </c>
      <c r="B423" t="s">
        <v>190</v>
      </c>
      <c r="C423" t="s">
        <v>64</v>
      </c>
      <c r="D423" t="s">
        <v>2</v>
      </c>
      <c r="E423" t="s">
        <v>7</v>
      </c>
      <c r="F423" t="s">
        <v>12</v>
      </c>
      <c r="G423">
        <f>INDEX(resident_to_x_domains[how many domains?],MATCH(data[[#This Row],[Case Profile Name]],resident_to_x_domains[Case Profile Name],0))</f>
        <v>3</v>
      </c>
      <c r="H423" t="str">
        <f>INDEX(CHP_table[CHP],MATCH(data[[#This Row],[Case Profile Name]],CHP_table[Case Profile Name],0))</f>
        <v>CHP</v>
      </c>
      <c r="I423" t="str">
        <f>LEFT(data[[#This Row],[Domain]],1)</f>
        <v>H</v>
      </c>
      <c r="J423" s="4">
        <f>INDEX(criteria_table[criteria_code],MATCH(data[[#This Row],[Criteria]],criteria_table[Criteria],0))</f>
        <v>23</v>
      </c>
      <c r="K423" s="4" t="str">
        <f>CONCATENATE(data[[#This Row],[C H or P]],",",data[[#This Row],[criteria_code]])</f>
        <v>H,23</v>
      </c>
      <c r="L423" s="4" t="str">
        <f>CONCATENATE(data[[#This Row],[num_domains]]," ",data[[#This Row],[Criteria]])</f>
        <v>3 Practices dangerous to security</v>
      </c>
    </row>
    <row r="424" spans="1:12" hidden="1" x14ac:dyDescent="0.25">
      <c r="A424" t="s">
        <v>57</v>
      </c>
      <c r="B424" t="s">
        <v>190</v>
      </c>
      <c r="C424" t="s">
        <v>64</v>
      </c>
      <c r="D424" t="s">
        <v>8</v>
      </c>
      <c r="E424" t="s">
        <v>7</v>
      </c>
      <c r="F424" t="s">
        <v>11</v>
      </c>
      <c r="G424">
        <f>INDEX(resident_to_x_domains[how many domains?],MATCH(data[[#This Row],[Case Profile Name]],resident_to_x_domains[Case Profile Name],0))</f>
        <v>3</v>
      </c>
      <c r="H424" t="str">
        <f>INDEX(CHP_table[CHP],MATCH(data[[#This Row],[Case Profile Name]],CHP_table[Case Profile Name],0))</f>
        <v>CHP</v>
      </c>
      <c r="I424" t="str">
        <f>LEFT(data[[#This Row],[Domain]],1)</f>
        <v>H</v>
      </c>
      <c r="J424" s="4">
        <f>INDEX(criteria_table[criteria_code],MATCH(data[[#This Row],[Criteria]],criteria_table[Criteria],0))</f>
        <v>15</v>
      </c>
      <c r="K424" s="4" t="str">
        <f>CONCATENATE(data[[#This Row],[C H or P]],",",data[[#This Row],[criteria_code]])</f>
        <v>H,15</v>
      </c>
      <c r="L424" s="4" t="str">
        <f>CONCATENATE(data[[#This Row],[num_domains]]," ",data[[#This Row],[Criteria]])</f>
        <v>3 Mishandling of classified information</v>
      </c>
    </row>
    <row r="425" spans="1:12" hidden="1" x14ac:dyDescent="0.25">
      <c r="A425" t="s">
        <v>57</v>
      </c>
      <c r="B425" t="s">
        <v>190</v>
      </c>
      <c r="C425" t="s">
        <v>64</v>
      </c>
      <c r="D425" t="s">
        <v>8</v>
      </c>
      <c r="E425" t="s">
        <v>7</v>
      </c>
      <c r="F425" t="s">
        <v>10</v>
      </c>
      <c r="G425">
        <f>INDEX(resident_to_x_domains[how many domains?],MATCH(data[[#This Row],[Case Profile Name]],resident_to_x_domains[Case Profile Name],0))</f>
        <v>3</v>
      </c>
      <c r="H425" t="str">
        <f>INDEX(CHP_table[CHP],MATCH(data[[#This Row],[Case Profile Name]],CHP_table[Case Profile Name],0))</f>
        <v>CHP</v>
      </c>
      <c r="I425" t="str">
        <f>LEFT(data[[#This Row],[Domain]],1)</f>
        <v>H</v>
      </c>
      <c r="J425" s="4">
        <f>INDEX(criteria_table[criteria_code],MATCH(data[[#This Row],[Criteria]],criteria_table[Criteria],0))</f>
        <v>3</v>
      </c>
      <c r="K425" s="4" t="str">
        <f>CONCATENATE(data[[#This Row],[C H or P]],",",data[[#This Row],[criteria_code]])</f>
        <v>H,3</v>
      </c>
      <c r="L425" s="4" t="str">
        <f>CONCATENATE(data[[#This Row],[num_domains]]," ",data[[#This Row],[Criteria]])</f>
        <v>3 Allegiance to the United States of America</v>
      </c>
    </row>
    <row r="426" spans="1:12" hidden="1" x14ac:dyDescent="0.25">
      <c r="A426" t="s">
        <v>57</v>
      </c>
      <c r="B426" t="s">
        <v>190</v>
      </c>
      <c r="C426" t="s">
        <v>64</v>
      </c>
      <c r="D426" t="s">
        <v>8</v>
      </c>
      <c r="E426" t="s">
        <v>7</v>
      </c>
      <c r="F426" t="s">
        <v>6</v>
      </c>
      <c r="G426">
        <f>INDEX(resident_to_x_domains[how many domains?],MATCH(data[[#This Row],[Case Profile Name]],resident_to_x_domains[Case Profile Name],0))</f>
        <v>3</v>
      </c>
      <c r="H426" t="str">
        <f>INDEX(CHP_table[CHP],MATCH(data[[#This Row],[Case Profile Name]],CHP_table[Case Profile Name],0))</f>
        <v>CHP</v>
      </c>
      <c r="I426" t="str">
        <f>LEFT(data[[#This Row],[Domain]],1)</f>
        <v>H</v>
      </c>
      <c r="J426" s="4">
        <f>INDEX(criteria_table[criteria_code],MATCH(data[[#This Row],[Criteria]],criteria_table[Criteria],0))</f>
        <v>28</v>
      </c>
      <c r="K426" s="4" t="str">
        <f>CONCATENATE(data[[#This Row],[C H or P]],",",data[[#This Row],[criteria_code]])</f>
        <v>H,28</v>
      </c>
      <c r="L426" s="4" t="str">
        <f>CONCATENATE(data[[#This Row],[num_domains]]," ",data[[#This Row],[Criteria]])</f>
        <v>3 Unexplained affluence</v>
      </c>
    </row>
    <row r="427" spans="1:12" x14ac:dyDescent="0.25">
      <c r="A427" t="s">
        <v>57</v>
      </c>
      <c r="B427" t="s">
        <v>190</v>
      </c>
      <c r="C427" t="s">
        <v>64</v>
      </c>
      <c r="D427" t="s">
        <v>2</v>
      </c>
      <c r="E427" t="s">
        <v>1</v>
      </c>
      <c r="F427" t="s">
        <v>0</v>
      </c>
      <c r="G427">
        <f>INDEX(resident_to_x_domains[how many domains?],MATCH(data[[#This Row],[Case Profile Name]],resident_to_x_domains[Case Profile Name],0))</f>
        <v>3</v>
      </c>
      <c r="H427" t="str">
        <f>INDEX(CHP_table[CHP],MATCH(data[[#This Row],[Case Profile Name]],CHP_table[Case Profile Name],0))</f>
        <v>CHP</v>
      </c>
      <c r="I427" t="str">
        <f>LEFT(data[[#This Row],[Domain]],1)</f>
        <v>P</v>
      </c>
      <c r="J427" s="4">
        <f>INDEX(criteria_table[criteria_code],MATCH(data[[#This Row],[Criteria]],criteria_table[Criteria],0))</f>
        <v>18</v>
      </c>
      <c r="K427" s="4" t="str">
        <f>CONCATENATE(data[[#This Row],[C H or P]],",",data[[#This Row],[criteria_code]])</f>
        <v>P,18</v>
      </c>
      <c r="L427" s="4" t="str">
        <f>CONCATENATE(data[[#This Row],[num_domains]]," ",data[[#This Row],[Criteria]])</f>
        <v>3 Passive communication with hostile actors</v>
      </c>
    </row>
    <row r="428" spans="1:12" hidden="1" x14ac:dyDescent="0.25">
      <c r="A428" t="s">
        <v>57</v>
      </c>
      <c r="B428" t="s">
        <v>190</v>
      </c>
      <c r="C428" t="s">
        <v>64</v>
      </c>
      <c r="D428" t="s">
        <v>8</v>
      </c>
      <c r="E428" t="s">
        <v>1</v>
      </c>
      <c r="F428" t="s">
        <v>34</v>
      </c>
      <c r="G428">
        <f>INDEX(resident_to_x_domains[how many domains?],MATCH(data[[#This Row],[Case Profile Name]],resident_to_x_domains[Case Profile Name],0))</f>
        <v>3</v>
      </c>
      <c r="H428" t="str">
        <f>INDEX(CHP_table[CHP],MATCH(data[[#This Row],[Case Profile Name]],CHP_table[Case Profile Name],0))</f>
        <v>CHP</v>
      </c>
      <c r="I428" t="str">
        <f>LEFT(data[[#This Row],[Domain]],1)</f>
        <v>P</v>
      </c>
      <c r="J428" s="4">
        <f>INDEX(criteria_table[criteria_code],MATCH(data[[#This Row],[Criteria]],criteria_table[Criteria],0))</f>
        <v>26</v>
      </c>
      <c r="K428" s="4" t="str">
        <f>CONCATENATE(data[[#This Row],[C H or P]],",",data[[#This Row],[criteria_code]])</f>
        <v>P,26</v>
      </c>
      <c r="L428" s="4" t="str">
        <f>CONCATENATE(data[[#This Row],[num_domains]]," ",data[[#This Row],[Criteria]])</f>
        <v>3 Resentment</v>
      </c>
    </row>
    <row r="429" spans="1:12" hidden="1" x14ac:dyDescent="0.25">
      <c r="A429" t="s">
        <v>57</v>
      </c>
      <c r="B429" t="s">
        <v>190</v>
      </c>
      <c r="C429" t="s">
        <v>64</v>
      </c>
      <c r="D429" t="s">
        <v>8</v>
      </c>
      <c r="E429" t="s">
        <v>1</v>
      </c>
      <c r="F429" t="s">
        <v>14</v>
      </c>
      <c r="G429">
        <f>INDEX(resident_to_x_domains[how many domains?],MATCH(data[[#This Row],[Case Profile Name]],resident_to_x_domains[Case Profile Name],0))</f>
        <v>3</v>
      </c>
      <c r="H429" t="str">
        <f>INDEX(CHP_table[CHP],MATCH(data[[#This Row],[Case Profile Name]],CHP_table[Case Profile Name],0))</f>
        <v>CHP</v>
      </c>
      <c r="I429" t="str">
        <f>LEFT(data[[#This Row],[Domain]],1)</f>
        <v>P</v>
      </c>
      <c r="J429" s="4">
        <f>INDEX(criteria_table[criteria_code],MATCH(data[[#This Row],[Criteria]],criteria_table[Criteria],0))</f>
        <v>1</v>
      </c>
      <c r="K429" s="4" t="str">
        <f>CONCATENATE(data[[#This Row],[C H or P]],",",data[[#This Row],[criteria_code]])</f>
        <v>P,1</v>
      </c>
      <c r="L429" s="4" t="str">
        <f>CONCATENATE(data[[#This Row],[num_domains]]," ",data[[#This Row],[Criteria]])</f>
        <v>3 Active communication with hostile actors</v>
      </c>
    </row>
    <row r="430" spans="1:12" x14ac:dyDescent="0.25">
      <c r="A430" t="s">
        <v>57</v>
      </c>
      <c r="B430" t="s">
        <v>190</v>
      </c>
      <c r="C430" t="s">
        <v>64</v>
      </c>
      <c r="D430" t="s">
        <v>2</v>
      </c>
      <c r="E430" t="s">
        <v>23</v>
      </c>
      <c r="F430" t="s">
        <v>26</v>
      </c>
      <c r="G430">
        <f>INDEX(resident_to_x_domains[how many domains?],MATCH(data[[#This Row],[Case Profile Name]],resident_to_x_domains[Case Profile Name],0))</f>
        <v>3</v>
      </c>
      <c r="H430" t="str">
        <f>INDEX(CHP_table[CHP],MATCH(data[[#This Row],[Case Profile Name]],CHP_table[Case Profile Name],0))</f>
        <v>CHP</v>
      </c>
      <c r="I430" t="str">
        <f>LEFT(data[[#This Row],[Domain]],1)</f>
        <v>C</v>
      </c>
      <c r="J430" s="4">
        <f>INDEX(criteria_table[criteria_code],MATCH(data[[#This Row],[Criteria]],criteria_table[Criteria],0))</f>
        <v>21</v>
      </c>
      <c r="K430" s="4" t="str">
        <f>CONCATENATE(data[[#This Row],[C H or P]],",",data[[#This Row],[criteria_code]])</f>
        <v>C,21</v>
      </c>
      <c r="L430" s="4" t="str">
        <f>CONCATENATE(data[[#This Row],[num_domains]]," ",data[[#This Row],[Criteria]])</f>
        <v>3 Poor cybersecurity practices</v>
      </c>
    </row>
    <row r="431" spans="1:12" hidden="1" x14ac:dyDescent="0.25">
      <c r="A431" t="s">
        <v>57</v>
      </c>
      <c r="B431" t="s">
        <v>190</v>
      </c>
      <c r="C431" t="s">
        <v>64</v>
      </c>
      <c r="D431" t="s">
        <v>8</v>
      </c>
      <c r="E431" t="s">
        <v>23</v>
      </c>
      <c r="F431" t="s">
        <v>22</v>
      </c>
      <c r="G431">
        <f>INDEX(resident_to_x_domains[how many domains?],MATCH(data[[#This Row],[Case Profile Name]],resident_to_x_domains[Case Profile Name],0))</f>
        <v>3</v>
      </c>
      <c r="H431" t="str">
        <f>INDEX(CHP_table[CHP],MATCH(data[[#This Row],[Case Profile Name]],CHP_table[Case Profile Name],0))</f>
        <v>CHP</v>
      </c>
      <c r="I431" t="str">
        <f>LEFT(data[[#This Row],[Domain]],1)</f>
        <v>C</v>
      </c>
      <c r="J431" s="4">
        <f>INDEX(criteria_table[criteria_code],MATCH(data[[#This Row],[Criteria]],criteria_table[Criteria],0))</f>
        <v>16</v>
      </c>
      <c r="K431" s="4" t="str">
        <f>CONCATENATE(data[[#This Row],[C H or P]],",",data[[#This Row],[criteria_code]])</f>
        <v>C,16</v>
      </c>
      <c r="L431" s="4" t="str">
        <f>CONCATENATE(data[[#This Row],[num_domains]]," ",data[[#This Row],[Criteria]])</f>
        <v>3 Misuse of protected/secured information systems</v>
      </c>
    </row>
    <row r="432" spans="1:12" x14ac:dyDescent="0.25">
      <c r="A432" t="s">
        <v>29</v>
      </c>
      <c r="B432" t="s">
        <v>189</v>
      </c>
      <c r="C432" t="s">
        <v>71</v>
      </c>
      <c r="D432" t="s">
        <v>2</v>
      </c>
      <c r="E432" t="s">
        <v>7</v>
      </c>
      <c r="F432" t="s">
        <v>38</v>
      </c>
      <c r="G432">
        <f>INDEX(resident_to_x_domains[how many domains?],MATCH(data[[#This Row],[Case Profile Name]],resident_to_x_domains[Case Profile Name],0))</f>
        <v>2</v>
      </c>
      <c r="H432" t="str">
        <f>INDEX(CHP_table[CHP],MATCH(data[[#This Row],[Case Profile Name]],CHP_table[Case Profile Name],0))</f>
        <v>HP</v>
      </c>
      <c r="I432" t="str">
        <f>LEFT(data[[#This Row],[Domain]],1)</f>
        <v>H</v>
      </c>
      <c r="J432" s="4">
        <f>INDEX(criteria_table[criteria_code],MATCH(data[[#This Row],[Criteria]],criteria_table[Criteria],0))</f>
        <v>20</v>
      </c>
      <c r="K432" s="4" t="str">
        <f>CONCATENATE(data[[#This Row],[C H or P]],",",data[[#This Row],[criteria_code]])</f>
        <v>H,20</v>
      </c>
      <c r="L432" s="4" t="str">
        <f>CONCATENATE(data[[#This Row],[num_domains]]," ",data[[#This Row],[Criteria]])</f>
        <v>2 Personal conduct</v>
      </c>
    </row>
    <row r="433" spans="1:12" x14ac:dyDescent="0.25">
      <c r="A433" t="s">
        <v>29</v>
      </c>
      <c r="B433" t="s">
        <v>189</v>
      </c>
      <c r="C433" t="s">
        <v>71</v>
      </c>
      <c r="D433" t="s">
        <v>2</v>
      </c>
      <c r="E433" t="s">
        <v>7</v>
      </c>
      <c r="F433" t="s">
        <v>13</v>
      </c>
      <c r="G433">
        <f>INDEX(resident_to_x_domains[how many domains?],MATCH(data[[#This Row],[Case Profile Name]],resident_to_x_domains[Case Profile Name],0))</f>
        <v>2</v>
      </c>
      <c r="H433" t="str">
        <f>INDEX(CHP_table[CHP],MATCH(data[[#This Row],[Case Profile Name]],CHP_table[Case Profile Name],0))</f>
        <v>HP</v>
      </c>
      <c r="I433" t="str">
        <f>LEFT(data[[#This Row],[Domain]],1)</f>
        <v>H</v>
      </c>
      <c r="J433" s="4">
        <f>INDEX(criteria_table[criteria_code],MATCH(data[[#This Row],[Criteria]],criteria_table[Criteria],0))</f>
        <v>11</v>
      </c>
      <c r="K433" s="4" t="str">
        <f>CONCATENATE(data[[#This Row],[C H or P]],",",data[[#This Row],[criteria_code]])</f>
        <v>H,11</v>
      </c>
      <c r="L433" s="4" t="str">
        <f>CONCATENATE(data[[#This Row],[num_domains]]," ",data[[#This Row],[Criteria]])</f>
        <v>2 Financial considerations</v>
      </c>
    </row>
    <row r="434" spans="1:12" hidden="1" x14ac:dyDescent="0.25">
      <c r="A434" t="s">
        <v>29</v>
      </c>
      <c r="B434" t="s">
        <v>189</v>
      </c>
      <c r="C434" t="s">
        <v>71</v>
      </c>
      <c r="D434" t="s">
        <v>8</v>
      </c>
      <c r="E434" t="s">
        <v>7</v>
      </c>
      <c r="F434" t="s">
        <v>10</v>
      </c>
      <c r="G434">
        <f>INDEX(resident_to_x_domains[how many domains?],MATCH(data[[#This Row],[Case Profile Name]],resident_to_x_domains[Case Profile Name],0))</f>
        <v>2</v>
      </c>
      <c r="H434" t="str">
        <f>INDEX(CHP_table[CHP],MATCH(data[[#This Row],[Case Profile Name]],CHP_table[Case Profile Name],0))</f>
        <v>HP</v>
      </c>
      <c r="I434" t="str">
        <f>LEFT(data[[#This Row],[Domain]],1)</f>
        <v>H</v>
      </c>
      <c r="J434" s="4">
        <f>INDEX(criteria_table[criteria_code],MATCH(data[[#This Row],[Criteria]],criteria_table[Criteria],0))</f>
        <v>3</v>
      </c>
      <c r="K434" s="4" t="str">
        <f>CONCATENATE(data[[#This Row],[C H or P]],",",data[[#This Row],[criteria_code]])</f>
        <v>H,3</v>
      </c>
      <c r="L434" s="4" t="str">
        <f>CONCATENATE(data[[#This Row],[num_domains]]," ",data[[#This Row],[Criteria]])</f>
        <v>2 Allegiance to the United States of America</v>
      </c>
    </row>
    <row r="435" spans="1:12" x14ac:dyDescent="0.25">
      <c r="A435" t="s">
        <v>29</v>
      </c>
      <c r="B435" t="s">
        <v>189</v>
      </c>
      <c r="C435" t="s">
        <v>71</v>
      </c>
      <c r="D435" t="s">
        <v>2</v>
      </c>
      <c r="E435" t="s">
        <v>1</v>
      </c>
      <c r="F435" t="s">
        <v>0</v>
      </c>
      <c r="G435">
        <f>INDEX(resident_to_x_domains[how many domains?],MATCH(data[[#This Row],[Case Profile Name]],resident_to_x_domains[Case Profile Name],0))</f>
        <v>2</v>
      </c>
      <c r="H435" t="str">
        <f>INDEX(CHP_table[CHP],MATCH(data[[#This Row],[Case Profile Name]],CHP_table[Case Profile Name],0))</f>
        <v>HP</v>
      </c>
      <c r="I435" t="str">
        <f>LEFT(data[[#This Row],[Domain]],1)</f>
        <v>P</v>
      </c>
      <c r="J435" s="4">
        <f>INDEX(criteria_table[criteria_code],MATCH(data[[#This Row],[Criteria]],criteria_table[Criteria],0))</f>
        <v>18</v>
      </c>
      <c r="K435" s="4" t="str">
        <f>CONCATENATE(data[[#This Row],[C H or P]],",",data[[#This Row],[criteria_code]])</f>
        <v>P,18</v>
      </c>
      <c r="L435" s="4" t="str">
        <f>CONCATENATE(data[[#This Row],[num_domains]]," ",data[[#This Row],[Criteria]])</f>
        <v>2 Passive communication with hostile actors</v>
      </c>
    </row>
    <row r="436" spans="1:12" hidden="1" x14ac:dyDescent="0.25">
      <c r="A436" t="s">
        <v>29</v>
      </c>
      <c r="B436" t="s">
        <v>189</v>
      </c>
      <c r="C436" t="s">
        <v>71</v>
      </c>
      <c r="D436" t="s">
        <v>8</v>
      </c>
      <c r="E436" t="s">
        <v>1</v>
      </c>
      <c r="F436" t="s">
        <v>14</v>
      </c>
      <c r="G436">
        <f>INDEX(resident_to_x_domains[how many domains?],MATCH(data[[#This Row],[Case Profile Name]],resident_to_x_domains[Case Profile Name],0))</f>
        <v>2</v>
      </c>
      <c r="H436" t="str">
        <f>INDEX(CHP_table[CHP],MATCH(data[[#This Row],[Case Profile Name]],CHP_table[Case Profile Name],0))</f>
        <v>HP</v>
      </c>
      <c r="I436" t="str">
        <f>LEFT(data[[#This Row],[Domain]],1)</f>
        <v>P</v>
      </c>
      <c r="J436" s="4">
        <f>INDEX(criteria_table[criteria_code],MATCH(data[[#This Row],[Criteria]],criteria_table[Criteria],0))</f>
        <v>1</v>
      </c>
      <c r="K436" s="4" t="str">
        <f>CONCATENATE(data[[#This Row],[C H or P]],",",data[[#This Row],[criteria_code]])</f>
        <v>P,1</v>
      </c>
      <c r="L436" s="4" t="str">
        <f>CONCATENATE(data[[#This Row],[num_domains]]," ",data[[#This Row],[Criteria]])</f>
        <v>2 Active communication with hostile actors</v>
      </c>
    </row>
    <row r="437" spans="1:12" x14ac:dyDescent="0.25">
      <c r="A437" t="s">
        <v>82</v>
      </c>
      <c r="B437" t="s">
        <v>188</v>
      </c>
      <c r="C437" t="s">
        <v>45</v>
      </c>
      <c r="D437" t="s">
        <v>2</v>
      </c>
      <c r="E437" t="s">
        <v>7</v>
      </c>
      <c r="F437" t="s">
        <v>38</v>
      </c>
      <c r="G437">
        <f>INDEX(resident_to_x_domains[how many domains?],MATCH(data[[#This Row],[Case Profile Name]],resident_to_x_domains[Case Profile Name],0))</f>
        <v>2</v>
      </c>
      <c r="H437" t="str">
        <f>INDEX(CHP_table[CHP],MATCH(data[[#This Row],[Case Profile Name]],CHP_table[Case Profile Name],0))</f>
        <v>HP</v>
      </c>
      <c r="I437" t="str">
        <f>LEFT(data[[#This Row],[Domain]],1)</f>
        <v>H</v>
      </c>
      <c r="J437" s="4">
        <f>INDEX(criteria_table[criteria_code],MATCH(data[[#This Row],[Criteria]],criteria_table[Criteria],0))</f>
        <v>20</v>
      </c>
      <c r="K437" s="4" t="str">
        <f>CONCATENATE(data[[#This Row],[C H or P]],",",data[[#This Row],[criteria_code]])</f>
        <v>H,20</v>
      </c>
      <c r="L437" s="4" t="str">
        <f>CONCATENATE(data[[#This Row],[num_domains]]," ",data[[#This Row],[Criteria]])</f>
        <v>2 Personal conduct</v>
      </c>
    </row>
    <row r="438" spans="1:12" x14ac:dyDescent="0.25">
      <c r="A438" t="s">
        <v>82</v>
      </c>
      <c r="B438" t="s">
        <v>188</v>
      </c>
      <c r="C438" t="s">
        <v>45</v>
      </c>
      <c r="D438" t="s">
        <v>2</v>
      </c>
      <c r="E438" t="s">
        <v>7</v>
      </c>
      <c r="F438" t="s">
        <v>76</v>
      </c>
      <c r="G438">
        <f>INDEX(resident_to_x_domains[how many domains?],MATCH(data[[#This Row],[Case Profile Name]],resident_to_x_domains[Case Profile Name],0))</f>
        <v>2</v>
      </c>
      <c r="H438" t="str">
        <f>INDEX(CHP_table[CHP],MATCH(data[[#This Row],[Case Profile Name]],CHP_table[Case Profile Name],0))</f>
        <v>HP</v>
      </c>
      <c r="I438" t="str">
        <f>LEFT(data[[#This Row],[Domain]],1)</f>
        <v>H</v>
      </c>
      <c r="J438" s="4">
        <f>INDEX(criteria_table[criteria_code],MATCH(data[[#This Row],[Criteria]],criteria_table[Criteria],0))</f>
        <v>7</v>
      </c>
      <c r="K438" s="4" t="str">
        <f>CONCATENATE(data[[#This Row],[C H or P]],",",data[[#This Row],[criteria_code]])</f>
        <v>H,7</v>
      </c>
      <c r="L438" s="4" t="str">
        <f>CONCATENATE(data[[#This Row],[num_domains]]," ",data[[#This Row],[Criteria]])</f>
        <v>2 Excessive alcohol consumption</v>
      </c>
    </row>
    <row r="439" spans="1:12" x14ac:dyDescent="0.25">
      <c r="A439" t="s">
        <v>82</v>
      </c>
      <c r="B439" t="s">
        <v>188</v>
      </c>
      <c r="C439" t="s">
        <v>45</v>
      </c>
      <c r="D439" t="s">
        <v>2</v>
      </c>
      <c r="E439" t="s">
        <v>7</v>
      </c>
      <c r="F439" t="s">
        <v>13</v>
      </c>
      <c r="G439">
        <f>INDEX(resident_to_x_domains[how many domains?],MATCH(data[[#This Row],[Case Profile Name]],resident_to_x_domains[Case Profile Name],0))</f>
        <v>2</v>
      </c>
      <c r="H439" t="str">
        <f>INDEX(CHP_table[CHP],MATCH(data[[#This Row],[Case Profile Name]],CHP_table[Case Profile Name],0))</f>
        <v>HP</v>
      </c>
      <c r="I439" t="str">
        <f>LEFT(data[[#This Row],[Domain]],1)</f>
        <v>H</v>
      </c>
      <c r="J439" s="4">
        <f>INDEX(criteria_table[criteria_code],MATCH(data[[#This Row],[Criteria]],criteria_table[Criteria],0))</f>
        <v>11</v>
      </c>
      <c r="K439" s="4" t="str">
        <f>CONCATENATE(data[[#This Row],[C H or P]],",",data[[#This Row],[criteria_code]])</f>
        <v>H,11</v>
      </c>
      <c r="L439" s="4" t="str">
        <f>CONCATENATE(data[[#This Row],[num_domains]]," ",data[[#This Row],[Criteria]])</f>
        <v>2 Financial considerations</v>
      </c>
    </row>
    <row r="440" spans="1:12" x14ac:dyDescent="0.25">
      <c r="A440" t="s">
        <v>82</v>
      </c>
      <c r="B440" t="s">
        <v>188</v>
      </c>
      <c r="C440" t="s">
        <v>45</v>
      </c>
      <c r="D440" t="s">
        <v>2</v>
      </c>
      <c r="E440" t="s">
        <v>7</v>
      </c>
      <c r="F440" t="s">
        <v>78</v>
      </c>
      <c r="G440">
        <f>INDEX(resident_to_x_domains[how many domains?],MATCH(data[[#This Row],[Case Profile Name]],resident_to_x_domains[Case Profile Name],0))</f>
        <v>2</v>
      </c>
      <c r="H440" t="str">
        <f>INDEX(CHP_table[CHP],MATCH(data[[#This Row],[Case Profile Name]],CHP_table[Case Profile Name],0))</f>
        <v>HP</v>
      </c>
      <c r="I440" t="str">
        <f>LEFT(data[[#This Row],[Domain]],1)</f>
        <v>H</v>
      </c>
      <c r="J440" s="4">
        <f>INDEX(criteria_table[criteria_code],MATCH(data[[#This Row],[Criteria]],criteria_table[Criteria],0))</f>
        <v>9</v>
      </c>
      <c r="K440" s="4" t="str">
        <f>CONCATENATE(data[[#This Row],[C H or P]],",",data[[#This Row],[criteria_code]])</f>
        <v>H,9</v>
      </c>
      <c r="L440" s="4" t="str">
        <f>CONCATENATE(data[[#This Row],[num_domains]]," ",data[[#This Row],[Criteria]])</f>
        <v>2 Excessive foreign travel</v>
      </c>
    </row>
    <row r="441" spans="1:12" hidden="1" x14ac:dyDescent="0.25">
      <c r="A441" t="s">
        <v>82</v>
      </c>
      <c r="B441" t="s">
        <v>188</v>
      </c>
      <c r="C441" t="s">
        <v>45</v>
      </c>
      <c r="D441" t="s">
        <v>8</v>
      </c>
      <c r="E441" t="s">
        <v>7</v>
      </c>
      <c r="F441" t="s">
        <v>10</v>
      </c>
      <c r="G441">
        <f>INDEX(resident_to_x_domains[how many domains?],MATCH(data[[#This Row],[Case Profile Name]],resident_to_x_domains[Case Profile Name],0))</f>
        <v>2</v>
      </c>
      <c r="H441" t="str">
        <f>INDEX(CHP_table[CHP],MATCH(data[[#This Row],[Case Profile Name]],CHP_table[Case Profile Name],0))</f>
        <v>HP</v>
      </c>
      <c r="I441" t="str">
        <f>LEFT(data[[#This Row],[Domain]],1)</f>
        <v>H</v>
      </c>
      <c r="J441" s="4">
        <f>INDEX(criteria_table[criteria_code],MATCH(data[[#This Row],[Criteria]],criteria_table[Criteria],0))</f>
        <v>3</v>
      </c>
      <c r="K441" s="4" t="str">
        <f>CONCATENATE(data[[#This Row],[C H or P]],",",data[[#This Row],[criteria_code]])</f>
        <v>H,3</v>
      </c>
      <c r="L441" s="4" t="str">
        <f>CONCATENATE(data[[#This Row],[num_domains]]," ",data[[#This Row],[Criteria]])</f>
        <v>2 Allegiance to the United States of America</v>
      </c>
    </row>
    <row r="442" spans="1:12" hidden="1" x14ac:dyDescent="0.25">
      <c r="A442" t="s">
        <v>82</v>
      </c>
      <c r="B442" t="s">
        <v>188</v>
      </c>
      <c r="C442" t="s">
        <v>45</v>
      </c>
      <c r="D442" t="s">
        <v>8</v>
      </c>
      <c r="E442" t="s">
        <v>7</v>
      </c>
      <c r="F442" t="s">
        <v>125</v>
      </c>
      <c r="G442">
        <f>INDEX(resident_to_x_domains[how many domains?],MATCH(data[[#This Row],[Case Profile Name]],resident_to_x_domains[Case Profile Name],0))</f>
        <v>2</v>
      </c>
      <c r="H442" t="str">
        <f>INDEX(CHP_table[CHP],MATCH(data[[#This Row],[Case Profile Name]],CHP_table[Case Profile Name],0))</f>
        <v>HP</v>
      </c>
      <c r="I442" t="str">
        <f>LEFT(data[[#This Row],[Domain]],1)</f>
        <v>H</v>
      </c>
      <c r="J442" s="4">
        <f>INDEX(criteria_table[criteria_code],MATCH(data[[#This Row],[Criteria]],criteria_table[Criteria],0))</f>
        <v>13</v>
      </c>
      <c r="K442" s="4" t="str">
        <f>CONCATENATE(data[[#This Row],[C H or P]],",",data[[#This Row],[criteria_code]])</f>
        <v>H,13</v>
      </c>
      <c r="L442" s="4" t="str">
        <f>CONCATENATE(data[[#This Row],[num_domains]]," ",data[[#This Row],[Criteria]])</f>
        <v>2 Illegal drug use</v>
      </c>
    </row>
    <row r="443" spans="1:12" hidden="1" x14ac:dyDescent="0.25">
      <c r="A443" t="s">
        <v>82</v>
      </c>
      <c r="B443" t="s">
        <v>188</v>
      </c>
      <c r="C443" t="s">
        <v>45</v>
      </c>
      <c r="D443" t="s">
        <v>8</v>
      </c>
      <c r="E443" t="s">
        <v>7</v>
      </c>
      <c r="F443" t="s">
        <v>9</v>
      </c>
      <c r="G443">
        <f>INDEX(resident_to_x_domains[how many domains?],MATCH(data[[#This Row],[Case Profile Name]],resident_to_x_domains[Case Profile Name],0))</f>
        <v>2</v>
      </c>
      <c r="H443" t="str">
        <f>INDEX(CHP_table[CHP],MATCH(data[[#This Row],[Case Profile Name]],CHP_table[Case Profile Name],0))</f>
        <v>HP</v>
      </c>
      <c r="I443" t="str">
        <f>LEFT(data[[#This Row],[Domain]],1)</f>
        <v>H</v>
      </c>
      <c r="J443" s="4">
        <f>INDEX(criteria_table[criteria_code],MATCH(data[[#This Row],[Criteria]],criteria_table[Criteria],0))</f>
        <v>5</v>
      </c>
      <c r="K443" s="4" t="str">
        <f>CONCATENATE(data[[#This Row],[C H or P]],",",data[[#This Row],[criteria_code]])</f>
        <v>H,5</v>
      </c>
      <c r="L443" s="4" t="str">
        <f>CONCATENATE(data[[#This Row],[num_domains]]," ",data[[#This Row],[Criteria]])</f>
        <v>2 Criminal conduct</v>
      </c>
    </row>
    <row r="444" spans="1:12" hidden="1" x14ac:dyDescent="0.25">
      <c r="A444" t="s">
        <v>82</v>
      </c>
      <c r="B444" t="s">
        <v>188</v>
      </c>
      <c r="C444" t="s">
        <v>45</v>
      </c>
      <c r="D444" t="s">
        <v>8</v>
      </c>
      <c r="E444" t="s">
        <v>7</v>
      </c>
      <c r="F444" t="s">
        <v>43</v>
      </c>
      <c r="G444">
        <f>INDEX(resident_to_x_domains[how many domains?],MATCH(data[[#This Row],[Case Profile Name]],resident_to_x_domains[Case Profile Name],0))</f>
        <v>2</v>
      </c>
      <c r="H444" t="str">
        <f>INDEX(CHP_table[CHP],MATCH(data[[#This Row],[Case Profile Name]],CHP_table[Case Profile Name],0))</f>
        <v>HP</v>
      </c>
      <c r="I444" t="str">
        <f>LEFT(data[[#This Row],[Domain]],1)</f>
        <v>H</v>
      </c>
      <c r="J444" s="4">
        <f>INDEX(criteria_table[criteria_code],MATCH(data[[#This Row],[Criteria]],criteria_table[Criteria],0))</f>
        <v>25</v>
      </c>
      <c r="K444" s="4" t="str">
        <f>CONCATENATE(data[[#This Row],[C H or P]],",",data[[#This Row],[criteria_code]])</f>
        <v>H,25</v>
      </c>
      <c r="L444" s="4" t="str">
        <f>CONCATENATE(data[[#This Row],[num_domains]]," ",data[[#This Row],[Criteria]])</f>
        <v>2 Psychological stress</v>
      </c>
    </row>
    <row r="445" spans="1:12" hidden="1" x14ac:dyDescent="0.25">
      <c r="A445" t="s">
        <v>82</v>
      </c>
      <c r="B445" t="s">
        <v>188</v>
      </c>
      <c r="C445" t="s">
        <v>45</v>
      </c>
      <c r="D445" t="s">
        <v>8</v>
      </c>
      <c r="E445" t="s">
        <v>1</v>
      </c>
      <c r="F445" t="s">
        <v>14</v>
      </c>
      <c r="G445">
        <f>INDEX(resident_to_x_domains[how many domains?],MATCH(data[[#This Row],[Case Profile Name]],resident_to_x_domains[Case Profile Name],0))</f>
        <v>2</v>
      </c>
      <c r="H445" t="str">
        <f>INDEX(CHP_table[CHP],MATCH(data[[#This Row],[Case Profile Name]],CHP_table[Case Profile Name],0))</f>
        <v>HP</v>
      </c>
      <c r="I445" t="str">
        <f>LEFT(data[[#This Row],[Domain]],1)</f>
        <v>P</v>
      </c>
      <c r="J445" s="4">
        <f>INDEX(criteria_table[criteria_code],MATCH(data[[#This Row],[Criteria]],criteria_table[Criteria],0))</f>
        <v>1</v>
      </c>
      <c r="K445" s="4" t="str">
        <f>CONCATENATE(data[[#This Row],[C H or P]],",",data[[#This Row],[criteria_code]])</f>
        <v>P,1</v>
      </c>
      <c r="L445" s="4" t="str">
        <f>CONCATENATE(data[[#This Row],[num_domains]]," ",data[[#This Row],[Criteria]])</f>
        <v>2 Active communication with hostile actors</v>
      </c>
    </row>
    <row r="446" spans="1:12" x14ac:dyDescent="0.25">
      <c r="A446" t="s">
        <v>121</v>
      </c>
      <c r="B446" t="s">
        <v>187</v>
      </c>
      <c r="C446" t="s">
        <v>128</v>
      </c>
      <c r="D446" t="s">
        <v>2</v>
      </c>
      <c r="E446" t="s">
        <v>7</v>
      </c>
      <c r="F446" t="s">
        <v>38</v>
      </c>
      <c r="G446">
        <f>INDEX(resident_to_x_domains[how many domains?],MATCH(data[[#This Row],[Case Profile Name]],resident_to_x_domains[Case Profile Name],0))</f>
        <v>3</v>
      </c>
      <c r="H446" t="str">
        <f>INDEX(CHP_table[CHP],MATCH(data[[#This Row],[Case Profile Name]],CHP_table[Case Profile Name],0))</f>
        <v>CHP</v>
      </c>
      <c r="I446" t="str">
        <f>LEFT(data[[#This Row],[Domain]],1)</f>
        <v>H</v>
      </c>
      <c r="J446" s="4">
        <f>INDEX(criteria_table[criteria_code],MATCH(data[[#This Row],[Criteria]],criteria_table[Criteria],0))</f>
        <v>20</v>
      </c>
      <c r="K446" s="4" t="str">
        <f>CONCATENATE(data[[#This Row],[C H or P]],",",data[[#This Row],[criteria_code]])</f>
        <v>H,20</v>
      </c>
      <c r="L446" s="4" t="str">
        <f>CONCATENATE(data[[#This Row],[num_domains]]," ",data[[#This Row],[Criteria]])</f>
        <v>3 Personal conduct</v>
      </c>
    </row>
    <row r="447" spans="1:12" x14ac:dyDescent="0.25">
      <c r="A447" t="s">
        <v>121</v>
      </c>
      <c r="B447" t="s">
        <v>187</v>
      </c>
      <c r="C447" t="s">
        <v>128</v>
      </c>
      <c r="D447" t="s">
        <v>2</v>
      </c>
      <c r="E447" t="s">
        <v>7</v>
      </c>
      <c r="F447" t="s">
        <v>18</v>
      </c>
      <c r="G447">
        <f>INDEX(resident_to_x_domains[how many domains?],MATCH(data[[#This Row],[Case Profile Name]],resident_to_x_domains[Case Profile Name],0))</f>
        <v>3</v>
      </c>
      <c r="H447" t="str">
        <f>INDEX(CHP_table[CHP],MATCH(data[[#This Row],[Case Profile Name]],CHP_table[Case Profile Name],0))</f>
        <v>CHP</v>
      </c>
      <c r="I447" t="str">
        <f>LEFT(data[[#This Row],[Domain]],1)</f>
        <v>H</v>
      </c>
      <c r="J447" s="4">
        <f>INDEX(criteria_table[criteria_code],MATCH(data[[#This Row],[Criteria]],criteria_table[Criteria],0))</f>
        <v>12</v>
      </c>
      <c r="K447" s="4" t="str">
        <f>CONCATENATE(data[[#This Row],[C H or P]],",",data[[#This Row],[criteria_code]])</f>
        <v>H,12</v>
      </c>
      <c r="L447" s="4" t="str">
        <f>CONCATENATE(data[[#This Row],[num_domains]]," ",data[[#This Row],[Criteria]])</f>
        <v>3 Foreign preference</v>
      </c>
    </row>
    <row r="448" spans="1:12" hidden="1" x14ac:dyDescent="0.25">
      <c r="A448" t="s">
        <v>121</v>
      </c>
      <c r="B448" t="s">
        <v>187</v>
      </c>
      <c r="C448" t="s">
        <v>128</v>
      </c>
      <c r="D448" t="s">
        <v>8</v>
      </c>
      <c r="E448" t="s">
        <v>7</v>
      </c>
      <c r="F448" t="s">
        <v>11</v>
      </c>
      <c r="G448">
        <f>INDEX(resident_to_x_domains[how many domains?],MATCH(data[[#This Row],[Case Profile Name]],resident_to_x_domains[Case Profile Name],0))</f>
        <v>3</v>
      </c>
      <c r="H448" t="str">
        <f>INDEX(CHP_table[CHP],MATCH(data[[#This Row],[Case Profile Name]],CHP_table[Case Profile Name],0))</f>
        <v>CHP</v>
      </c>
      <c r="I448" t="str">
        <f>LEFT(data[[#This Row],[Domain]],1)</f>
        <v>H</v>
      </c>
      <c r="J448" s="4">
        <f>INDEX(criteria_table[criteria_code],MATCH(data[[#This Row],[Criteria]],criteria_table[Criteria],0))</f>
        <v>15</v>
      </c>
      <c r="K448" s="4" t="str">
        <f>CONCATENATE(data[[#This Row],[C H or P]],",",data[[#This Row],[criteria_code]])</f>
        <v>H,15</v>
      </c>
      <c r="L448" s="4" t="str">
        <f>CONCATENATE(data[[#This Row],[num_domains]]," ",data[[#This Row],[Criteria]])</f>
        <v>3 Mishandling of classified information</v>
      </c>
    </row>
    <row r="449" spans="1:12" hidden="1" x14ac:dyDescent="0.25">
      <c r="A449" t="s">
        <v>121</v>
      </c>
      <c r="B449" t="s">
        <v>187</v>
      </c>
      <c r="C449" t="s">
        <v>128</v>
      </c>
      <c r="D449" t="s">
        <v>8</v>
      </c>
      <c r="E449" t="s">
        <v>7</v>
      </c>
      <c r="F449" t="s">
        <v>10</v>
      </c>
      <c r="G449">
        <f>INDEX(resident_to_x_domains[how many domains?],MATCH(data[[#This Row],[Case Profile Name]],resident_to_x_domains[Case Profile Name],0))</f>
        <v>3</v>
      </c>
      <c r="H449" t="str">
        <f>INDEX(CHP_table[CHP],MATCH(data[[#This Row],[Case Profile Name]],CHP_table[Case Profile Name],0))</f>
        <v>CHP</v>
      </c>
      <c r="I449" t="str">
        <f>LEFT(data[[#This Row],[Domain]],1)</f>
        <v>H</v>
      </c>
      <c r="J449" s="4">
        <f>INDEX(criteria_table[criteria_code],MATCH(data[[#This Row],[Criteria]],criteria_table[Criteria],0))</f>
        <v>3</v>
      </c>
      <c r="K449" s="4" t="str">
        <f>CONCATENATE(data[[#This Row],[C H or P]],",",data[[#This Row],[criteria_code]])</f>
        <v>H,3</v>
      </c>
      <c r="L449" s="4" t="str">
        <f>CONCATENATE(data[[#This Row],[num_domains]]," ",data[[#This Row],[Criteria]])</f>
        <v>3 Allegiance to the United States of America</v>
      </c>
    </row>
    <row r="450" spans="1:12" x14ac:dyDescent="0.25">
      <c r="A450" t="s">
        <v>121</v>
      </c>
      <c r="B450" t="s">
        <v>187</v>
      </c>
      <c r="C450" t="s">
        <v>128</v>
      </c>
      <c r="D450" t="s">
        <v>2</v>
      </c>
      <c r="E450" t="s">
        <v>1</v>
      </c>
      <c r="F450" t="s">
        <v>0</v>
      </c>
      <c r="G450">
        <f>INDEX(resident_to_x_domains[how many domains?],MATCH(data[[#This Row],[Case Profile Name]],resident_to_x_domains[Case Profile Name],0))</f>
        <v>3</v>
      </c>
      <c r="H450" t="str">
        <f>INDEX(CHP_table[CHP],MATCH(data[[#This Row],[Case Profile Name]],CHP_table[Case Profile Name],0))</f>
        <v>CHP</v>
      </c>
      <c r="I450" t="str">
        <f>LEFT(data[[#This Row],[Domain]],1)</f>
        <v>P</v>
      </c>
      <c r="J450" s="4">
        <f>INDEX(criteria_table[criteria_code],MATCH(data[[#This Row],[Criteria]],criteria_table[Criteria],0))</f>
        <v>18</v>
      </c>
      <c r="K450" s="4" t="str">
        <f>CONCATENATE(data[[#This Row],[C H or P]],",",data[[#This Row],[criteria_code]])</f>
        <v>P,18</v>
      </c>
      <c r="L450" s="4" t="str">
        <f>CONCATENATE(data[[#This Row],[num_domains]]," ",data[[#This Row],[Criteria]])</f>
        <v>3 Passive communication with hostile actors</v>
      </c>
    </row>
    <row r="451" spans="1:12" hidden="1" x14ac:dyDescent="0.25">
      <c r="A451" t="s">
        <v>121</v>
      </c>
      <c r="B451" t="s">
        <v>187</v>
      </c>
      <c r="C451" t="s">
        <v>128</v>
      </c>
      <c r="D451" t="s">
        <v>8</v>
      </c>
      <c r="E451" t="s">
        <v>23</v>
      </c>
      <c r="F451" t="s">
        <v>22</v>
      </c>
      <c r="G451">
        <f>INDEX(resident_to_x_domains[how many domains?],MATCH(data[[#This Row],[Case Profile Name]],resident_to_x_domains[Case Profile Name],0))</f>
        <v>3</v>
      </c>
      <c r="H451" t="str">
        <f>INDEX(CHP_table[CHP],MATCH(data[[#This Row],[Case Profile Name]],CHP_table[Case Profile Name],0))</f>
        <v>CHP</v>
      </c>
      <c r="I451" t="str">
        <f>LEFT(data[[#This Row],[Domain]],1)</f>
        <v>C</v>
      </c>
      <c r="J451" s="4">
        <f>INDEX(criteria_table[criteria_code],MATCH(data[[#This Row],[Criteria]],criteria_table[Criteria],0))</f>
        <v>16</v>
      </c>
      <c r="K451" s="4" t="str">
        <f>CONCATENATE(data[[#This Row],[C H or P]],",",data[[#This Row],[criteria_code]])</f>
        <v>C,16</v>
      </c>
      <c r="L451" s="4" t="str">
        <f>CONCATENATE(data[[#This Row],[num_domains]]," ",data[[#This Row],[Criteria]])</f>
        <v>3 Misuse of protected/secured information systems</v>
      </c>
    </row>
    <row r="452" spans="1:12" x14ac:dyDescent="0.25">
      <c r="A452" t="s">
        <v>57</v>
      </c>
      <c r="B452" t="s">
        <v>186</v>
      </c>
      <c r="C452" t="s">
        <v>185</v>
      </c>
      <c r="D452" t="s">
        <v>2</v>
      </c>
      <c r="E452" t="s">
        <v>7</v>
      </c>
      <c r="F452" t="s">
        <v>38</v>
      </c>
      <c r="G452">
        <f>INDEX(resident_to_x_domains[how many domains?],MATCH(data[[#This Row],[Case Profile Name]],resident_to_x_domains[Case Profile Name],0))</f>
        <v>2</v>
      </c>
      <c r="H452" t="str">
        <f>INDEX(CHP_table[CHP],MATCH(data[[#This Row],[Case Profile Name]],CHP_table[Case Profile Name],0))</f>
        <v>HP</v>
      </c>
      <c r="I452" t="str">
        <f>LEFT(data[[#This Row],[Domain]],1)</f>
        <v>H</v>
      </c>
      <c r="J452" s="4">
        <f>INDEX(criteria_table[criteria_code],MATCH(data[[#This Row],[Criteria]],criteria_table[Criteria],0))</f>
        <v>20</v>
      </c>
      <c r="K452" s="4" t="str">
        <f>CONCATENATE(data[[#This Row],[C H or P]],",",data[[#This Row],[criteria_code]])</f>
        <v>H,20</v>
      </c>
      <c r="L452" s="4" t="str">
        <f>CONCATENATE(data[[#This Row],[num_domains]]," ",data[[#This Row],[Criteria]])</f>
        <v>2 Personal conduct</v>
      </c>
    </row>
    <row r="453" spans="1:12" x14ac:dyDescent="0.25">
      <c r="A453" t="s">
        <v>57</v>
      </c>
      <c r="B453" t="s">
        <v>186</v>
      </c>
      <c r="C453" t="s">
        <v>185</v>
      </c>
      <c r="D453" t="s">
        <v>2</v>
      </c>
      <c r="E453" t="s">
        <v>7</v>
      </c>
      <c r="F453" t="s">
        <v>18</v>
      </c>
      <c r="G453">
        <f>INDEX(resident_to_x_domains[how many domains?],MATCH(data[[#This Row],[Case Profile Name]],resident_to_x_domains[Case Profile Name],0))</f>
        <v>2</v>
      </c>
      <c r="H453" t="str">
        <f>INDEX(CHP_table[CHP],MATCH(data[[#This Row],[Case Profile Name]],CHP_table[Case Profile Name],0))</f>
        <v>HP</v>
      </c>
      <c r="I453" t="str">
        <f>LEFT(data[[#This Row],[Domain]],1)</f>
        <v>H</v>
      </c>
      <c r="J453" s="4">
        <f>INDEX(criteria_table[criteria_code],MATCH(data[[#This Row],[Criteria]],criteria_table[Criteria],0))</f>
        <v>12</v>
      </c>
      <c r="K453" s="4" t="str">
        <f>CONCATENATE(data[[#This Row],[C H or P]],",",data[[#This Row],[criteria_code]])</f>
        <v>H,12</v>
      </c>
      <c r="L453" s="4" t="str">
        <f>CONCATENATE(data[[#This Row],[num_domains]]," ",data[[#This Row],[Criteria]])</f>
        <v>2 Foreign preference</v>
      </c>
    </row>
    <row r="454" spans="1:12" x14ac:dyDescent="0.25">
      <c r="A454" t="s">
        <v>57</v>
      </c>
      <c r="B454" t="s">
        <v>186</v>
      </c>
      <c r="C454" t="s">
        <v>185</v>
      </c>
      <c r="D454" t="s">
        <v>2</v>
      </c>
      <c r="E454" t="s">
        <v>7</v>
      </c>
      <c r="F454" t="s">
        <v>12</v>
      </c>
      <c r="G454">
        <f>INDEX(resident_to_x_domains[how many domains?],MATCH(data[[#This Row],[Case Profile Name]],resident_to_x_domains[Case Profile Name],0))</f>
        <v>2</v>
      </c>
      <c r="H454" t="str">
        <f>INDEX(CHP_table[CHP],MATCH(data[[#This Row],[Case Profile Name]],CHP_table[Case Profile Name],0))</f>
        <v>HP</v>
      </c>
      <c r="I454" t="str">
        <f>LEFT(data[[#This Row],[Domain]],1)</f>
        <v>H</v>
      </c>
      <c r="J454" s="4">
        <f>INDEX(criteria_table[criteria_code],MATCH(data[[#This Row],[Criteria]],criteria_table[Criteria],0))</f>
        <v>23</v>
      </c>
      <c r="K454" s="4" t="str">
        <f>CONCATENATE(data[[#This Row],[C H or P]],",",data[[#This Row],[criteria_code]])</f>
        <v>H,23</v>
      </c>
      <c r="L454" s="4" t="str">
        <f>CONCATENATE(data[[#This Row],[num_domains]]," ",data[[#This Row],[Criteria]])</f>
        <v>2 Practices dangerous to security</v>
      </c>
    </row>
    <row r="455" spans="1:12" hidden="1" x14ac:dyDescent="0.25">
      <c r="A455" t="s">
        <v>57</v>
      </c>
      <c r="B455" t="s">
        <v>186</v>
      </c>
      <c r="C455" t="s">
        <v>185</v>
      </c>
      <c r="D455" t="s">
        <v>8</v>
      </c>
      <c r="E455" t="s">
        <v>7</v>
      </c>
      <c r="F455" t="s">
        <v>10</v>
      </c>
      <c r="G455">
        <f>INDEX(resident_to_x_domains[how many domains?],MATCH(data[[#This Row],[Case Profile Name]],resident_to_x_domains[Case Profile Name],0))</f>
        <v>2</v>
      </c>
      <c r="H455" t="str">
        <f>INDEX(CHP_table[CHP],MATCH(data[[#This Row],[Case Profile Name]],CHP_table[Case Profile Name],0))</f>
        <v>HP</v>
      </c>
      <c r="I455" t="str">
        <f>LEFT(data[[#This Row],[Domain]],1)</f>
        <v>H</v>
      </c>
      <c r="J455" s="4">
        <f>INDEX(criteria_table[criteria_code],MATCH(data[[#This Row],[Criteria]],criteria_table[Criteria],0))</f>
        <v>3</v>
      </c>
      <c r="K455" s="4" t="str">
        <f>CONCATENATE(data[[#This Row],[C H or P]],",",data[[#This Row],[criteria_code]])</f>
        <v>H,3</v>
      </c>
      <c r="L455" s="4" t="str">
        <f>CONCATENATE(data[[#This Row],[num_domains]]," ",data[[#This Row],[Criteria]])</f>
        <v>2 Allegiance to the United States of America</v>
      </c>
    </row>
    <row r="456" spans="1:12" hidden="1" x14ac:dyDescent="0.25">
      <c r="A456" t="s">
        <v>57</v>
      </c>
      <c r="B456" t="s">
        <v>186</v>
      </c>
      <c r="C456" t="s">
        <v>185</v>
      </c>
      <c r="D456" t="s">
        <v>8</v>
      </c>
      <c r="E456" t="s">
        <v>7</v>
      </c>
      <c r="F456" t="s">
        <v>9</v>
      </c>
      <c r="G456">
        <f>INDEX(resident_to_x_domains[how many domains?],MATCH(data[[#This Row],[Case Profile Name]],resident_to_x_domains[Case Profile Name],0))</f>
        <v>2</v>
      </c>
      <c r="H456" t="str">
        <f>INDEX(CHP_table[CHP],MATCH(data[[#This Row],[Case Profile Name]],CHP_table[Case Profile Name],0))</f>
        <v>HP</v>
      </c>
      <c r="I456" t="str">
        <f>LEFT(data[[#This Row],[Domain]],1)</f>
        <v>H</v>
      </c>
      <c r="J456" s="4">
        <f>INDEX(criteria_table[criteria_code],MATCH(data[[#This Row],[Criteria]],criteria_table[Criteria],0))</f>
        <v>5</v>
      </c>
      <c r="K456" s="4" t="str">
        <f>CONCATENATE(data[[#This Row],[C H or P]],",",data[[#This Row],[criteria_code]])</f>
        <v>H,5</v>
      </c>
      <c r="L456" s="4" t="str">
        <f>CONCATENATE(data[[#This Row],[num_domains]]," ",data[[#This Row],[Criteria]])</f>
        <v>2 Criminal conduct</v>
      </c>
    </row>
    <row r="457" spans="1:12" x14ac:dyDescent="0.25">
      <c r="A457" t="s">
        <v>57</v>
      </c>
      <c r="B457" t="s">
        <v>186</v>
      </c>
      <c r="C457" t="s">
        <v>185</v>
      </c>
      <c r="D457" t="s">
        <v>2</v>
      </c>
      <c r="E457" t="s">
        <v>1</v>
      </c>
      <c r="F457" t="s">
        <v>0</v>
      </c>
      <c r="G457">
        <f>INDEX(resident_to_x_domains[how many domains?],MATCH(data[[#This Row],[Case Profile Name]],resident_to_x_domains[Case Profile Name],0))</f>
        <v>2</v>
      </c>
      <c r="H457" t="str">
        <f>INDEX(CHP_table[CHP],MATCH(data[[#This Row],[Case Profile Name]],CHP_table[Case Profile Name],0))</f>
        <v>HP</v>
      </c>
      <c r="I457" t="str">
        <f>LEFT(data[[#This Row],[Domain]],1)</f>
        <v>P</v>
      </c>
      <c r="J457" s="4">
        <f>INDEX(criteria_table[criteria_code],MATCH(data[[#This Row],[Criteria]],criteria_table[Criteria],0))</f>
        <v>18</v>
      </c>
      <c r="K457" s="4" t="str">
        <f>CONCATENATE(data[[#This Row],[C H or P]],",",data[[#This Row],[criteria_code]])</f>
        <v>P,18</v>
      </c>
      <c r="L457" s="4" t="str">
        <f>CONCATENATE(data[[#This Row],[num_domains]]," ",data[[#This Row],[Criteria]])</f>
        <v>2 Passive communication with hostile actors</v>
      </c>
    </row>
    <row r="458" spans="1:12" x14ac:dyDescent="0.25">
      <c r="A458" t="s">
        <v>21</v>
      </c>
      <c r="B458" t="s">
        <v>184</v>
      </c>
      <c r="C458" t="s">
        <v>45</v>
      </c>
      <c r="D458" t="s">
        <v>2</v>
      </c>
      <c r="E458" t="s">
        <v>7</v>
      </c>
      <c r="F458" t="s">
        <v>38</v>
      </c>
      <c r="G458">
        <f>INDEX(resident_to_x_domains[how many domains?],MATCH(data[[#This Row],[Case Profile Name]],resident_to_x_domains[Case Profile Name],0))</f>
        <v>2</v>
      </c>
      <c r="H458" t="str">
        <f>INDEX(CHP_table[CHP],MATCH(data[[#This Row],[Case Profile Name]],CHP_table[Case Profile Name],0))</f>
        <v>HP</v>
      </c>
      <c r="I458" t="str">
        <f>LEFT(data[[#This Row],[Domain]],1)</f>
        <v>H</v>
      </c>
      <c r="J458" s="4">
        <f>INDEX(criteria_table[criteria_code],MATCH(data[[#This Row],[Criteria]],criteria_table[Criteria],0))</f>
        <v>20</v>
      </c>
      <c r="K458" s="4" t="str">
        <f>CONCATENATE(data[[#This Row],[C H or P]],",",data[[#This Row],[criteria_code]])</f>
        <v>H,20</v>
      </c>
      <c r="L458" s="4" t="str">
        <f>CONCATENATE(data[[#This Row],[num_domains]]," ",data[[#This Row],[Criteria]])</f>
        <v>2 Personal conduct</v>
      </c>
    </row>
    <row r="459" spans="1:12" x14ac:dyDescent="0.25">
      <c r="A459" t="s">
        <v>21</v>
      </c>
      <c r="B459" t="s">
        <v>184</v>
      </c>
      <c r="C459" t="s">
        <v>45</v>
      </c>
      <c r="D459" t="s">
        <v>2</v>
      </c>
      <c r="E459" t="s">
        <v>7</v>
      </c>
      <c r="F459" t="s">
        <v>13</v>
      </c>
      <c r="G459">
        <f>INDEX(resident_to_x_domains[how many domains?],MATCH(data[[#This Row],[Case Profile Name]],resident_to_x_domains[Case Profile Name],0))</f>
        <v>2</v>
      </c>
      <c r="H459" t="str">
        <f>INDEX(CHP_table[CHP],MATCH(data[[#This Row],[Case Profile Name]],CHP_table[Case Profile Name],0))</f>
        <v>HP</v>
      </c>
      <c r="I459" t="str">
        <f>LEFT(data[[#This Row],[Domain]],1)</f>
        <v>H</v>
      </c>
      <c r="J459" s="4">
        <f>INDEX(criteria_table[criteria_code],MATCH(data[[#This Row],[Criteria]],criteria_table[Criteria],0))</f>
        <v>11</v>
      </c>
      <c r="K459" s="4" t="str">
        <f>CONCATENATE(data[[#This Row],[C H or P]],",",data[[#This Row],[criteria_code]])</f>
        <v>H,11</v>
      </c>
      <c r="L459" s="4" t="str">
        <f>CONCATENATE(data[[#This Row],[num_domains]]," ",data[[#This Row],[Criteria]])</f>
        <v>2 Financial considerations</v>
      </c>
    </row>
    <row r="460" spans="1:12" x14ac:dyDescent="0.25">
      <c r="A460" t="s">
        <v>21</v>
      </c>
      <c r="B460" t="s">
        <v>184</v>
      </c>
      <c r="C460" t="s">
        <v>45</v>
      </c>
      <c r="D460" t="s">
        <v>2</v>
      </c>
      <c r="E460" t="s">
        <v>7</v>
      </c>
      <c r="F460" t="s">
        <v>12</v>
      </c>
      <c r="G460">
        <f>INDEX(resident_to_x_domains[how many domains?],MATCH(data[[#This Row],[Case Profile Name]],resident_to_x_domains[Case Profile Name],0))</f>
        <v>2</v>
      </c>
      <c r="H460" t="str">
        <f>INDEX(CHP_table[CHP],MATCH(data[[#This Row],[Case Profile Name]],CHP_table[Case Profile Name],0))</f>
        <v>HP</v>
      </c>
      <c r="I460" t="str">
        <f>LEFT(data[[#This Row],[Domain]],1)</f>
        <v>H</v>
      </c>
      <c r="J460" s="4">
        <f>INDEX(criteria_table[criteria_code],MATCH(data[[#This Row],[Criteria]],criteria_table[Criteria],0))</f>
        <v>23</v>
      </c>
      <c r="K460" s="4" t="str">
        <f>CONCATENATE(data[[#This Row],[C H or P]],",",data[[#This Row],[criteria_code]])</f>
        <v>H,23</v>
      </c>
      <c r="L460" s="4" t="str">
        <f>CONCATENATE(data[[#This Row],[num_domains]]," ",data[[#This Row],[Criteria]])</f>
        <v>2 Practices dangerous to security</v>
      </c>
    </row>
    <row r="461" spans="1:12" hidden="1" x14ac:dyDescent="0.25">
      <c r="A461" t="s">
        <v>21</v>
      </c>
      <c r="B461" t="s">
        <v>184</v>
      </c>
      <c r="C461" t="s">
        <v>45</v>
      </c>
      <c r="D461" t="s">
        <v>8</v>
      </c>
      <c r="E461" t="s">
        <v>7</v>
      </c>
      <c r="F461" t="s">
        <v>11</v>
      </c>
      <c r="G461">
        <f>INDEX(resident_to_x_domains[how many domains?],MATCH(data[[#This Row],[Case Profile Name]],resident_to_x_domains[Case Profile Name],0))</f>
        <v>2</v>
      </c>
      <c r="H461" t="str">
        <f>INDEX(CHP_table[CHP],MATCH(data[[#This Row],[Case Profile Name]],CHP_table[Case Profile Name],0))</f>
        <v>HP</v>
      </c>
      <c r="I461" t="str">
        <f>LEFT(data[[#This Row],[Domain]],1)</f>
        <v>H</v>
      </c>
      <c r="J461" s="4">
        <f>INDEX(criteria_table[criteria_code],MATCH(data[[#This Row],[Criteria]],criteria_table[Criteria],0))</f>
        <v>15</v>
      </c>
      <c r="K461" s="4" t="str">
        <f>CONCATENATE(data[[#This Row],[C H or P]],",",data[[#This Row],[criteria_code]])</f>
        <v>H,15</v>
      </c>
      <c r="L461" s="4" t="str">
        <f>CONCATENATE(data[[#This Row],[num_domains]]," ",data[[#This Row],[Criteria]])</f>
        <v>2 Mishandling of classified information</v>
      </c>
    </row>
    <row r="462" spans="1:12" hidden="1" x14ac:dyDescent="0.25">
      <c r="A462" t="s">
        <v>21</v>
      </c>
      <c r="B462" t="s">
        <v>184</v>
      </c>
      <c r="C462" t="s">
        <v>45</v>
      </c>
      <c r="D462" t="s">
        <v>8</v>
      </c>
      <c r="E462" t="s">
        <v>7</v>
      </c>
      <c r="F462" t="s">
        <v>10</v>
      </c>
      <c r="G462">
        <f>INDEX(resident_to_x_domains[how many domains?],MATCH(data[[#This Row],[Case Profile Name]],resident_to_x_domains[Case Profile Name],0))</f>
        <v>2</v>
      </c>
      <c r="H462" t="str">
        <f>INDEX(CHP_table[CHP],MATCH(data[[#This Row],[Case Profile Name]],CHP_table[Case Profile Name],0))</f>
        <v>HP</v>
      </c>
      <c r="I462" t="str">
        <f>LEFT(data[[#This Row],[Domain]],1)</f>
        <v>H</v>
      </c>
      <c r="J462" s="4">
        <f>INDEX(criteria_table[criteria_code],MATCH(data[[#This Row],[Criteria]],criteria_table[Criteria],0))</f>
        <v>3</v>
      </c>
      <c r="K462" s="4" t="str">
        <f>CONCATENATE(data[[#This Row],[C H or P]],",",data[[#This Row],[criteria_code]])</f>
        <v>H,3</v>
      </c>
      <c r="L462" s="4" t="str">
        <f>CONCATENATE(data[[#This Row],[num_domains]]," ",data[[#This Row],[Criteria]])</f>
        <v>2 Allegiance to the United States of America</v>
      </c>
    </row>
    <row r="463" spans="1:12" hidden="1" x14ac:dyDescent="0.25">
      <c r="A463" t="s">
        <v>21</v>
      </c>
      <c r="B463" t="s">
        <v>184</v>
      </c>
      <c r="C463" t="s">
        <v>45</v>
      </c>
      <c r="D463" t="s">
        <v>8</v>
      </c>
      <c r="E463" t="s">
        <v>7</v>
      </c>
      <c r="F463" t="s">
        <v>125</v>
      </c>
      <c r="G463">
        <f>INDEX(resident_to_x_domains[how many domains?],MATCH(data[[#This Row],[Case Profile Name]],resident_to_x_domains[Case Profile Name],0))</f>
        <v>2</v>
      </c>
      <c r="H463" t="str">
        <f>INDEX(CHP_table[CHP],MATCH(data[[#This Row],[Case Profile Name]],CHP_table[Case Profile Name],0))</f>
        <v>HP</v>
      </c>
      <c r="I463" t="str">
        <f>LEFT(data[[#This Row],[Domain]],1)</f>
        <v>H</v>
      </c>
      <c r="J463" s="4">
        <f>INDEX(criteria_table[criteria_code],MATCH(data[[#This Row],[Criteria]],criteria_table[Criteria],0))</f>
        <v>13</v>
      </c>
      <c r="K463" s="4" t="str">
        <f>CONCATENATE(data[[#This Row],[C H or P]],",",data[[#This Row],[criteria_code]])</f>
        <v>H,13</v>
      </c>
      <c r="L463" s="4" t="str">
        <f>CONCATENATE(data[[#This Row],[num_domains]]," ",data[[#This Row],[Criteria]])</f>
        <v>2 Illegal drug use</v>
      </c>
    </row>
    <row r="464" spans="1:12" hidden="1" x14ac:dyDescent="0.25">
      <c r="A464" t="s">
        <v>21</v>
      </c>
      <c r="B464" t="s">
        <v>184</v>
      </c>
      <c r="C464" t="s">
        <v>45</v>
      </c>
      <c r="D464" t="s">
        <v>8</v>
      </c>
      <c r="E464" t="s">
        <v>7</v>
      </c>
      <c r="F464" t="s">
        <v>9</v>
      </c>
      <c r="G464">
        <f>INDEX(resident_to_x_domains[how many domains?],MATCH(data[[#This Row],[Case Profile Name]],resident_to_x_domains[Case Profile Name],0))</f>
        <v>2</v>
      </c>
      <c r="H464" t="str">
        <f>INDEX(CHP_table[CHP],MATCH(data[[#This Row],[Case Profile Name]],CHP_table[Case Profile Name],0))</f>
        <v>HP</v>
      </c>
      <c r="I464" t="str">
        <f>LEFT(data[[#This Row],[Domain]],1)</f>
        <v>H</v>
      </c>
      <c r="J464" s="4">
        <f>INDEX(criteria_table[criteria_code],MATCH(data[[#This Row],[Criteria]],criteria_table[Criteria],0))</f>
        <v>5</v>
      </c>
      <c r="K464" s="4" t="str">
        <f>CONCATENATE(data[[#This Row],[C H or P]],",",data[[#This Row],[criteria_code]])</f>
        <v>H,5</v>
      </c>
      <c r="L464" s="4" t="str">
        <f>CONCATENATE(data[[#This Row],[num_domains]]," ",data[[#This Row],[Criteria]])</f>
        <v>2 Criminal conduct</v>
      </c>
    </row>
    <row r="465" spans="1:12" x14ac:dyDescent="0.25">
      <c r="A465" t="s">
        <v>21</v>
      </c>
      <c r="B465" t="s">
        <v>184</v>
      </c>
      <c r="C465" t="s">
        <v>45</v>
      </c>
      <c r="D465" t="s">
        <v>2</v>
      </c>
      <c r="E465" t="s">
        <v>1</v>
      </c>
      <c r="F465" t="s">
        <v>0</v>
      </c>
      <c r="G465">
        <f>INDEX(resident_to_x_domains[how many domains?],MATCH(data[[#This Row],[Case Profile Name]],resident_to_x_domains[Case Profile Name],0))</f>
        <v>2</v>
      </c>
      <c r="H465" t="str">
        <f>INDEX(CHP_table[CHP],MATCH(data[[#This Row],[Case Profile Name]],CHP_table[Case Profile Name],0))</f>
        <v>HP</v>
      </c>
      <c r="I465" t="str">
        <f>LEFT(data[[#This Row],[Domain]],1)</f>
        <v>P</v>
      </c>
      <c r="J465" s="4">
        <f>INDEX(criteria_table[criteria_code],MATCH(data[[#This Row],[Criteria]],criteria_table[Criteria],0))</f>
        <v>18</v>
      </c>
      <c r="K465" s="4" t="str">
        <f>CONCATENATE(data[[#This Row],[C H or P]],",",data[[#This Row],[criteria_code]])</f>
        <v>P,18</v>
      </c>
      <c r="L465" s="4" t="str">
        <f>CONCATENATE(data[[#This Row],[num_domains]]," ",data[[#This Row],[Criteria]])</f>
        <v>2 Passive communication with hostile actors</v>
      </c>
    </row>
    <row r="466" spans="1:12" hidden="1" x14ac:dyDescent="0.25">
      <c r="A466" t="s">
        <v>21</v>
      </c>
      <c r="B466" t="s">
        <v>184</v>
      </c>
      <c r="C466" t="s">
        <v>45</v>
      </c>
      <c r="D466" t="s">
        <v>8</v>
      </c>
      <c r="E466" t="s">
        <v>1</v>
      </c>
      <c r="F466" t="s">
        <v>14</v>
      </c>
      <c r="G466">
        <f>INDEX(resident_to_x_domains[how many domains?],MATCH(data[[#This Row],[Case Profile Name]],resident_to_x_domains[Case Profile Name],0))</f>
        <v>2</v>
      </c>
      <c r="H466" t="str">
        <f>INDEX(CHP_table[CHP],MATCH(data[[#This Row],[Case Profile Name]],CHP_table[Case Profile Name],0))</f>
        <v>HP</v>
      </c>
      <c r="I466" t="str">
        <f>LEFT(data[[#This Row],[Domain]],1)</f>
        <v>P</v>
      </c>
      <c r="J466" s="4">
        <f>INDEX(criteria_table[criteria_code],MATCH(data[[#This Row],[Criteria]],criteria_table[Criteria],0))</f>
        <v>1</v>
      </c>
      <c r="K466" s="4" t="str">
        <f>CONCATENATE(data[[#This Row],[C H or P]],",",data[[#This Row],[criteria_code]])</f>
        <v>P,1</v>
      </c>
      <c r="L466" s="4" t="str">
        <f>CONCATENATE(data[[#This Row],[num_domains]]," ",data[[#This Row],[Criteria]])</f>
        <v>2 Active communication with hostile actors</v>
      </c>
    </row>
    <row r="467" spans="1:12" x14ac:dyDescent="0.25">
      <c r="A467" t="s">
        <v>17</v>
      </c>
      <c r="B467" t="s">
        <v>183</v>
      </c>
      <c r="C467" t="s">
        <v>79</v>
      </c>
      <c r="D467" t="s">
        <v>2</v>
      </c>
      <c r="E467" t="s">
        <v>7</v>
      </c>
      <c r="F467" t="s">
        <v>38</v>
      </c>
      <c r="G467">
        <f>INDEX(resident_to_x_domains[how many domains?],MATCH(data[[#This Row],[Case Profile Name]],resident_to_x_domains[Case Profile Name],0))</f>
        <v>3</v>
      </c>
      <c r="H467" t="str">
        <f>INDEX(CHP_table[CHP],MATCH(data[[#This Row],[Case Profile Name]],CHP_table[Case Profile Name],0))</f>
        <v>CHP</v>
      </c>
      <c r="I467" t="str">
        <f>LEFT(data[[#This Row],[Domain]],1)</f>
        <v>H</v>
      </c>
      <c r="J467" s="4">
        <f>INDEX(criteria_table[criteria_code],MATCH(data[[#This Row],[Criteria]],criteria_table[Criteria],0))</f>
        <v>20</v>
      </c>
      <c r="K467" s="4" t="str">
        <f>CONCATENATE(data[[#This Row],[C H or P]],",",data[[#This Row],[criteria_code]])</f>
        <v>H,20</v>
      </c>
      <c r="L467" s="4" t="str">
        <f>CONCATENATE(data[[#This Row],[num_domains]]," ",data[[#This Row],[Criteria]])</f>
        <v>3 Personal conduct</v>
      </c>
    </row>
    <row r="468" spans="1:12" x14ac:dyDescent="0.25">
      <c r="A468" t="s">
        <v>17</v>
      </c>
      <c r="B468" t="s">
        <v>183</v>
      </c>
      <c r="C468" t="s">
        <v>79</v>
      </c>
      <c r="D468" t="s">
        <v>2</v>
      </c>
      <c r="E468" t="s">
        <v>7</v>
      </c>
      <c r="F468" t="s">
        <v>12</v>
      </c>
      <c r="G468">
        <f>INDEX(resident_to_x_domains[how many domains?],MATCH(data[[#This Row],[Case Profile Name]],resident_to_x_domains[Case Profile Name],0))</f>
        <v>3</v>
      </c>
      <c r="H468" t="str">
        <f>INDEX(CHP_table[CHP],MATCH(data[[#This Row],[Case Profile Name]],CHP_table[Case Profile Name],0))</f>
        <v>CHP</v>
      </c>
      <c r="I468" t="str">
        <f>LEFT(data[[#This Row],[Domain]],1)</f>
        <v>H</v>
      </c>
      <c r="J468" s="4">
        <f>INDEX(criteria_table[criteria_code],MATCH(data[[#This Row],[Criteria]],criteria_table[Criteria],0))</f>
        <v>23</v>
      </c>
      <c r="K468" s="4" t="str">
        <f>CONCATENATE(data[[#This Row],[C H or P]],",",data[[#This Row],[criteria_code]])</f>
        <v>H,23</v>
      </c>
      <c r="L468" s="4" t="str">
        <f>CONCATENATE(data[[#This Row],[num_domains]]," ",data[[#This Row],[Criteria]])</f>
        <v>3 Practices dangerous to security</v>
      </c>
    </row>
    <row r="469" spans="1:12" hidden="1" x14ac:dyDescent="0.25">
      <c r="A469" t="s">
        <v>17</v>
      </c>
      <c r="B469" t="s">
        <v>183</v>
      </c>
      <c r="C469" t="s">
        <v>79</v>
      </c>
      <c r="D469" t="s">
        <v>8</v>
      </c>
      <c r="E469" t="s">
        <v>7</v>
      </c>
      <c r="F469" t="s">
        <v>11</v>
      </c>
      <c r="G469">
        <f>INDEX(resident_to_x_domains[how many domains?],MATCH(data[[#This Row],[Case Profile Name]],resident_to_x_domains[Case Profile Name],0))</f>
        <v>3</v>
      </c>
      <c r="H469" t="str">
        <f>INDEX(CHP_table[CHP],MATCH(data[[#This Row],[Case Profile Name]],CHP_table[Case Profile Name],0))</f>
        <v>CHP</v>
      </c>
      <c r="I469" t="str">
        <f>LEFT(data[[#This Row],[Domain]],1)</f>
        <v>H</v>
      </c>
      <c r="J469" s="4">
        <f>INDEX(criteria_table[criteria_code],MATCH(data[[#This Row],[Criteria]],criteria_table[Criteria],0))</f>
        <v>15</v>
      </c>
      <c r="K469" s="4" t="str">
        <f>CONCATENATE(data[[#This Row],[C H or P]],",",data[[#This Row],[criteria_code]])</f>
        <v>H,15</v>
      </c>
      <c r="L469" s="4" t="str">
        <f>CONCATENATE(data[[#This Row],[num_domains]]," ",data[[#This Row],[Criteria]])</f>
        <v>3 Mishandling of classified information</v>
      </c>
    </row>
    <row r="470" spans="1:12" hidden="1" x14ac:dyDescent="0.25">
      <c r="A470" t="s">
        <v>17</v>
      </c>
      <c r="B470" t="s">
        <v>183</v>
      </c>
      <c r="C470" t="s">
        <v>79</v>
      </c>
      <c r="D470" t="s">
        <v>8</v>
      </c>
      <c r="E470" t="s">
        <v>7</v>
      </c>
      <c r="F470" t="s">
        <v>10</v>
      </c>
      <c r="G470">
        <f>INDEX(resident_to_x_domains[how many domains?],MATCH(data[[#This Row],[Case Profile Name]],resident_to_x_domains[Case Profile Name],0))</f>
        <v>3</v>
      </c>
      <c r="H470" t="str">
        <f>INDEX(CHP_table[CHP],MATCH(data[[#This Row],[Case Profile Name]],CHP_table[Case Profile Name],0))</f>
        <v>CHP</v>
      </c>
      <c r="I470" t="str">
        <f>LEFT(data[[#This Row],[Domain]],1)</f>
        <v>H</v>
      </c>
      <c r="J470" s="4">
        <f>INDEX(criteria_table[criteria_code],MATCH(data[[#This Row],[Criteria]],criteria_table[Criteria],0))</f>
        <v>3</v>
      </c>
      <c r="K470" s="4" t="str">
        <f>CONCATENATE(data[[#This Row],[C H or P]],",",data[[#This Row],[criteria_code]])</f>
        <v>H,3</v>
      </c>
      <c r="L470" s="4" t="str">
        <f>CONCATENATE(data[[#This Row],[num_domains]]," ",data[[#This Row],[Criteria]])</f>
        <v>3 Allegiance to the United States of America</v>
      </c>
    </row>
    <row r="471" spans="1:12" hidden="1" x14ac:dyDescent="0.25">
      <c r="A471" t="s">
        <v>17</v>
      </c>
      <c r="B471" t="s">
        <v>183</v>
      </c>
      <c r="C471" t="s">
        <v>79</v>
      </c>
      <c r="D471" t="s">
        <v>8</v>
      </c>
      <c r="E471" t="s">
        <v>7</v>
      </c>
      <c r="F471" t="s">
        <v>9</v>
      </c>
      <c r="G471">
        <f>INDEX(resident_to_x_domains[how many domains?],MATCH(data[[#This Row],[Case Profile Name]],resident_to_x_domains[Case Profile Name],0))</f>
        <v>3</v>
      </c>
      <c r="H471" t="str">
        <f>INDEX(CHP_table[CHP],MATCH(data[[#This Row],[Case Profile Name]],CHP_table[Case Profile Name],0))</f>
        <v>CHP</v>
      </c>
      <c r="I471" t="str">
        <f>LEFT(data[[#This Row],[Domain]],1)</f>
        <v>H</v>
      </c>
      <c r="J471" s="4">
        <f>INDEX(criteria_table[criteria_code],MATCH(data[[#This Row],[Criteria]],criteria_table[Criteria],0))</f>
        <v>5</v>
      </c>
      <c r="K471" s="4" t="str">
        <f>CONCATENATE(data[[#This Row],[C H or P]],",",data[[#This Row],[criteria_code]])</f>
        <v>H,5</v>
      </c>
      <c r="L471" s="4" t="str">
        <f>CONCATENATE(data[[#This Row],[num_domains]]," ",data[[#This Row],[Criteria]])</f>
        <v>3 Criminal conduct</v>
      </c>
    </row>
    <row r="472" spans="1:12" x14ac:dyDescent="0.25">
      <c r="A472" t="s">
        <v>17</v>
      </c>
      <c r="B472" t="s">
        <v>183</v>
      </c>
      <c r="C472" t="s">
        <v>79</v>
      </c>
      <c r="D472" t="s">
        <v>2</v>
      </c>
      <c r="E472" t="s">
        <v>1</v>
      </c>
      <c r="F472" t="s">
        <v>0</v>
      </c>
      <c r="G472">
        <f>INDEX(resident_to_x_domains[how many domains?],MATCH(data[[#This Row],[Case Profile Name]],resident_to_x_domains[Case Profile Name],0))</f>
        <v>3</v>
      </c>
      <c r="H472" t="str">
        <f>INDEX(CHP_table[CHP],MATCH(data[[#This Row],[Case Profile Name]],CHP_table[Case Profile Name],0))</f>
        <v>CHP</v>
      </c>
      <c r="I472" t="str">
        <f>LEFT(data[[#This Row],[Domain]],1)</f>
        <v>P</v>
      </c>
      <c r="J472" s="4">
        <f>INDEX(criteria_table[criteria_code],MATCH(data[[#This Row],[Criteria]],criteria_table[Criteria],0))</f>
        <v>18</v>
      </c>
      <c r="K472" s="4" t="str">
        <f>CONCATENATE(data[[#This Row],[C H or P]],",",data[[#This Row],[criteria_code]])</f>
        <v>P,18</v>
      </c>
      <c r="L472" s="4" t="str">
        <f>CONCATENATE(data[[#This Row],[num_domains]]," ",data[[#This Row],[Criteria]])</f>
        <v>3 Passive communication with hostile actors</v>
      </c>
    </row>
    <row r="473" spans="1:12" x14ac:dyDescent="0.25">
      <c r="A473" t="s">
        <v>17</v>
      </c>
      <c r="B473" t="s">
        <v>183</v>
      </c>
      <c r="C473" t="s">
        <v>79</v>
      </c>
      <c r="D473" t="s">
        <v>2</v>
      </c>
      <c r="E473" t="s">
        <v>23</v>
      </c>
      <c r="F473" t="s">
        <v>26</v>
      </c>
      <c r="G473">
        <f>INDEX(resident_to_x_domains[how many domains?],MATCH(data[[#This Row],[Case Profile Name]],resident_to_x_domains[Case Profile Name],0))</f>
        <v>3</v>
      </c>
      <c r="H473" t="str">
        <f>INDEX(CHP_table[CHP],MATCH(data[[#This Row],[Case Profile Name]],CHP_table[Case Profile Name],0))</f>
        <v>CHP</v>
      </c>
      <c r="I473" t="str">
        <f>LEFT(data[[#This Row],[Domain]],1)</f>
        <v>C</v>
      </c>
      <c r="J473" s="4">
        <f>INDEX(criteria_table[criteria_code],MATCH(data[[#This Row],[Criteria]],criteria_table[Criteria],0))</f>
        <v>21</v>
      </c>
      <c r="K473" s="4" t="str">
        <f>CONCATENATE(data[[#This Row],[C H or P]],",",data[[#This Row],[criteria_code]])</f>
        <v>C,21</v>
      </c>
      <c r="L473" s="4" t="str">
        <f>CONCATENATE(data[[#This Row],[num_domains]]," ",data[[#This Row],[Criteria]])</f>
        <v>3 Poor cybersecurity practices</v>
      </c>
    </row>
    <row r="474" spans="1:12" hidden="1" x14ac:dyDescent="0.25">
      <c r="A474" t="s">
        <v>17</v>
      </c>
      <c r="B474" t="s">
        <v>183</v>
      </c>
      <c r="C474" t="s">
        <v>79</v>
      </c>
      <c r="D474" t="s">
        <v>8</v>
      </c>
      <c r="E474" t="s">
        <v>23</v>
      </c>
      <c r="F474" t="s">
        <v>22</v>
      </c>
      <c r="G474">
        <f>INDEX(resident_to_x_domains[how many domains?],MATCH(data[[#This Row],[Case Profile Name]],resident_to_x_domains[Case Profile Name],0))</f>
        <v>3</v>
      </c>
      <c r="H474" t="str">
        <f>INDEX(CHP_table[CHP],MATCH(data[[#This Row],[Case Profile Name]],CHP_table[Case Profile Name],0))</f>
        <v>CHP</v>
      </c>
      <c r="I474" t="str">
        <f>LEFT(data[[#This Row],[Domain]],1)</f>
        <v>C</v>
      </c>
      <c r="J474" s="4">
        <f>INDEX(criteria_table[criteria_code],MATCH(data[[#This Row],[Criteria]],criteria_table[Criteria],0))</f>
        <v>16</v>
      </c>
      <c r="K474" s="4" t="str">
        <f>CONCATENATE(data[[#This Row],[C H or P]],",",data[[#This Row],[criteria_code]])</f>
        <v>C,16</v>
      </c>
      <c r="L474" s="4" t="str">
        <f>CONCATENATE(data[[#This Row],[num_domains]]," ",data[[#This Row],[Criteria]])</f>
        <v>3 Misuse of protected/secured information systems</v>
      </c>
    </row>
    <row r="475" spans="1:12" x14ac:dyDescent="0.25">
      <c r="A475" t="s">
        <v>121</v>
      </c>
      <c r="B475" t="s">
        <v>182</v>
      </c>
      <c r="C475" t="s">
        <v>83</v>
      </c>
      <c r="D475" t="s">
        <v>2</v>
      </c>
      <c r="E475" t="s">
        <v>7</v>
      </c>
      <c r="F475" t="s">
        <v>38</v>
      </c>
      <c r="G475">
        <f>INDEX(resident_to_x_domains[how many domains?],MATCH(data[[#This Row],[Case Profile Name]],resident_to_x_domains[Case Profile Name],0))</f>
        <v>3</v>
      </c>
      <c r="H475" t="str">
        <f>INDEX(CHP_table[CHP],MATCH(data[[#This Row],[Case Profile Name]],CHP_table[Case Profile Name],0))</f>
        <v>CHP</v>
      </c>
      <c r="I475" t="str">
        <f>LEFT(data[[#This Row],[Domain]],1)</f>
        <v>H</v>
      </c>
      <c r="J475" s="4">
        <f>INDEX(criteria_table[criteria_code],MATCH(data[[#This Row],[Criteria]],criteria_table[Criteria],0))</f>
        <v>20</v>
      </c>
      <c r="K475" s="4" t="str">
        <f>CONCATENATE(data[[#This Row],[C H or P]],",",data[[#This Row],[criteria_code]])</f>
        <v>H,20</v>
      </c>
      <c r="L475" s="4" t="str">
        <f>CONCATENATE(data[[#This Row],[num_domains]]," ",data[[#This Row],[Criteria]])</f>
        <v>3 Personal conduct</v>
      </c>
    </row>
    <row r="476" spans="1:12" x14ac:dyDescent="0.25">
      <c r="A476" t="s">
        <v>121</v>
      </c>
      <c r="B476" t="s">
        <v>182</v>
      </c>
      <c r="C476" t="s">
        <v>83</v>
      </c>
      <c r="D476" t="s">
        <v>2</v>
      </c>
      <c r="E476" t="s">
        <v>7</v>
      </c>
      <c r="F476" t="s">
        <v>12</v>
      </c>
      <c r="G476">
        <f>INDEX(resident_to_x_domains[how many domains?],MATCH(data[[#This Row],[Case Profile Name]],resident_to_x_domains[Case Profile Name],0))</f>
        <v>3</v>
      </c>
      <c r="H476" t="str">
        <f>INDEX(CHP_table[CHP],MATCH(data[[#This Row],[Case Profile Name]],CHP_table[Case Profile Name],0))</f>
        <v>CHP</v>
      </c>
      <c r="I476" t="str">
        <f>LEFT(data[[#This Row],[Domain]],1)</f>
        <v>H</v>
      </c>
      <c r="J476" s="4">
        <f>INDEX(criteria_table[criteria_code],MATCH(data[[#This Row],[Criteria]],criteria_table[Criteria],0))</f>
        <v>23</v>
      </c>
      <c r="K476" s="4" t="str">
        <f>CONCATENATE(data[[#This Row],[C H or P]],",",data[[#This Row],[criteria_code]])</f>
        <v>H,23</v>
      </c>
      <c r="L476" s="4" t="str">
        <f>CONCATENATE(data[[#This Row],[num_domains]]," ",data[[#This Row],[Criteria]])</f>
        <v>3 Practices dangerous to security</v>
      </c>
    </row>
    <row r="477" spans="1:12" hidden="1" x14ac:dyDescent="0.25">
      <c r="A477" t="s">
        <v>121</v>
      </c>
      <c r="B477" t="s">
        <v>182</v>
      </c>
      <c r="C477" t="s">
        <v>83</v>
      </c>
      <c r="D477" t="s">
        <v>8</v>
      </c>
      <c r="E477" t="s">
        <v>7</v>
      </c>
      <c r="F477" t="s">
        <v>11</v>
      </c>
      <c r="G477">
        <f>INDEX(resident_to_x_domains[how many domains?],MATCH(data[[#This Row],[Case Profile Name]],resident_to_x_domains[Case Profile Name],0))</f>
        <v>3</v>
      </c>
      <c r="H477" t="str">
        <f>INDEX(CHP_table[CHP],MATCH(data[[#This Row],[Case Profile Name]],CHP_table[Case Profile Name],0))</f>
        <v>CHP</v>
      </c>
      <c r="I477" t="str">
        <f>LEFT(data[[#This Row],[Domain]],1)</f>
        <v>H</v>
      </c>
      <c r="J477" s="4">
        <f>INDEX(criteria_table[criteria_code],MATCH(data[[#This Row],[Criteria]],criteria_table[Criteria],0))</f>
        <v>15</v>
      </c>
      <c r="K477" s="4" t="str">
        <f>CONCATENATE(data[[#This Row],[C H or P]],",",data[[#This Row],[criteria_code]])</f>
        <v>H,15</v>
      </c>
      <c r="L477" s="4" t="str">
        <f>CONCATENATE(data[[#This Row],[num_domains]]," ",data[[#This Row],[Criteria]])</f>
        <v>3 Mishandling of classified information</v>
      </c>
    </row>
    <row r="478" spans="1:12" hidden="1" x14ac:dyDescent="0.25">
      <c r="A478" t="s">
        <v>121</v>
      </c>
      <c r="B478" t="s">
        <v>182</v>
      </c>
      <c r="C478" t="s">
        <v>83</v>
      </c>
      <c r="D478" t="s">
        <v>8</v>
      </c>
      <c r="E478" t="s">
        <v>7</v>
      </c>
      <c r="F478" t="s">
        <v>10</v>
      </c>
      <c r="G478">
        <f>INDEX(resident_to_x_domains[how many domains?],MATCH(data[[#This Row],[Case Profile Name]],resident_to_x_domains[Case Profile Name],0))</f>
        <v>3</v>
      </c>
      <c r="H478" t="str">
        <f>INDEX(CHP_table[CHP],MATCH(data[[#This Row],[Case Profile Name]],CHP_table[Case Profile Name],0))</f>
        <v>CHP</v>
      </c>
      <c r="I478" t="str">
        <f>LEFT(data[[#This Row],[Domain]],1)</f>
        <v>H</v>
      </c>
      <c r="J478" s="4">
        <f>INDEX(criteria_table[criteria_code],MATCH(data[[#This Row],[Criteria]],criteria_table[Criteria],0))</f>
        <v>3</v>
      </c>
      <c r="K478" s="4" t="str">
        <f>CONCATENATE(data[[#This Row],[C H or P]],",",data[[#This Row],[criteria_code]])</f>
        <v>H,3</v>
      </c>
      <c r="L478" s="4" t="str">
        <f>CONCATENATE(data[[#This Row],[num_domains]]," ",data[[#This Row],[Criteria]])</f>
        <v>3 Allegiance to the United States of America</v>
      </c>
    </row>
    <row r="479" spans="1:12" x14ac:dyDescent="0.25">
      <c r="A479" t="s">
        <v>121</v>
      </c>
      <c r="B479" t="s">
        <v>182</v>
      </c>
      <c r="C479" t="s">
        <v>83</v>
      </c>
      <c r="D479" t="s">
        <v>2</v>
      </c>
      <c r="E479" t="s">
        <v>1</v>
      </c>
      <c r="F479" t="s">
        <v>0</v>
      </c>
      <c r="G479">
        <f>INDEX(resident_to_x_domains[how many domains?],MATCH(data[[#This Row],[Case Profile Name]],resident_to_x_domains[Case Profile Name],0))</f>
        <v>3</v>
      </c>
      <c r="H479" t="str">
        <f>INDEX(CHP_table[CHP],MATCH(data[[#This Row],[Case Profile Name]],CHP_table[Case Profile Name],0))</f>
        <v>CHP</v>
      </c>
      <c r="I479" t="str">
        <f>LEFT(data[[#This Row],[Domain]],1)</f>
        <v>P</v>
      </c>
      <c r="J479" s="4">
        <f>INDEX(criteria_table[criteria_code],MATCH(data[[#This Row],[Criteria]],criteria_table[Criteria],0))</f>
        <v>18</v>
      </c>
      <c r="K479" s="4" t="str">
        <f>CONCATENATE(data[[#This Row],[C H or P]],",",data[[#This Row],[criteria_code]])</f>
        <v>P,18</v>
      </c>
      <c r="L479" s="4" t="str">
        <f>CONCATENATE(data[[#This Row],[num_domains]]," ",data[[#This Row],[Criteria]])</f>
        <v>3 Passive communication with hostile actors</v>
      </c>
    </row>
    <row r="480" spans="1:12" x14ac:dyDescent="0.25">
      <c r="A480" t="s">
        <v>121</v>
      </c>
      <c r="B480" t="s">
        <v>182</v>
      </c>
      <c r="C480" t="s">
        <v>83</v>
      </c>
      <c r="D480" t="s">
        <v>2</v>
      </c>
      <c r="E480" t="s">
        <v>23</v>
      </c>
      <c r="F480" t="s">
        <v>26</v>
      </c>
      <c r="G480">
        <f>INDEX(resident_to_x_domains[how many domains?],MATCH(data[[#This Row],[Case Profile Name]],resident_to_x_domains[Case Profile Name],0))</f>
        <v>3</v>
      </c>
      <c r="H480" t="str">
        <f>INDEX(CHP_table[CHP],MATCH(data[[#This Row],[Case Profile Name]],CHP_table[Case Profile Name],0))</f>
        <v>CHP</v>
      </c>
      <c r="I480" t="str">
        <f>LEFT(data[[#This Row],[Domain]],1)</f>
        <v>C</v>
      </c>
      <c r="J480" s="4">
        <f>INDEX(criteria_table[criteria_code],MATCH(data[[#This Row],[Criteria]],criteria_table[Criteria],0))</f>
        <v>21</v>
      </c>
      <c r="K480" s="4" t="str">
        <f>CONCATENATE(data[[#This Row],[C H or P]],",",data[[#This Row],[criteria_code]])</f>
        <v>C,21</v>
      </c>
      <c r="L480" s="4" t="str">
        <f>CONCATENATE(data[[#This Row],[num_domains]]," ",data[[#This Row],[Criteria]])</f>
        <v>3 Poor cybersecurity practices</v>
      </c>
    </row>
    <row r="481" spans="1:12" x14ac:dyDescent="0.25">
      <c r="A481" t="s">
        <v>57</v>
      </c>
      <c r="B481" t="s">
        <v>181</v>
      </c>
      <c r="C481" t="s">
        <v>180</v>
      </c>
      <c r="D481" t="s">
        <v>2</v>
      </c>
      <c r="E481" t="s">
        <v>7</v>
      </c>
      <c r="F481" t="s">
        <v>13</v>
      </c>
      <c r="G481">
        <f>INDEX(resident_to_x_domains[how many domains?],MATCH(data[[#This Row],[Case Profile Name]],resident_to_x_domains[Case Profile Name],0))</f>
        <v>3</v>
      </c>
      <c r="H481" t="str">
        <f>INDEX(CHP_table[CHP],MATCH(data[[#This Row],[Case Profile Name]],CHP_table[Case Profile Name],0))</f>
        <v>CHP</v>
      </c>
      <c r="I481" t="str">
        <f>LEFT(data[[#This Row],[Domain]],1)</f>
        <v>H</v>
      </c>
      <c r="J481" s="4">
        <f>INDEX(criteria_table[criteria_code],MATCH(data[[#This Row],[Criteria]],criteria_table[Criteria],0))</f>
        <v>11</v>
      </c>
      <c r="K481" s="4" t="str">
        <f>CONCATENATE(data[[#This Row],[C H or P]],",",data[[#This Row],[criteria_code]])</f>
        <v>H,11</v>
      </c>
      <c r="L481" s="4" t="str">
        <f>CONCATENATE(data[[#This Row],[num_domains]]," ",data[[#This Row],[Criteria]])</f>
        <v>3 Financial considerations</v>
      </c>
    </row>
    <row r="482" spans="1:12" x14ac:dyDescent="0.25">
      <c r="A482" t="s">
        <v>57</v>
      </c>
      <c r="B482" t="s">
        <v>181</v>
      </c>
      <c r="C482" t="s">
        <v>180</v>
      </c>
      <c r="D482" t="s">
        <v>2</v>
      </c>
      <c r="E482" t="s">
        <v>7</v>
      </c>
      <c r="F482" t="s">
        <v>38</v>
      </c>
      <c r="G482">
        <f>INDEX(resident_to_x_domains[how many domains?],MATCH(data[[#This Row],[Case Profile Name]],resident_to_x_domains[Case Profile Name],0))</f>
        <v>3</v>
      </c>
      <c r="H482" t="str">
        <f>INDEX(CHP_table[CHP],MATCH(data[[#This Row],[Case Profile Name]],CHP_table[Case Profile Name],0))</f>
        <v>CHP</v>
      </c>
      <c r="I482" t="str">
        <f>LEFT(data[[#This Row],[Domain]],1)</f>
        <v>H</v>
      </c>
      <c r="J482" s="4">
        <f>INDEX(criteria_table[criteria_code],MATCH(data[[#This Row],[Criteria]],criteria_table[Criteria],0))</f>
        <v>20</v>
      </c>
      <c r="K482" s="4" t="str">
        <f>CONCATENATE(data[[#This Row],[C H or P]],",",data[[#This Row],[criteria_code]])</f>
        <v>H,20</v>
      </c>
      <c r="L482" s="4" t="str">
        <f>CONCATENATE(data[[#This Row],[num_domains]]," ",data[[#This Row],[Criteria]])</f>
        <v>3 Personal conduct</v>
      </c>
    </row>
    <row r="483" spans="1:12" x14ac:dyDescent="0.25">
      <c r="A483" t="s">
        <v>57</v>
      </c>
      <c r="B483" t="s">
        <v>181</v>
      </c>
      <c r="C483" t="s">
        <v>180</v>
      </c>
      <c r="D483" t="s">
        <v>2</v>
      </c>
      <c r="E483" t="s">
        <v>7</v>
      </c>
      <c r="F483" t="s">
        <v>12</v>
      </c>
      <c r="G483">
        <f>INDEX(resident_to_x_domains[how many domains?],MATCH(data[[#This Row],[Case Profile Name]],resident_to_x_domains[Case Profile Name],0))</f>
        <v>3</v>
      </c>
      <c r="H483" t="str">
        <f>INDEX(CHP_table[CHP],MATCH(data[[#This Row],[Case Profile Name]],CHP_table[Case Profile Name],0))</f>
        <v>CHP</v>
      </c>
      <c r="I483" t="str">
        <f>LEFT(data[[#This Row],[Domain]],1)</f>
        <v>H</v>
      </c>
      <c r="J483" s="4">
        <f>INDEX(criteria_table[criteria_code],MATCH(data[[#This Row],[Criteria]],criteria_table[Criteria],0))</f>
        <v>23</v>
      </c>
      <c r="K483" s="4" t="str">
        <f>CONCATENATE(data[[#This Row],[C H or P]],",",data[[#This Row],[criteria_code]])</f>
        <v>H,23</v>
      </c>
      <c r="L483" s="4" t="str">
        <f>CONCATENATE(data[[#This Row],[num_domains]]," ",data[[#This Row],[Criteria]])</f>
        <v>3 Practices dangerous to security</v>
      </c>
    </row>
    <row r="484" spans="1:12" x14ac:dyDescent="0.25">
      <c r="A484" t="s">
        <v>57</v>
      </c>
      <c r="B484" t="s">
        <v>181</v>
      </c>
      <c r="C484" t="s">
        <v>180</v>
      </c>
      <c r="D484" t="s">
        <v>2</v>
      </c>
      <c r="E484" t="s">
        <v>7</v>
      </c>
      <c r="F484" t="s">
        <v>37</v>
      </c>
      <c r="G484">
        <f>INDEX(resident_to_x_domains[how many domains?],MATCH(data[[#This Row],[Case Profile Name]],resident_to_x_domains[Case Profile Name],0))</f>
        <v>3</v>
      </c>
      <c r="H484" t="str">
        <f>INDEX(CHP_table[CHP],MATCH(data[[#This Row],[Case Profile Name]],CHP_table[Case Profile Name],0))</f>
        <v>CHP</v>
      </c>
      <c r="I484" t="str">
        <f>LEFT(data[[#This Row],[Domain]],1)</f>
        <v>H</v>
      </c>
      <c r="J484" s="4">
        <f>INDEX(criteria_table[criteria_code],MATCH(data[[#This Row],[Criteria]],criteria_table[Criteria],0))</f>
        <v>24</v>
      </c>
      <c r="K484" s="4" t="str">
        <f>CONCATENATE(data[[#This Row],[C H or P]],",",data[[#This Row],[criteria_code]])</f>
        <v>H,24</v>
      </c>
      <c r="L484" s="4" t="str">
        <f>CONCATENATE(data[[#This Row],[num_domains]]," ",data[[#This Row],[Criteria]])</f>
        <v>3 Psychological considerations</v>
      </c>
    </row>
    <row r="485" spans="1:12" hidden="1" x14ac:dyDescent="0.25">
      <c r="A485" t="s">
        <v>57</v>
      </c>
      <c r="B485" t="s">
        <v>181</v>
      </c>
      <c r="C485" t="s">
        <v>180</v>
      </c>
      <c r="D485" t="s">
        <v>8</v>
      </c>
      <c r="E485" t="s">
        <v>7</v>
      </c>
      <c r="F485" t="s">
        <v>11</v>
      </c>
      <c r="G485">
        <f>INDEX(resident_to_x_domains[how many domains?],MATCH(data[[#This Row],[Case Profile Name]],resident_to_x_domains[Case Profile Name],0))</f>
        <v>3</v>
      </c>
      <c r="H485" t="str">
        <f>INDEX(CHP_table[CHP],MATCH(data[[#This Row],[Case Profile Name]],CHP_table[Case Profile Name],0))</f>
        <v>CHP</v>
      </c>
      <c r="I485" t="str">
        <f>LEFT(data[[#This Row],[Domain]],1)</f>
        <v>H</v>
      </c>
      <c r="J485" s="4">
        <f>INDEX(criteria_table[criteria_code],MATCH(data[[#This Row],[Criteria]],criteria_table[Criteria],0))</f>
        <v>15</v>
      </c>
      <c r="K485" s="4" t="str">
        <f>CONCATENATE(data[[#This Row],[C H or P]],",",data[[#This Row],[criteria_code]])</f>
        <v>H,15</v>
      </c>
      <c r="L485" s="4" t="str">
        <f>CONCATENATE(data[[#This Row],[num_domains]]," ",data[[#This Row],[Criteria]])</f>
        <v>3 Mishandling of classified information</v>
      </c>
    </row>
    <row r="486" spans="1:12" hidden="1" x14ac:dyDescent="0.25">
      <c r="A486" t="s">
        <v>57</v>
      </c>
      <c r="B486" t="s">
        <v>181</v>
      </c>
      <c r="C486" t="s">
        <v>180</v>
      </c>
      <c r="D486" t="s">
        <v>8</v>
      </c>
      <c r="E486" t="s">
        <v>7</v>
      </c>
      <c r="F486" t="s">
        <v>10</v>
      </c>
      <c r="G486">
        <f>INDEX(resident_to_x_domains[how many domains?],MATCH(data[[#This Row],[Case Profile Name]],resident_to_x_domains[Case Profile Name],0))</f>
        <v>3</v>
      </c>
      <c r="H486" t="str">
        <f>INDEX(CHP_table[CHP],MATCH(data[[#This Row],[Case Profile Name]],CHP_table[Case Profile Name],0))</f>
        <v>CHP</v>
      </c>
      <c r="I486" t="str">
        <f>LEFT(data[[#This Row],[Domain]],1)</f>
        <v>H</v>
      </c>
      <c r="J486" s="4">
        <f>INDEX(criteria_table[criteria_code],MATCH(data[[#This Row],[Criteria]],criteria_table[Criteria],0))</f>
        <v>3</v>
      </c>
      <c r="K486" s="4" t="str">
        <f>CONCATENATE(data[[#This Row],[C H or P]],",",data[[#This Row],[criteria_code]])</f>
        <v>H,3</v>
      </c>
      <c r="L486" s="4" t="str">
        <f>CONCATENATE(data[[#This Row],[num_domains]]," ",data[[#This Row],[Criteria]])</f>
        <v>3 Allegiance to the United States of America</v>
      </c>
    </row>
    <row r="487" spans="1:12" hidden="1" x14ac:dyDescent="0.25">
      <c r="A487" t="s">
        <v>57</v>
      </c>
      <c r="B487" t="s">
        <v>181</v>
      </c>
      <c r="C487" t="s">
        <v>180</v>
      </c>
      <c r="D487" t="s">
        <v>8</v>
      </c>
      <c r="E487" t="s">
        <v>7</v>
      </c>
      <c r="F487" t="s">
        <v>30</v>
      </c>
      <c r="G487">
        <f>INDEX(resident_to_x_domains[how many domains?],MATCH(data[[#This Row],[Case Profile Name]],resident_to_x_domains[Case Profile Name],0))</f>
        <v>3</v>
      </c>
      <c r="H487" t="str">
        <f>INDEX(CHP_table[CHP],MATCH(data[[#This Row],[Case Profile Name]],CHP_table[Case Profile Name],0))</f>
        <v>CHP</v>
      </c>
      <c r="I487" t="str">
        <f>LEFT(data[[#This Row],[Domain]],1)</f>
        <v>H</v>
      </c>
      <c r="J487" s="4">
        <f>INDEX(criteria_table[criteria_code],MATCH(data[[#This Row],[Criteria]],criteria_table[Criteria],0))</f>
        <v>8</v>
      </c>
      <c r="K487" s="4" t="str">
        <f>CONCATENATE(data[[#This Row],[C H or P]],",",data[[#This Row],[criteria_code]])</f>
        <v>H,8</v>
      </c>
      <c r="L487" s="4" t="str">
        <f>CONCATENATE(data[[#This Row],[num_domains]]," ",data[[#This Row],[Criteria]])</f>
        <v>3 Excessive debt</v>
      </c>
    </row>
    <row r="488" spans="1:12" hidden="1" x14ac:dyDescent="0.25">
      <c r="A488" t="s">
        <v>57</v>
      </c>
      <c r="B488" t="s">
        <v>181</v>
      </c>
      <c r="C488" t="s">
        <v>180</v>
      </c>
      <c r="D488" t="s">
        <v>8</v>
      </c>
      <c r="E488" t="s">
        <v>7</v>
      </c>
      <c r="F488" t="s">
        <v>6</v>
      </c>
      <c r="G488">
        <f>INDEX(resident_to_x_domains[how many domains?],MATCH(data[[#This Row],[Case Profile Name]],resident_to_x_domains[Case Profile Name],0))</f>
        <v>3</v>
      </c>
      <c r="H488" t="str">
        <f>INDEX(CHP_table[CHP],MATCH(data[[#This Row],[Case Profile Name]],CHP_table[Case Profile Name],0))</f>
        <v>CHP</v>
      </c>
      <c r="I488" t="str">
        <f>LEFT(data[[#This Row],[Domain]],1)</f>
        <v>H</v>
      </c>
      <c r="J488" s="4">
        <f>INDEX(criteria_table[criteria_code],MATCH(data[[#This Row],[Criteria]],criteria_table[Criteria],0))</f>
        <v>28</v>
      </c>
      <c r="K488" s="4" t="str">
        <f>CONCATENATE(data[[#This Row],[C H or P]],",",data[[#This Row],[criteria_code]])</f>
        <v>H,28</v>
      </c>
      <c r="L488" s="4" t="str">
        <f>CONCATENATE(data[[#This Row],[num_domains]]," ",data[[#This Row],[Criteria]])</f>
        <v>3 Unexplained affluence</v>
      </c>
    </row>
    <row r="489" spans="1:12" hidden="1" x14ac:dyDescent="0.25">
      <c r="A489" t="s">
        <v>57</v>
      </c>
      <c r="B489" t="s">
        <v>181</v>
      </c>
      <c r="C489" t="s">
        <v>180</v>
      </c>
      <c r="D489" t="s">
        <v>8</v>
      </c>
      <c r="E489" t="s">
        <v>7</v>
      </c>
      <c r="F489" t="s">
        <v>43</v>
      </c>
      <c r="G489">
        <f>INDEX(resident_to_x_domains[how many domains?],MATCH(data[[#This Row],[Case Profile Name]],resident_to_x_domains[Case Profile Name],0))</f>
        <v>3</v>
      </c>
      <c r="H489" t="str">
        <f>INDEX(CHP_table[CHP],MATCH(data[[#This Row],[Case Profile Name]],CHP_table[Case Profile Name],0))</f>
        <v>CHP</v>
      </c>
      <c r="I489" t="str">
        <f>LEFT(data[[#This Row],[Domain]],1)</f>
        <v>H</v>
      </c>
      <c r="J489" s="4">
        <f>INDEX(criteria_table[criteria_code],MATCH(data[[#This Row],[Criteria]],criteria_table[Criteria],0))</f>
        <v>25</v>
      </c>
      <c r="K489" s="4" t="str">
        <f>CONCATENATE(data[[#This Row],[C H or P]],",",data[[#This Row],[criteria_code]])</f>
        <v>H,25</v>
      </c>
      <c r="L489" s="4" t="str">
        <f>CONCATENATE(data[[#This Row],[num_domains]]," ",data[[#This Row],[Criteria]])</f>
        <v>3 Psychological stress</v>
      </c>
    </row>
    <row r="490" spans="1:12" x14ac:dyDescent="0.25">
      <c r="A490" t="s">
        <v>57</v>
      </c>
      <c r="B490" t="s">
        <v>181</v>
      </c>
      <c r="C490" t="s">
        <v>180</v>
      </c>
      <c r="D490" t="s">
        <v>2</v>
      </c>
      <c r="E490" t="s">
        <v>1</v>
      </c>
      <c r="F490" t="s">
        <v>35</v>
      </c>
      <c r="G490">
        <f>INDEX(resident_to_x_domains[how many domains?],MATCH(data[[#This Row],[Case Profile Name]],resident_to_x_domains[Case Profile Name],0))</f>
        <v>3</v>
      </c>
      <c r="H490" t="str">
        <f>INDEX(CHP_table[CHP],MATCH(data[[#This Row],[Case Profile Name]],CHP_table[Case Profile Name],0))</f>
        <v>CHP</v>
      </c>
      <c r="I490" t="str">
        <f>LEFT(data[[#This Row],[Domain]],1)</f>
        <v>P</v>
      </c>
      <c r="J490" s="4">
        <f>INDEX(criteria_table[criteria_code],MATCH(data[[#This Row],[Criteria]],criteria_table[Criteria],0))</f>
        <v>10</v>
      </c>
      <c r="K490" s="4" t="str">
        <f>CONCATENATE(data[[#This Row],[C H or P]],",",data[[#This Row],[criteria_code]])</f>
        <v>P,10</v>
      </c>
      <c r="L490" s="4" t="str">
        <f>CONCATENATE(data[[#This Row],[num_domains]]," ",data[[#This Row],[Criteria]])</f>
        <v>3 Feelings of victimization</v>
      </c>
    </row>
    <row r="491" spans="1:12" x14ac:dyDescent="0.25">
      <c r="A491" t="s">
        <v>57</v>
      </c>
      <c r="B491" t="s">
        <v>181</v>
      </c>
      <c r="C491" t="s">
        <v>180</v>
      </c>
      <c r="D491" t="s">
        <v>2</v>
      </c>
      <c r="E491" t="s">
        <v>1</v>
      </c>
      <c r="F491" t="s">
        <v>0</v>
      </c>
      <c r="G491">
        <f>INDEX(resident_to_x_domains[how many domains?],MATCH(data[[#This Row],[Case Profile Name]],resident_to_x_domains[Case Profile Name],0))</f>
        <v>3</v>
      </c>
      <c r="H491" t="str">
        <f>INDEX(CHP_table[CHP],MATCH(data[[#This Row],[Case Profile Name]],CHP_table[Case Profile Name],0))</f>
        <v>CHP</v>
      </c>
      <c r="I491" t="str">
        <f>LEFT(data[[#This Row],[Domain]],1)</f>
        <v>P</v>
      </c>
      <c r="J491" s="4">
        <f>INDEX(criteria_table[criteria_code],MATCH(data[[#This Row],[Criteria]],criteria_table[Criteria],0))</f>
        <v>18</v>
      </c>
      <c r="K491" s="4" t="str">
        <f>CONCATENATE(data[[#This Row],[C H or P]],",",data[[#This Row],[criteria_code]])</f>
        <v>P,18</v>
      </c>
      <c r="L491" s="4" t="str">
        <f>CONCATENATE(data[[#This Row],[num_domains]]," ",data[[#This Row],[Criteria]])</f>
        <v>3 Passive communication with hostile actors</v>
      </c>
    </row>
    <row r="492" spans="1:12" hidden="1" x14ac:dyDescent="0.25">
      <c r="A492" t="s">
        <v>57</v>
      </c>
      <c r="B492" t="s">
        <v>181</v>
      </c>
      <c r="C492" t="s">
        <v>180</v>
      </c>
      <c r="D492" t="s">
        <v>8</v>
      </c>
      <c r="E492" t="s">
        <v>1</v>
      </c>
      <c r="F492" t="s">
        <v>49</v>
      </c>
      <c r="G492">
        <f>INDEX(resident_to_x_domains[how many domains?],MATCH(data[[#This Row],[Case Profile Name]],resident_to_x_domains[Case Profile Name],0))</f>
        <v>3</v>
      </c>
      <c r="H492" t="str">
        <f>INDEX(CHP_table[CHP],MATCH(data[[#This Row],[Case Profile Name]],CHP_table[Case Profile Name],0))</f>
        <v>CHP</v>
      </c>
      <c r="I492" t="str">
        <f>LEFT(data[[#This Row],[Domain]],1)</f>
        <v>P</v>
      </c>
      <c r="J492" s="4">
        <f>INDEX(criteria_table[criteria_code],MATCH(data[[#This Row],[Criteria]],criteria_table[Criteria],0))</f>
        <v>14</v>
      </c>
      <c r="K492" s="4" t="str">
        <f>CONCATENATE(data[[#This Row],[C H or P]],",",data[[#This Row],[criteria_code]])</f>
        <v>P,14</v>
      </c>
      <c r="L492" s="4" t="str">
        <f>CONCATENATE(data[[#This Row],[num_domains]]," ",data[[#This Row],[Criteria]])</f>
        <v>3 Isolationist behavior</v>
      </c>
    </row>
    <row r="493" spans="1:12" hidden="1" x14ac:dyDescent="0.25">
      <c r="A493" t="s">
        <v>57</v>
      </c>
      <c r="B493" t="s">
        <v>181</v>
      </c>
      <c r="C493" t="s">
        <v>180</v>
      </c>
      <c r="D493" t="s">
        <v>8</v>
      </c>
      <c r="E493" t="s">
        <v>1</v>
      </c>
      <c r="F493" t="s">
        <v>34</v>
      </c>
      <c r="G493">
        <f>INDEX(resident_to_x_domains[how many domains?],MATCH(data[[#This Row],[Case Profile Name]],resident_to_x_domains[Case Profile Name],0))</f>
        <v>3</v>
      </c>
      <c r="H493" t="str">
        <f>INDEX(CHP_table[CHP],MATCH(data[[#This Row],[Case Profile Name]],CHP_table[Case Profile Name],0))</f>
        <v>CHP</v>
      </c>
      <c r="I493" t="str">
        <f>LEFT(data[[#This Row],[Domain]],1)</f>
        <v>P</v>
      </c>
      <c r="J493" s="4">
        <f>INDEX(criteria_table[criteria_code],MATCH(data[[#This Row],[Criteria]],criteria_table[Criteria],0))</f>
        <v>26</v>
      </c>
      <c r="K493" s="4" t="str">
        <f>CONCATENATE(data[[#This Row],[C H or P]],",",data[[#This Row],[criteria_code]])</f>
        <v>P,26</v>
      </c>
      <c r="L493" s="4" t="str">
        <f>CONCATENATE(data[[#This Row],[num_domains]]," ",data[[#This Row],[Criteria]])</f>
        <v>3 Resentment</v>
      </c>
    </row>
    <row r="494" spans="1:12" hidden="1" x14ac:dyDescent="0.25">
      <c r="A494" t="s">
        <v>57</v>
      </c>
      <c r="B494" t="s">
        <v>181</v>
      </c>
      <c r="C494" t="s">
        <v>180</v>
      </c>
      <c r="D494" t="s">
        <v>8</v>
      </c>
      <c r="E494" t="s">
        <v>1</v>
      </c>
      <c r="F494" t="s">
        <v>14</v>
      </c>
      <c r="G494">
        <f>INDEX(resident_to_x_domains[how many domains?],MATCH(data[[#This Row],[Case Profile Name]],resident_to_x_domains[Case Profile Name],0))</f>
        <v>3</v>
      </c>
      <c r="H494" t="str">
        <f>INDEX(CHP_table[CHP],MATCH(data[[#This Row],[Case Profile Name]],CHP_table[Case Profile Name],0))</f>
        <v>CHP</v>
      </c>
      <c r="I494" t="str">
        <f>LEFT(data[[#This Row],[Domain]],1)</f>
        <v>P</v>
      </c>
      <c r="J494" s="4">
        <f>INDEX(criteria_table[criteria_code],MATCH(data[[#This Row],[Criteria]],criteria_table[Criteria],0))</f>
        <v>1</v>
      </c>
      <c r="K494" s="4" t="str">
        <f>CONCATENATE(data[[#This Row],[C H or P]],",",data[[#This Row],[criteria_code]])</f>
        <v>P,1</v>
      </c>
      <c r="L494" s="4" t="str">
        <f>CONCATENATE(data[[#This Row],[num_domains]]," ",data[[#This Row],[Criteria]])</f>
        <v>3 Active communication with hostile actors</v>
      </c>
    </row>
    <row r="495" spans="1:12" x14ac:dyDescent="0.25">
      <c r="A495" t="s">
        <v>57</v>
      </c>
      <c r="B495" t="s">
        <v>181</v>
      </c>
      <c r="C495" t="s">
        <v>180</v>
      </c>
      <c r="D495" t="s">
        <v>2</v>
      </c>
      <c r="E495" t="s">
        <v>23</v>
      </c>
      <c r="F495" t="s">
        <v>26</v>
      </c>
      <c r="G495">
        <f>INDEX(resident_to_x_domains[how many domains?],MATCH(data[[#This Row],[Case Profile Name]],resident_to_x_domains[Case Profile Name],0))</f>
        <v>3</v>
      </c>
      <c r="H495" t="str">
        <f>INDEX(CHP_table[CHP],MATCH(data[[#This Row],[Case Profile Name]],CHP_table[Case Profile Name],0))</f>
        <v>CHP</v>
      </c>
      <c r="I495" t="str">
        <f>LEFT(data[[#This Row],[Domain]],1)</f>
        <v>C</v>
      </c>
      <c r="J495" s="4">
        <f>INDEX(criteria_table[criteria_code],MATCH(data[[#This Row],[Criteria]],criteria_table[Criteria],0))</f>
        <v>21</v>
      </c>
      <c r="K495" s="4" t="str">
        <f>CONCATENATE(data[[#This Row],[C H or P]],",",data[[#This Row],[criteria_code]])</f>
        <v>C,21</v>
      </c>
      <c r="L495" s="4" t="str">
        <f>CONCATENATE(data[[#This Row],[num_domains]]," ",data[[#This Row],[Criteria]])</f>
        <v>3 Poor cybersecurity practices</v>
      </c>
    </row>
    <row r="496" spans="1:12" hidden="1" x14ac:dyDescent="0.25">
      <c r="A496" t="s">
        <v>57</v>
      </c>
      <c r="B496" t="s">
        <v>181</v>
      </c>
      <c r="C496" t="s">
        <v>180</v>
      </c>
      <c r="D496" t="s">
        <v>8</v>
      </c>
      <c r="E496" t="s">
        <v>23</v>
      </c>
      <c r="F496" t="s">
        <v>22</v>
      </c>
      <c r="G496">
        <f>INDEX(resident_to_x_domains[how many domains?],MATCH(data[[#This Row],[Case Profile Name]],resident_to_x_domains[Case Profile Name],0))</f>
        <v>3</v>
      </c>
      <c r="H496" t="str">
        <f>INDEX(CHP_table[CHP],MATCH(data[[#This Row],[Case Profile Name]],CHP_table[Case Profile Name],0))</f>
        <v>CHP</v>
      </c>
      <c r="I496" t="str">
        <f>LEFT(data[[#This Row],[Domain]],1)</f>
        <v>C</v>
      </c>
      <c r="J496" s="4">
        <f>INDEX(criteria_table[criteria_code],MATCH(data[[#This Row],[Criteria]],criteria_table[Criteria],0))</f>
        <v>16</v>
      </c>
      <c r="K496" s="4" t="str">
        <f>CONCATENATE(data[[#This Row],[C H or P]],",",data[[#This Row],[criteria_code]])</f>
        <v>C,16</v>
      </c>
      <c r="L496" s="4" t="str">
        <f>CONCATENATE(data[[#This Row],[num_domains]]," ",data[[#This Row],[Criteria]])</f>
        <v>3 Misuse of protected/secured information systems</v>
      </c>
    </row>
    <row r="497" spans="1:12" x14ac:dyDescent="0.25">
      <c r="A497" t="s">
        <v>17</v>
      </c>
      <c r="B497" t="s">
        <v>179</v>
      </c>
      <c r="C497" t="s">
        <v>47</v>
      </c>
      <c r="D497" t="s">
        <v>2</v>
      </c>
      <c r="E497" t="s">
        <v>7</v>
      </c>
      <c r="F497" t="s">
        <v>18</v>
      </c>
      <c r="G497">
        <f>INDEX(resident_to_x_domains[how many domains?],MATCH(data[[#This Row],[Case Profile Name]],resident_to_x_domains[Case Profile Name],0))</f>
        <v>2</v>
      </c>
      <c r="H497" t="str">
        <f>INDEX(CHP_table[CHP],MATCH(data[[#This Row],[Case Profile Name]],CHP_table[Case Profile Name],0))</f>
        <v>HP</v>
      </c>
      <c r="I497" t="str">
        <f>LEFT(data[[#This Row],[Domain]],1)</f>
        <v>H</v>
      </c>
      <c r="J497" s="4">
        <f>INDEX(criteria_table[criteria_code],MATCH(data[[#This Row],[Criteria]],criteria_table[Criteria],0))</f>
        <v>12</v>
      </c>
      <c r="K497" s="4" t="str">
        <f>CONCATENATE(data[[#This Row],[C H or P]],",",data[[#This Row],[criteria_code]])</f>
        <v>H,12</v>
      </c>
      <c r="L497" s="4" t="str">
        <f>CONCATENATE(data[[#This Row],[num_domains]]," ",data[[#This Row],[Criteria]])</f>
        <v>2 Foreign preference</v>
      </c>
    </row>
    <row r="498" spans="1:12" x14ac:dyDescent="0.25">
      <c r="A498" t="s">
        <v>17</v>
      </c>
      <c r="B498" t="s">
        <v>179</v>
      </c>
      <c r="C498" t="s">
        <v>47</v>
      </c>
      <c r="D498" t="s">
        <v>2</v>
      </c>
      <c r="E498" t="s">
        <v>7</v>
      </c>
      <c r="F498" t="s">
        <v>12</v>
      </c>
      <c r="G498">
        <f>INDEX(resident_to_x_domains[how many domains?],MATCH(data[[#This Row],[Case Profile Name]],resident_to_x_domains[Case Profile Name],0))</f>
        <v>2</v>
      </c>
      <c r="H498" t="str">
        <f>INDEX(CHP_table[CHP],MATCH(data[[#This Row],[Case Profile Name]],CHP_table[Case Profile Name],0))</f>
        <v>HP</v>
      </c>
      <c r="I498" t="str">
        <f>LEFT(data[[#This Row],[Domain]],1)</f>
        <v>H</v>
      </c>
      <c r="J498" s="4">
        <f>INDEX(criteria_table[criteria_code],MATCH(data[[#This Row],[Criteria]],criteria_table[Criteria],0))</f>
        <v>23</v>
      </c>
      <c r="K498" s="4" t="str">
        <f>CONCATENATE(data[[#This Row],[C H or P]],",",data[[#This Row],[criteria_code]])</f>
        <v>H,23</v>
      </c>
      <c r="L498" s="4" t="str">
        <f>CONCATENATE(data[[#This Row],[num_domains]]," ",data[[#This Row],[Criteria]])</f>
        <v>2 Practices dangerous to security</v>
      </c>
    </row>
    <row r="499" spans="1:12" x14ac:dyDescent="0.25">
      <c r="A499" t="s">
        <v>17</v>
      </c>
      <c r="B499" t="s">
        <v>179</v>
      </c>
      <c r="C499" t="s">
        <v>47</v>
      </c>
      <c r="D499" t="s">
        <v>2</v>
      </c>
      <c r="E499" t="s">
        <v>7</v>
      </c>
      <c r="F499" t="s">
        <v>78</v>
      </c>
      <c r="G499">
        <f>INDEX(resident_to_x_domains[how many domains?],MATCH(data[[#This Row],[Case Profile Name]],resident_to_x_domains[Case Profile Name],0))</f>
        <v>2</v>
      </c>
      <c r="H499" t="str">
        <f>INDEX(CHP_table[CHP],MATCH(data[[#This Row],[Case Profile Name]],CHP_table[Case Profile Name],0))</f>
        <v>HP</v>
      </c>
      <c r="I499" t="str">
        <f>LEFT(data[[#This Row],[Domain]],1)</f>
        <v>H</v>
      </c>
      <c r="J499" s="4">
        <f>INDEX(criteria_table[criteria_code],MATCH(data[[#This Row],[Criteria]],criteria_table[Criteria],0))</f>
        <v>9</v>
      </c>
      <c r="K499" s="4" t="str">
        <f>CONCATENATE(data[[#This Row],[C H or P]],",",data[[#This Row],[criteria_code]])</f>
        <v>H,9</v>
      </c>
      <c r="L499" s="4" t="str">
        <f>CONCATENATE(data[[#This Row],[num_domains]]," ",data[[#This Row],[Criteria]])</f>
        <v>2 Excessive foreign travel</v>
      </c>
    </row>
    <row r="500" spans="1:12" hidden="1" x14ac:dyDescent="0.25">
      <c r="A500" t="s">
        <v>17</v>
      </c>
      <c r="B500" t="s">
        <v>179</v>
      </c>
      <c r="C500" t="s">
        <v>47</v>
      </c>
      <c r="D500" t="s">
        <v>8</v>
      </c>
      <c r="E500" t="s">
        <v>7</v>
      </c>
      <c r="F500" t="s">
        <v>11</v>
      </c>
      <c r="G500">
        <f>INDEX(resident_to_x_domains[how many domains?],MATCH(data[[#This Row],[Case Profile Name]],resident_to_x_domains[Case Profile Name],0))</f>
        <v>2</v>
      </c>
      <c r="H500" t="str">
        <f>INDEX(CHP_table[CHP],MATCH(data[[#This Row],[Case Profile Name]],CHP_table[Case Profile Name],0))</f>
        <v>HP</v>
      </c>
      <c r="I500" t="str">
        <f>LEFT(data[[#This Row],[Domain]],1)</f>
        <v>H</v>
      </c>
      <c r="J500" s="4">
        <f>INDEX(criteria_table[criteria_code],MATCH(data[[#This Row],[Criteria]],criteria_table[Criteria],0))</f>
        <v>15</v>
      </c>
      <c r="K500" s="4" t="str">
        <f>CONCATENATE(data[[#This Row],[C H or P]],",",data[[#This Row],[criteria_code]])</f>
        <v>H,15</v>
      </c>
      <c r="L500" s="4" t="str">
        <f>CONCATENATE(data[[#This Row],[num_domains]]," ",data[[#This Row],[Criteria]])</f>
        <v>2 Mishandling of classified information</v>
      </c>
    </row>
    <row r="501" spans="1:12" hidden="1" x14ac:dyDescent="0.25">
      <c r="A501" t="s">
        <v>17</v>
      </c>
      <c r="B501" t="s">
        <v>179</v>
      </c>
      <c r="C501" t="s">
        <v>47</v>
      </c>
      <c r="D501" t="s">
        <v>8</v>
      </c>
      <c r="E501" t="s">
        <v>7</v>
      </c>
      <c r="F501" t="s">
        <v>10</v>
      </c>
      <c r="G501">
        <f>INDEX(resident_to_x_domains[how many domains?],MATCH(data[[#This Row],[Case Profile Name]],resident_to_x_domains[Case Profile Name],0))</f>
        <v>2</v>
      </c>
      <c r="H501" t="str">
        <f>INDEX(CHP_table[CHP],MATCH(data[[#This Row],[Case Profile Name]],CHP_table[Case Profile Name],0))</f>
        <v>HP</v>
      </c>
      <c r="I501" t="str">
        <f>LEFT(data[[#This Row],[Domain]],1)</f>
        <v>H</v>
      </c>
      <c r="J501" s="4">
        <f>INDEX(criteria_table[criteria_code],MATCH(data[[#This Row],[Criteria]],criteria_table[Criteria],0))</f>
        <v>3</v>
      </c>
      <c r="K501" s="4" t="str">
        <f>CONCATENATE(data[[#This Row],[C H or P]],",",data[[#This Row],[criteria_code]])</f>
        <v>H,3</v>
      </c>
      <c r="L501" s="4" t="str">
        <f>CONCATENATE(data[[#This Row],[num_domains]]," ",data[[#This Row],[Criteria]])</f>
        <v>2 Allegiance to the United States of America</v>
      </c>
    </row>
    <row r="502" spans="1:12" x14ac:dyDescent="0.25">
      <c r="A502" t="s">
        <v>17</v>
      </c>
      <c r="B502" t="s">
        <v>179</v>
      </c>
      <c r="C502" t="s">
        <v>47</v>
      </c>
      <c r="D502" t="s">
        <v>2</v>
      </c>
      <c r="E502" t="s">
        <v>1</v>
      </c>
      <c r="F502" t="s">
        <v>35</v>
      </c>
      <c r="G502">
        <f>INDEX(resident_to_x_domains[how many domains?],MATCH(data[[#This Row],[Case Profile Name]],resident_to_x_domains[Case Profile Name],0))</f>
        <v>2</v>
      </c>
      <c r="H502" t="str">
        <f>INDEX(CHP_table[CHP],MATCH(data[[#This Row],[Case Profile Name]],CHP_table[Case Profile Name],0))</f>
        <v>HP</v>
      </c>
      <c r="I502" t="str">
        <f>LEFT(data[[#This Row],[Domain]],1)</f>
        <v>P</v>
      </c>
      <c r="J502" s="4">
        <f>INDEX(criteria_table[criteria_code],MATCH(data[[#This Row],[Criteria]],criteria_table[Criteria],0))</f>
        <v>10</v>
      </c>
      <c r="K502" s="4" t="str">
        <f>CONCATENATE(data[[#This Row],[C H or P]],",",data[[#This Row],[criteria_code]])</f>
        <v>P,10</v>
      </c>
      <c r="L502" s="4" t="str">
        <f>CONCATENATE(data[[#This Row],[num_domains]]," ",data[[#This Row],[Criteria]])</f>
        <v>2 Feelings of victimization</v>
      </c>
    </row>
    <row r="503" spans="1:12" hidden="1" x14ac:dyDescent="0.25">
      <c r="A503" t="s">
        <v>17</v>
      </c>
      <c r="B503" t="s">
        <v>179</v>
      </c>
      <c r="C503" t="s">
        <v>47</v>
      </c>
      <c r="D503" t="s">
        <v>8</v>
      </c>
      <c r="E503" t="s">
        <v>1</v>
      </c>
      <c r="F503" t="s">
        <v>14</v>
      </c>
      <c r="G503">
        <f>INDEX(resident_to_x_domains[how many domains?],MATCH(data[[#This Row],[Case Profile Name]],resident_to_x_domains[Case Profile Name],0))</f>
        <v>2</v>
      </c>
      <c r="H503" t="str">
        <f>INDEX(CHP_table[CHP],MATCH(data[[#This Row],[Case Profile Name]],CHP_table[Case Profile Name],0))</f>
        <v>HP</v>
      </c>
      <c r="I503" t="str">
        <f>LEFT(data[[#This Row],[Domain]],1)</f>
        <v>P</v>
      </c>
      <c r="J503" s="4">
        <f>INDEX(criteria_table[criteria_code],MATCH(data[[#This Row],[Criteria]],criteria_table[Criteria],0))</f>
        <v>1</v>
      </c>
      <c r="K503" s="4" t="str">
        <f>CONCATENATE(data[[#This Row],[C H or P]],",",data[[#This Row],[criteria_code]])</f>
        <v>P,1</v>
      </c>
      <c r="L503" s="4" t="str">
        <f>CONCATENATE(data[[#This Row],[num_domains]]," ",data[[#This Row],[Criteria]])</f>
        <v>2 Active communication with hostile actors</v>
      </c>
    </row>
    <row r="504" spans="1:12" x14ac:dyDescent="0.25">
      <c r="A504" t="s">
        <v>82</v>
      </c>
      <c r="B504" t="s">
        <v>178</v>
      </c>
      <c r="C504" t="s">
        <v>128</v>
      </c>
      <c r="D504" t="s">
        <v>2</v>
      </c>
      <c r="E504" t="s">
        <v>7</v>
      </c>
      <c r="F504" t="s">
        <v>13</v>
      </c>
      <c r="G504">
        <f>INDEX(resident_to_x_domains[how many domains?],MATCH(data[[#This Row],[Case Profile Name]],resident_to_x_domains[Case Profile Name],0))</f>
        <v>2</v>
      </c>
      <c r="H504" t="str">
        <f>INDEX(CHP_table[CHP],MATCH(data[[#This Row],[Case Profile Name]],CHP_table[Case Profile Name],0))</f>
        <v>HP</v>
      </c>
      <c r="I504" t="str">
        <f>LEFT(data[[#This Row],[Domain]],1)</f>
        <v>H</v>
      </c>
      <c r="J504" s="4">
        <f>INDEX(criteria_table[criteria_code],MATCH(data[[#This Row],[Criteria]],criteria_table[Criteria],0))</f>
        <v>11</v>
      </c>
      <c r="K504" s="4" t="str">
        <f>CONCATENATE(data[[#This Row],[C H or P]],",",data[[#This Row],[criteria_code]])</f>
        <v>H,11</v>
      </c>
      <c r="L504" s="4" t="str">
        <f>CONCATENATE(data[[#This Row],[num_domains]]," ",data[[#This Row],[Criteria]])</f>
        <v>2 Financial considerations</v>
      </c>
    </row>
    <row r="505" spans="1:12" x14ac:dyDescent="0.25">
      <c r="A505" t="s">
        <v>82</v>
      </c>
      <c r="B505" t="s">
        <v>178</v>
      </c>
      <c r="C505" t="s">
        <v>128</v>
      </c>
      <c r="D505" t="s">
        <v>2</v>
      </c>
      <c r="E505" t="s">
        <v>7</v>
      </c>
      <c r="F505" t="s">
        <v>38</v>
      </c>
      <c r="G505">
        <f>INDEX(resident_to_x_domains[how many domains?],MATCH(data[[#This Row],[Case Profile Name]],resident_to_x_domains[Case Profile Name],0))</f>
        <v>2</v>
      </c>
      <c r="H505" t="str">
        <f>INDEX(CHP_table[CHP],MATCH(data[[#This Row],[Case Profile Name]],CHP_table[Case Profile Name],0))</f>
        <v>HP</v>
      </c>
      <c r="I505" t="str">
        <f>LEFT(data[[#This Row],[Domain]],1)</f>
        <v>H</v>
      </c>
      <c r="J505" s="4">
        <f>INDEX(criteria_table[criteria_code],MATCH(data[[#This Row],[Criteria]],criteria_table[Criteria],0))</f>
        <v>20</v>
      </c>
      <c r="K505" s="4" t="str">
        <f>CONCATENATE(data[[#This Row],[C H or P]],",",data[[#This Row],[criteria_code]])</f>
        <v>H,20</v>
      </c>
      <c r="L505" s="4" t="str">
        <f>CONCATENATE(data[[#This Row],[num_domains]]," ",data[[#This Row],[Criteria]])</f>
        <v>2 Personal conduct</v>
      </c>
    </row>
    <row r="506" spans="1:12" x14ac:dyDescent="0.25">
      <c r="A506" t="s">
        <v>82</v>
      </c>
      <c r="B506" t="s">
        <v>178</v>
      </c>
      <c r="C506" t="s">
        <v>128</v>
      </c>
      <c r="D506" t="s">
        <v>2</v>
      </c>
      <c r="E506" t="s">
        <v>7</v>
      </c>
      <c r="F506" t="s">
        <v>12</v>
      </c>
      <c r="G506">
        <f>INDEX(resident_to_x_domains[how many domains?],MATCH(data[[#This Row],[Case Profile Name]],resident_to_x_domains[Case Profile Name],0))</f>
        <v>2</v>
      </c>
      <c r="H506" t="str">
        <f>INDEX(CHP_table[CHP],MATCH(data[[#This Row],[Case Profile Name]],CHP_table[Case Profile Name],0))</f>
        <v>HP</v>
      </c>
      <c r="I506" t="str">
        <f>LEFT(data[[#This Row],[Domain]],1)</f>
        <v>H</v>
      </c>
      <c r="J506" s="4">
        <f>INDEX(criteria_table[criteria_code],MATCH(data[[#This Row],[Criteria]],criteria_table[Criteria],0))</f>
        <v>23</v>
      </c>
      <c r="K506" s="4" t="str">
        <f>CONCATENATE(data[[#This Row],[C H or P]],",",data[[#This Row],[criteria_code]])</f>
        <v>H,23</v>
      </c>
      <c r="L506" s="4" t="str">
        <f>CONCATENATE(data[[#This Row],[num_domains]]," ",data[[#This Row],[Criteria]])</f>
        <v>2 Practices dangerous to security</v>
      </c>
    </row>
    <row r="507" spans="1:12" x14ac:dyDescent="0.25">
      <c r="A507" t="s">
        <v>82</v>
      </c>
      <c r="B507" t="s">
        <v>178</v>
      </c>
      <c r="C507" t="s">
        <v>128</v>
      </c>
      <c r="D507" t="s">
        <v>2</v>
      </c>
      <c r="E507" t="s">
        <v>7</v>
      </c>
      <c r="F507" t="s">
        <v>37</v>
      </c>
      <c r="G507">
        <f>INDEX(resident_to_x_domains[how many domains?],MATCH(data[[#This Row],[Case Profile Name]],resident_to_x_domains[Case Profile Name],0))</f>
        <v>2</v>
      </c>
      <c r="H507" t="str">
        <f>INDEX(CHP_table[CHP],MATCH(data[[#This Row],[Case Profile Name]],CHP_table[Case Profile Name],0))</f>
        <v>HP</v>
      </c>
      <c r="I507" t="str">
        <f>LEFT(data[[#This Row],[Domain]],1)</f>
        <v>H</v>
      </c>
      <c r="J507" s="4">
        <f>INDEX(criteria_table[criteria_code],MATCH(data[[#This Row],[Criteria]],criteria_table[Criteria],0))</f>
        <v>24</v>
      </c>
      <c r="K507" s="4" t="str">
        <f>CONCATENATE(data[[#This Row],[C H or P]],",",data[[#This Row],[criteria_code]])</f>
        <v>H,24</v>
      </c>
      <c r="L507" s="4" t="str">
        <f>CONCATENATE(data[[#This Row],[num_domains]]," ",data[[#This Row],[Criteria]])</f>
        <v>2 Psychological considerations</v>
      </c>
    </row>
    <row r="508" spans="1:12" x14ac:dyDescent="0.25">
      <c r="A508" t="s">
        <v>82</v>
      </c>
      <c r="B508" t="s">
        <v>178</v>
      </c>
      <c r="C508" t="s">
        <v>128</v>
      </c>
      <c r="D508" t="s">
        <v>2</v>
      </c>
      <c r="E508" t="s">
        <v>7</v>
      </c>
      <c r="F508" t="s">
        <v>78</v>
      </c>
      <c r="G508">
        <f>INDEX(resident_to_x_domains[how many domains?],MATCH(data[[#This Row],[Case Profile Name]],resident_to_x_domains[Case Profile Name],0))</f>
        <v>2</v>
      </c>
      <c r="H508" t="str">
        <f>INDEX(CHP_table[CHP],MATCH(data[[#This Row],[Case Profile Name]],CHP_table[Case Profile Name],0))</f>
        <v>HP</v>
      </c>
      <c r="I508" t="str">
        <f>LEFT(data[[#This Row],[Domain]],1)</f>
        <v>H</v>
      </c>
      <c r="J508" s="4">
        <f>INDEX(criteria_table[criteria_code],MATCH(data[[#This Row],[Criteria]],criteria_table[Criteria],0))</f>
        <v>9</v>
      </c>
      <c r="K508" s="4" t="str">
        <f>CONCATENATE(data[[#This Row],[C H or P]],",",data[[#This Row],[criteria_code]])</f>
        <v>H,9</v>
      </c>
      <c r="L508" s="4" t="str">
        <f>CONCATENATE(data[[#This Row],[num_domains]]," ",data[[#This Row],[Criteria]])</f>
        <v>2 Excessive foreign travel</v>
      </c>
    </row>
    <row r="509" spans="1:12" hidden="1" x14ac:dyDescent="0.25">
      <c r="A509" t="s">
        <v>82</v>
      </c>
      <c r="B509" t="s">
        <v>178</v>
      </c>
      <c r="C509" t="s">
        <v>128</v>
      </c>
      <c r="D509" t="s">
        <v>8</v>
      </c>
      <c r="E509" t="s">
        <v>7</v>
      </c>
      <c r="F509" t="s">
        <v>11</v>
      </c>
      <c r="G509">
        <f>INDEX(resident_to_x_domains[how many domains?],MATCH(data[[#This Row],[Case Profile Name]],resident_to_x_domains[Case Profile Name],0))</f>
        <v>2</v>
      </c>
      <c r="H509" t="str">
        <f>INDEX(CHP_table[CHP],MATCH(data[[#This Row],[Case Profile Name]],CHP_table[Case Profile Name],0))</f>
        <v>HP</v>
      </c>
      <c r="I509" t="str">
        <f>LEFT(data[[#This Row],[Domain]],1)</f>
        <v>H</v>
      </c>
      <c r="J509" s="4">
        <f>INDEX(criteria_table[criteria_code],MATCH(data[[#This Row],[Criteria]],criteria_table[Criteria],0))</f>
        <v>15</v>
      </c>
      <c r="K509" s="4" t="str">
        <f>CONCATENATE(data[[#This Row],[C H or P]],",",data[[#This Row],[criteria_code]])</f>
        <v>H,15</v>
      </c>
      <c r="L509" s="4" t="str">
        <f>CONCATENATE(data[[#This Row],[num_domains]]," ",data[[#This Row],[Criteria]])</f>
        <v>2 Mishandling of classified information</v>
      </c>
    </row>
    <row r="510" spans="1:12" hidden="1" x14ac:dyDescent="0.25">
      <c r="A510" t="s">
        <v>82</v>
      </c>
      <c r="B510" t="s">
        <v>178</v>
      </c>
      <c r="C510" t="s">
        <v>128</v>
      </c>
      <c r="D510" t="s">
        <v>8</v>
      </c>
      <c r="E510" t="s">
        <v>7</v>
      </c>
      <c r="F510" t="s">
        <v>10</v>
      </c>
      <c r="G510">
        <f>INDEX(resident_to_x_domains[how many domains?],MATCH(data[[#This Row],[Case Profile Name]],resident_to_x_domains[Case Profile Name],0))</f>
        <v>2</v>
      </c>
      <c r="H510" t="str">
        <f>INDEX(CHP_table[CHP],MATCH(data[[#This Row],[Case Profile Name]],CHP_table[Case Profile Name],0))</f>
        <v>HP</v>
      </c>
      <c r="I510" t="str">
        <f>LEFT(data[[#This Row],[Domain]],1)</f>
        <v>H</v>
      </c>
      <c r="J510" s="4">
        <f>INDEX(criteria_table[criteria_code],MATCH(data[[#This Row],[Criteria]],criteria_table[Criteria],0))</f>
        <v>3</v>
      </c>
      <c r="K510" s="4" t="str">
        <f>CONCATENATE(data[[#This Row],[C H or P]],",",data[[#This Row],[criteria_code]])</f>
        <v>H,3</v>
      </c>
      <c r="L510" s="4" t="str">
        <f>CONCATENATE(data[[#This Row],[num_domains]]," ",data[[#This Row],[Criteria]])</f>
        <v>2 Allegiance to the United States of America</v>
      </c>
    </row>
    <row r="511" spans="1:12" hidden="1" x14ac:dyDescent="0.25">
      <c r="A511" t="s">
        <v>82</v>
      </c>
      <c r="B511" t="s">
        <v>178</v>
      </c>
      <c r="C511" t="s">
        <v>128</v>
      </c>
      <c r="D511" t="s">
        <v>8</v>
      </c>
      <c r="E511" t="s">
        <v>7</v>
      </c>
      <c r="F511" t="s">
        <v>43</v>
      </c>
      <c r="G511">
        <f>INDEX(resident_to_x_domains[how many domains?],MATCH(data[[#This Row],[Case Profile Name]],resident_to_x_domains[Case Profile Name],0))</f>
        <v>2</v>
      </c>
      <c r="H511" t="str">
        <f>INDEX(CHP_table[CHP],MATCH(data[[#This Row],[Case Profile Name]],CHP_table[Case Profile Name],0))</f>
        <v>HP</v>
      </c>
      <c r="I511" t="str">
        <f>LEFT(data[[#This Row],[Domain]],1)</f>
        <v>H</v>
      </c>
      <c r="J511" s="4">
        <f>INDEX(criteria_table[criteria_code],MATCH(data[[#This Row],[Criteria]],criteria_table[Criteria],0))</f>
        <v>25</v>
      </c>
      <c r="K511" s="4" t="str">
        <f>CONCATENATE(data[[#This Row],[C H or P]],",",data[[#This Row],[criteria_code]])</f>
        <v>H,25</v>
      </c>
      <c r="L511" s="4" t="str">
        <f>CONCATENATE(data[[#This Row],[num_domains]]," ",data[[#This Row],[Criteria]])</f>
        <v>2 Psychological stress</v>
      </c>
    </row>
    <row r="512" spans="1:12" hidden="1" x14ac:dyDescent="0.25">
      <c r="A512" t="s">
        <v>82</v>
      </c>
      <c r="B512" t="s">
        <v>178</v>
      </c>
      <c r="C512" t="s">
        <v>128</v>
      </c>
      <c r="D512" t="s">
        <v>8</v>
      </c>
      <c r="E512" t="s">
        <v>1</v>
      </c>
      <c r="F512" t="s">
        <v>14</v>
      </c>
      <c r="G512">
        <f>INDEX(resident_to_x_domains[how many domains?],MATCH(data[[#This Row],[Case Profile Name]],resident_to_x_domains[Case Profile Name],0))</f>
        <v>2</v>
      </c>
      <c r="H512" t="str">
        <f>INDEX(CHP_table[CHP],MATCH(data[[#This Row],[Case Profile Name]],CHP_table[Case Profile Name],0))</f>
        <v>HP</v>
      </c>
      <c r="I512" t="str">
        <f>LEFT(data[[#This Row],[Domain]],1)</f>
        <v>P</v>
      </c>
      <c r="J512" s="4">
        <f>INDEX(criteria_table[criteria_code],MATCH(data[[#This Row],[Criteria]],criteria_table[Criteria],0))</f>
        <v>1</v>
      </c>
      <c r="K512" s="4" t="str">
        <f>CONCATENATE(data[[#This Row],[C H or P]],",",data[[#This Row],[criteria_code]])</f>
        <v>P,1</v>
      </c>
      <c r="L512" s="4" t="str">
        <f>CONCATENATE(data[[#This Row],[num_domains]]," ",data[[#This Row],[Criteria]])</f>
        <v>2 Active communication with hostile actors</v>
      </c>
    </row>
    <row r="513" spans="1:12" x14ac:dyDescent="0.25">
      <c r="A513" t="s">
        <v>29</v>
      </c>
      <c r="B513" t="s">
        <v>177</v>
      </c>
      <c r="C513" t="s">
        <v>27</v>
      </c>
      <c r="D513" t="s">
        <v>2</v>
      </c>
      <c r="E513" t="s">
        <v>7</v>
      </c>
      <c r="F513" t="s">
        <v>38</v>
      </c>
      <c r="G513">
        <f>INDEX(resident_to_x_domains[how many domains?],MATCH(data[[#This Row],[Case Profile Name]],resident_to_x_domains[Case Profile Name],0))</f>
        <v>3</v>
      </c>
      <c r="H513" t="str">
        <f>INDEX(CHP_table[CHP],MATCH(data[[#This Row],[Case Profile Name]],CHP_table[Case Profile Name],0))</f>
        <v>CHP</v>
      </c>
      <c r="I513" t="str">
        <f>LEFT(data[[#This Row],[Domain]],1)</f>
        <v>H</v>
      </c>
      <c r="J513" s="4">
        <f>INDEX(criteria_table[criteria_code],MATCH(data[[#This Row],[Criteria]],criteria_table[Criteria],0))</f>
        <v>20</v>
      </c>
      <c r="K513" s="4" t="str">
        <f>CONCATENATE(data[[#This Row],[C H or P]],",",data[[#This Row],[criteria_code]])</f>
        <v>H,20</v>
      </c>
      <c r="L513" s="4" t="str">
        <f>CONCATENATE(data[[#This Row],[num_domains]]," ",data[[#This Row],[Criteria]])</f>
        <v>3 Personal conduct</v>
      </c>
    </row>
    <row r="514" spans="1:12" x14ac:dyDescent="0.25">
      <c r="A514" t="s">
        <v>29</v>
      </c>
      <c r="B514" t="s">
        <v>177</v>
      </c>
      <c r="C514" t="s">
        <v>27</v>
      </c>
      <c r="D514" t="s">
        <v>2</v>
      </c>
      <c r="E514" t="s">
        <v>7</v>
      </c>
      <c r="F514" t="s">
        <v>12</v>
      </c>
      <c r="G514">
        <f>INDEX(resident_to_x_domains[how many domains?],MATCH(data[[#This Row],[Case Profile Name]],resident_to_x_domains[Case Profile Name],0))</f>
        <v>3</v>
      </c>
      <c r="H514" t="str">
        <f>INDEX(CHP_table[CHP],MATCH(data[[#This Row],[Case Profile Name]],CHP_table[Case Profile Name],0))</f>
        <v>CHP</v>
      </c>
      <c r="I514" t="str">
        <f>LEFT(data[[#This Row],[Domain]],1)</f>
        <v>H</v>
      </c>
      <c r="J514" s="4">
        <f>INDEX(criteria_table[criteria_code],MATCH(data[[#This Row],[Criteria]],criteria_table[Criteria],0))</f>
        <v>23</v>
      </c>
      <c r="K514" s="4" t="str">
        <f>CONCATENATE(data[[#This Row],[C H or P]],",",data[[#This Row],[criteria_code]])</f>
        <v>H,23</v>
      </c>
      <c r="L514" s="4" t="str">
        <f>CONCATENATE(data[[#This Row],[num_domains]]," ",data[[#This Row],[Criteria]])</f>
        <v>3 Practices dangerous to security</v>
      </c>
    </row>
    <row r="515" spans="1:12" x14ac:dyDescent="0.25">
      <c r="A515" t="s">
        <v>29</v>
      </c>
      <c r="B515" t="s">
        <v>177</v>
      </c>
      <c r="C515" t="s">
        <v>27</v>
      </c>
      <c r="D515" t="s">
        <v>2</v>
      </c>
      <c r="E515" t="s">
        <v>7</v>
      </c>
      <c r="F515" t="s">
        <v>37</v>
      </c>
      <c r="G515">
        <f>INDEX(resident_to_x_domains[how many domains?],MATCH(data[[#This Row],[Case Profile Name]],resident_to_x_domains[Case Profile Name],0))</f>
        <v>3</v>
      </c>
      <c r="H515" t="str">
        <f>INDEX(CHP_table[CHP],MATCH(data[[#This Row],[Case Profile Name]],CHP_table[Case Profile Name],0))</f>
        <v>CHP</v>
      </c>
      <c r="I515" t="str">
        <f>LEFT(data[[#This Row],[Domain]],1)</f>
        <v>H</v>
      </c>
      <c r="J515" s="4">
        <f>INDEX(criteria_table[criteria_code],MATCH(data[[#This Row],[Criteria]],criteria_table[Criteria],0))</f>
        <v>24</v>
      </c>
      <c r="K515" s="4" t="str">
        <f>CONCATENATE(data[[#This Row],[C H or P]],",",data[[#This Row],[criteria_code]])</f>
        <v>H,24</v>
      </c>
      <c r="L515" s="4" t="str">
        <f>CONCATENATE(data[[#This Row],[num_domains]]," ",data[[#This Row],[Criteria]])</f>
        <v>3 Psychological considerations</v>
      </c>
    </row>
    <row r="516" spans="1:12" hidden="1" x14ac:dyDescent="0.25">
      <c r="A516" t="s">
        <v>29</v>
      </c>
      <c r="B516" t="s">
        <v>177</v>
      </c>
      <c r="C516" t="s">
        <v>27</v>
      </c>
      <c r="D516" t="s">
        <v>8</v>
      </c>
      <c r="E516" t="s">
        <v>7</v>
      </c>
      <c r="F516" t="s">
        <v>11</v>
      </c>
      <c r="G516">
        <f>INDEX(resident_to_x_domains[how many domains?],MATCH(data[[#This Row],[Case Profile Name]],resident_to_x_domains[Case Profile Name],0))</f>
        <v>3</v>
      </c>
      <c r="H516" t="str">
        <f>INDEX(CHP_table[CHP],MATCH(data[[#This Row],[Case Profile Name]],CHP_table[Case Profile Name],0))</f>
        <v>CHP</v>
      </c>
      <c r="I516" t="str">
        <f>LEFT(data[[#This Row],[Domain]],1)</f>
        <v>H</v>
      </c>
      <c r="J516" s="4">
        <f>INDEX(criteria_table[criteria_code],MATCH(data[[#This Row],[Criteria]],criteria_table[Criteria],0))</f>
        <v>15</v>
      </c>
      <c r="K516" s="4" t="str">
        <f>CONCATENATE(data[[#This Row],[C H or P]],",",data[[#This Row],[criteria_code]])</f>
        <v>H,15</v>
      </c>
      <c r="L516" s="4" t="str">
        <f>CONCATENATE(data[[#This Row],[num_domains]]," ",data[[#This Row],[Criteria]])</f>
        <v>3 Mishandling of classified information</v>
      </c>
    </row>
    <row r="517" spans="1:12" hidden="1" x14ac:dyDescent="0.25">
      <c r="A517" t="s">
        <v>29</v>
      </c>
      <c r="B517" t="s">
        <v>177</v>
      </c>
      <c r="C517" t="s">
        <v>27</v>
      </c>
      <c r="D517" t="s">
        <v>8</v>
      </c>
      <c r="E517" t="s">
        <v>7</v>
      </c>
      <c r="F517" t="s">
        <v>10</v>
      </c>
      <c r="G517">
        <f>INDEX(resident_to_x_domains[how many domains?],MATCH(data[[#This Row],[Case Profile Name]],resident_to_x_domains[Case Profile Name],0))</f>
        <v>3</v>
      </c>
      <c r="H517" t="str">
        <f>INDEX(CHP_table[CHP],MATCH(data[[#This Row],[Case Profile Name]],CHP_table[Case Profile Name],0))</f>
        <v>CHP</v>
      </c>
      <c r="I517" t="str">
        <f>LEFT(data[[#This Row],[Domain]],1)</f>
        <v>H</v>
      </c>
      <c r="J517" s="4">
        <f>INDEX(criteria_table[criteria_code],MATCH(data[[#This Row],[Criteria]],criteria_table[Criteria],0))</f>
        <v>3</v>
      </c>
      <c r="K517" s="4" t="str">
        <f>CONCATENATE(data[[#This Row],[C H or P]],",",data[[#This Row],[criteria_code]])</f>
        <v>H,3</v>
      </c>
      <c r="L517" s="4" t="str">
        <f>CONCATENATE(data[[#This Row],[num_domains]]," ",data[[#This Row],[Criteria]])</f>
        <v>3 Allegiance to the United States of America</v>
      </c>
    </row>
    <row r="518" spans="1:12" hidden="1" x14ac:dyDescent="0.25">
      <c r="A518" t="s">
        <v>29</v>
      </c>
      <c r="B518" t="s">
        <v>177</v>
      </c>
      <c r="C518" t="s">
        <v>27</v>
      </c>
      <c r="D518" t="s">
        <v>8</v>
      </c>
      <c r="E518" t="s">
        <v>7</v>
      </c>
      <c r="F518" t="s">
        <v>9</v>
      </c>
      <c r="G518">
        <f>INDEX(resident_to_x_domains[how many domains?],MATCH(data[[#This Row],[Case Profile Name]],resident_to_x_domains[Case Profile Name],0))</f>
        <v>3</v>
      </c>
      <c r="H518" t="str">
        <f>INDEX(CHP_table[CHP],MATCH(data[[#This Row],[Case Profile Name]],CHP_table[Case Profile Name],0))</f>
        <v>CHP</v>
      </c>
      <c r="I518" t="str">
        <f>LEFT(data[[#This Row],[Domain]],1)</f>
        <v>H</v>
      </c>
      <c r="J518" s="4">
        <f>INDEX(criteria_table[criteria_code],MATCH(data[[#This Row],[Criteria]],criteria_table[Criteria],0))</f>
        <v>5</v>
      </c>
      <c r="K518" s="4" t="str">
        <f>CONCATENATE(data[[#This Row],[C H or P]],",",data[[#This Row],[criteria_code]])</f>
        <v>H,5</v>
      </c>
      <c r="L518" s="4" t="str">
        <f>CONCATENATE(data[[#This Row],[num_domains]]," ",data[[#This Row],[Criteria]])</f>
        <v>3 Criminal conduct</v>
      </c>
    </row>
    <row r="519" spans="1:12" x14ac:dyDescent="0.25">
      <c r="A519" t="s">
        <v>29</v>
      </c>
      <c r="B519" t="s">
        <v>177</v>
      </c>
      <c r="C519" t="s">
        <v>27</v>
      </c>
      <c r="D519" t="s">
        <v>2</v>
      </c>
      <c r="E519" t="s">
        <v>1</v>
      </c>
      <c r="F519" t="s">
        <v>0</v>
      </c>
      <c r="G519">
        <f>INDEX(resident_to_x_domains[how many domains?],MATCH(data[[#This Row],[Case Profile Name]],resident_to_x_domains[Case Profile Name],0))</f>
        <v>3</v>
      </c>
      <c r="H519" t="str">
        <f>INDEX(CHP_table[CHP],MATCH(data[[#This Row],[Case Profile Name]],CHP_table[Case Profile Name],0))</f>
        <v>CHP</v>
      </c>
      <c r="I519" t="str">
        <f>LEFT(data[[#This Row],[Domain]],1)</f>
        <v>P</v>
      </c>
      <c r="J519" s="4">
        <f>INDEX(criteria_table[criteria_code],MATCH(data[[#This Row],[Criteria]],criteria_table[Criteria],0))</f>
        <v>18</v>
      </c>
      <c r="K519" s="4" t="str">
        <f>CONCATENATE(data[[#This Row],[C H or P]],",",data[[#This Row],[criteria_code]])</f>
        <v>P,18</v>
      </c>
      <c r="L519" s="4" t="str">
        <f>CONCATENATE(data[[#This Row],[num_domains]]," ",data[[#This Row],[Criteria]])</f>
        <v>3 Passive communication with hostile actors</v>
      </c>
    </row>
    <row r="520" spans="1:12" x14ac:dyDescent="0.25">
      <c r="A520" t="s">
        <v>29</v>
      </c>
      <c r="B520" t="s">
        <v>177</v>
      </c>
      <c r="C520" t="s">
        <v>27</v>
      </c>
      <c r="D520" t="s">
        <v>2</v>
      </c>
      <c r="E520" t="s">
        <v>23</v>
      </c>
      <c r="F520" t="s">
        <v>26</v>
      </c>
      <c r="G520">
        <f>INDEX(resident_to_x_domains[how many domains?],MATCH(data[[#This Row],[Case Profile Name]],resident_to_x_domains[Case Profile Name],0))</f>
        <v>3</v>
      </c>
      <c r="H520" t="str">
        <f>INDEX(CHP_table[CHP],MATCH(data[[#This Row],[Case Profile Name]],CHP_table[Case Profile Name],0))</f>
        <v>CHP</v>
      </c>
      <c r="I520" t="str">
        <f>LEFT(data[[#This Row],[Domain]],1)</f>
        <v>C</v>
      </c>
      <c r="J520" s="4">
        <f>INDEX(criteria_table[criteria_code],MATCH(data[[#This Row],[Criteria]],criteria_table[Criteria],0))</f>
        <v>21</v>
      </c>
      <c r="K520" s="4" t="str">
        <f>CONCATENATE(data[[#This Row],[C H or P]],",",data[[#This Row],[criteria_code]])</f>
        <v>C,21</v>
      </c>
      <c r="L520" s="4" t="str">
        <f>CONCATENATE(data[[#This Row],[num_domains]]," ",data[[#This Row],[Criteria]])</f>
        <v>3 Poor cybersecurity practices</v>
      </c>
    </row>
    <row r="521" spans="1:12" hidden="1" x14ac:dyDescent="0.25">
      <c r="A521" t="s">
        <v>29</v>
      </c>
      <c r="B521" t="s">
        <v>177</v>
      </c>
      <c r="C521" t="s">
        <v>27</v>
      </c>
      <c r="D521" t="s">
        <v>8</v>
      </c>
      <c r="E521" t="s">
        <v>23</v>
      </c>
      <c r="F521" t="s">
        <v>22</v>
      </c>
      <c r="G521">
        <f>INDEX(resident_to_x_domains[how many domains?],MATCH(data[[#This Row],[Case Profile Name]],resident_to_x_domains[Case Profile Name],0))</f>
        <v>3</v>
      </c>
      <c r="H521" t="str">
        <f>INDEX(CHP_table[CHP],MATCH(data[[#This Row],[Case Profile Name]],CHP_table[Case Profile Name],0))</f>
        <v>CHP</v>
      </c>
      <c r="I521" t="str">
        <f>LEFT(data[[#This Row],[Domain]],1)</f>
        <v>C</v>
      </c>
      <c r="J521" s="4">
        <f>INDEX(criteria_table[criteria_code],MATCH(data[[#This Row],[Criteria]],criteria_table[Criteria],0))</f>
        <v>16</v>
      </c>
      <c r="K521" s="4" t="str">
        <f>CONCATENATE(data[[#This Row],[C H or P]],",",data[[#This Row],[criteria_code]])</f>
        <v>C,16</v>
      </c>
      <c r="L521" s="4" t="str">
        <f>CONCATENATE(data[[#This Row],[num_domains]]," ",data[[#This Row],[Criteria]])</f>
        <v>3 Misuse of protected/secured information systems</v>
      </c>
    </row>
    <row r="522" spans="1:12" x14ac:dyDescent="0.25">
      <c r="A522" t="s">
        <v>121</v>
      </c>
      <c r="B522" t="s">
        <v>176</v>
      </c>
      <c r="C522" t="s">
        <v>19</v>
      </c>
      <c r="D522" t="s">
        <v>2</v>
      </c>
      <c r="E522" t="s">
        <v>7</v>
      </c>
      <c r="F522" t="s">
        <v>18</v>
      </c>
      <c r="G522">
        <f>INDEX(resident_to_x_domains[how many domains?],MATCH(data[[#This Row],[Case Profile Name]],resident_to_x_domains[Case Profile Name],0))</f>
        <v>2</v>
      </c>
      <c r="H522" t="str">
        <f>INDEX(CHP_table[CHP],MATCH(data[[#This Row],[Case Profile Name]],CHP_table[Case Profile Name],0))</f>
        <v>HP</v>
      </c>
      <c r="I522" t="str">
        <f>LEFT(data[[#This Row],[Domain]],1)</f>
        <v>H</v>
      </c>
      <c r="J522" s="4">
        <f>INDEX(criteria_table[criteria_code],MATCH(data[[#This Row],[Criteria]],criteria_table[Criteria],0))</f>
        <v>12</v>
      </c>
      <c r="K522" s="4" t="str">
        <f>CONCATENATE(data[[#This Row],[C H or P]],",",data[[#This Row],[criteria_code]])</f>
        <v>H,12</v>
      </c>
      <c r="L522" s="4" t="str">
        <f>CONCATENATE(data[[#This Row],[num_domains]]," ",data[[#This Row],[Criteria]])</f>
        <v>2 Foreign preference</v>
      </c>
    </row>
    <row r="523" spans="1:12" x14ac:dyDescent="0.25">
      <c r="A523" t="s">
        <v>121</v>
      </c>
      <c r="B523" t="s">
        <v>176</v>
      </c>
      <c r="C523" t="s">
        <v>19</v>
      </c>
      <c r="D523" t="s">
        <v>2</v>
      </c>
      <c r="E523" t="s">
        <v>7</v>
      </c>
      <c r="F523" t="s">
        <v>12</v>
      </c>
      <c r="G523">
        <f>INDEX(resident_to_x_domains[how many domains?],MATCH(data[[#This Row],[Case Profile Name]],resident_to_x_domains[Case Profile Name],0))</f>
        <v>2</v>
      </c>
      <c r="H523" t="str">
        <f>INDEX(CHP_table[CHP],MATCH(data[[#This Row],[Case Profile Name]],CHP_table[Case Profile Name],0))</f>
        <v>HP</v>
      </c>
      <c r="I523" t="str">
        <f>LEFT(data[[#This Row],[Domain]],1)</f>
        <v>H</v>
      </c>
      <c r="J523" s="4">
        <f>INDEX(criteria_table[criteria_code],MATCH(data[[#This Row],[Criteria]],criteria_table[Criteria],0))</f>
        <v>23</v>
      </c>
      <c r="K523" s="4" t="str">
        <f>CONCATENATE(data[[#This Row],[C H or P]],",",data[[#This Row],[criteria_code]])</f>
        <v>H,23</v>
      </c>
      <c r="L523" s="4" t="str">
        <f>CONCATENATE(data[[#This Row],[num_domains]]," ",data[[#This Row],[Criteria]])</f>
        <v>2 Practices dangerous to security</v>
      </c>
    </row>
    <row r="524" spans="1:12" x14ac:dyDescent="0.25">
      <c r="A524" t="s">
        <v>121</v>
      </c>
      <c r="B524" t="s">
        <v>176</v>
      </c>
      <c r="C524" t="s">
        <v>19</v>
      </c>
      <c r="D524" t="s">
        <v>2</v>
      </c>
      <c r="E524" t="s">
        <v>7</v>
      </c>
      <c r="F524" t="s">
        <v>78</v>
      </c>
      <c r="G524">
        <f>INDEX(resident_to_x_domains[how many domains?],MATCH(data[[#This Row],[Case Profile Name]],resident_to_x_domains[Case Profile Name],0))</f>
        <v>2</v>
      </c>
      <c r="H524" t="str">
        <f>INDEX(CHP_table[CHP],MATCH(data[[#This Row],[Case Profile Name]],CHP_table[Case Profile Name],0))</f>
        <v>HP</v>
      </c>
      <c r="I524" t="str">
        <f>LEFT(data[[#This Row],[Domain]],1)</f>
        <v>H</v>
      </c>
      <c r="J524" s="4">
        <f>INDEX(criteria_table[criteria_code],MATCH(data[[#This Row],[Criteria]],criteria_table[Criteria],0))</f>
        <v>9</v>
      </c>
      <c r="K524" s="4" t="str">
        <f>CONCATENATE(data[[#This Row],[C H or P]],",",data[[#This Row],[criteria_code]])</f>
        <v>H,9</v>
      </c>
      <c r="L524" s="4" t="str">
        <f>CONCATENATE(data[[#This Row],[num_domains]]," ",data[[#This Row],[Criteria]])</f>
        <v>2 Excessive foreign travel</v>
      </c>
    </row>
    <row r="525" spans="1:12" hidden="1" x14ac:dyDescent="0.25">
      <c r="A525" t="s">
        <v>121</v>
      </c>
      <c r="B525" t="s">
        <v>176</v>
      </c>
      <c r="C525" t="s">
        <v>19</v>
      </c>
      <c r="D525" t="s">
        <v>8</v>
      </c>
      <c r="E525" t="s">
        <v>7</v>
      </c>
      <c r="F525" t="s">
        <v>11</v>
      </c>
      <c r="G525">
        <f>INDEX(resident_to_x_domains[how many domains?],MATCH(data[[#This Row],[Case Profile Name]],resident_to_x_domains[Case Profile Name],0))</f>
        <v>2</v>
      </c>
      <c r="H525" t="str">
        <f>INDEX(CHP_table[CHP],MATCH(data[[#This Row],[Case Profile Name]],CHP_table[Case Profile Name],0))</f>
        <v>HP</v>
      </c>
      <c r="I525" t="str">
        <f>LEFT(data[[#This Row],[Domain]],1)</f>
        <v>H</v>
      </c>
      <c r="J525" s="4">
        <f>INDEX(criteria_table[criteria_code],MATCH(data[[#This Row],[Criteria]],criteria_table[Criteria],0))</f>
        <v>15</v>
      </c>
      <c r="K525" s="4" t="str">
        <f>CONCATENATE(data[[#This Row],[C H or P]],",",data[[#This Row],[criteria_code]])</f>
        <v>H,15</v>
      </c>
      <c r="L525" s="4" t="str">
        <f>CONCATENATE(data[[#This Row],[num_domains]]," ",data[[#This Row],[Criteria]])</f>
        <v>2 Mishandling of classified information</v>
      </c>
    </row>
    <row r="526" spans="1:12" hidden="1" x14ac:dyDescent="0.25">
      <c r="A526" t="s">
        <v>121</v>
      </c>
      <c r="B526" t="s">
        <v>176</v>
      </c>
      <c r="C526" t="s">
        <v>19</v>
      </c>
      <c r="D526" t="s">
        <v>8</v>
      </c>
      <c r="E526" t="s">
        <v>7</v>
      </c>
      <c r="F526" t="s">
        <v>10</v>
      </c>
      <c r="G526">
        <f>INDEX(resident_to_x_domains[how many domains?],MATCH(data[[#This Row],[Case Profile Name]],resident_to_x_domains[Case Profile Name],0))</f>
        <v>2</v>
      </c>
      <c r="H526" t="str">
        <f>INDEX(CHP_table[CHP],MATCH(data[[#This Row],[Case Profile Name]],CHP_table[Case Profile Name],0))</f>
        <v>HP</v>
      </c>
      <c r="I526" t="str">
        <f>LEFT(data[[#This Row],[Domain]],1)</f>
        <v>H</v>
      </c>
      <c r="J526" s="4">
        <f>INDEX(criteria_table[criteria_code],MATCH(data[[#This Row],[Criteria]],criteria_table[Criteria],0))</f>
        <v>3</v>
      </c>
      <c r="K526" s="4" t="str">
        <f>CONCATENATE(data[[#This Row],[C H or P]],",",data[[#This Row],[criteria_code]])</f>
        <v>H,3</v>
      </c>
      <c r="L526" s="4" t="str">
        <f>CONCATENATE(data[[#This Row],[num_domains]]," ",data[[#This Row],[Criteria]])</f>
        <v>2 Allegiance to the United States of America</v>
      </c>
    </row>
    <row r="527" spans="1:12" x14ac:dyDescent="0.25">
      <c r="A527" t="s">
        <v>121</v>
      </c>
      <c r="B527" t="s">
        <v>176</v>
      </c>
      <c r="C527" t="s">
        <v>19</v>
      </c>
      <c r="D527" t="s">
        <v>2</v>
      </c>
      <c r="E527" t="s">
        <v>1</v>
      </c>
      <c r="F527" t="s">
        <v>0</v>
      </c>
      <c r="G527">
        <f>INDEX(resident_to_x_domains[how many domains?],MATCH(data[[#This Row],[Case Profile Name]],resident_to_x_domains[Case Profile Name],0))</f>
        <v>2</v>
      </c>
      <c r="H527" t="str">
        <f>INDEX(CHP_table[CHP],MATCH(data[[#This Row],[Case Profile Name]],CHP_table[Case Profile Name],0))</f>
        <v>HP</v>
      </c>
      <c r="I527" t="str">
        <f>LEFT(data[[#This Row],[Domain]],1)</f>
        <v>P</v>
      </c>
      <c r="J527" s="4">
        <f>INDEX(criteria_table[criteria_code],MATCH(data[[#This Row],[Criteria]],criteria_table[Criteria],0))</f>
        <v>18</v>
      </c>
      <c r="K527" s="4" t="str">
        <f>CONCATENATE(data[[#This Row],[C H or P]],",",data[[#This Row],[criteria_code]])</f>
        <v>P,18</v>
      </c>
      <c r="L527" s="4" t="str">
        <f>CONCATENATE(data[[#This Row],[num_domains]]," ",data[[#This Row],[Criteria]])</f>
        <v>2 Passive communication with hostile actors</v>
      </c>
    </row>
    <row r="528" spans="1:12" hidden="1" x14ac:dyDescent="0.25">
      <c r="A528" t="s">
        <v>121</v>
      </c>
      <c r="B528" t="s">
        <v>176</v>
      </c>
      <c r="C528" t="s">
        <v>19</v>
      </c>
      <c r="D528" t="s">
        <v>8</v>
      </c>
      <c r="E528" t="s">
        <v>1</v>
      </c>
      <c r="F528" t="s">
        <v>14</v>
      </c>
      <c r="G528">
        <f>INDEX(resident_to_x_domains[how many domains?],MATCH(data[[#This Row],[Case Profile Name]],resident_to_x_domains[Case Profile Name],0))</f>
        <v>2</v>
      </c>
      <c r="H528" t="str">
        <f>INDEX(CHP_table[CHP],MATCH(data[[#This Row],[Case Profile Name]],CHP_table[Case Profile Name],0))</f>
        <v>HP</v>
      </c>
      <c r="I528" t="str">
        <f>LEFT(data[[#This Row],[Domain]],1)</f>
        <v>P</v>
      </c>
      <c r="J528" s="4">
        <f>INDEX(criteria_table[criteria_code],MATCH(data[[#This Row],[Criteria]],criteria_table[Criteria],0))</f>
        <v>1</v>
      </c>
      <c r="K528" s="4" t="str">
        <f>CONCATENATE(data[[#This Row],[C H or P]],",",data[[#This Row],[criteria_code]])</f>
        <v>P,1</v>
      </c>
      <c r="L528" s="4" t="str">
        <f>CONCATENATE(data[[#This Row],[num_domains]]," ",data[[#This Row],[Criteria]])</f>
        <v>2 Active communication with hostile actors</v>
      </c>
    </row>
    <row r="529" spans="1:12" x14ac:dyDescent="0.25">
      <c r="A529" t="s">
        <v>57</v>
      </c>
      <c r="B529" t="s">
        <v>175</v>
      </c>
      <c r="C529" t="s">
        <v>174</v>
      </c>
      <c r="D529" t="s">
        <v>2</v>
      </c>
      <c r="E529" t="s">
        <v>7</v>
      </c>
      <c r="F529" t="s">
        <v>18</v>
      </c>
      <c r="G529">
        <f>INDEX(resident_to_x_domains[how many domains?],MATCH(data[[#This Row],[Case Profile Name]],resident_to_x_domains[Case Profile Name],0))</f>
        <v>3</v>
      </c>
      <c r="H529" t="str">
        <f>INDEX(CHP_table[CHP],MATCH(data[[#This Row],[Case Profile Name]],CHP_table[Case Profile Name],0))</f>
        <v>CHP</v>
      </c>
      <c r="I529" t="str">
        <f>LEFT(data[[#This Row],[Domain]],1)</f>
        <v>H</v>
      </c>
      <c r="J529" s="4">
        <f>INDEX(criteria_table[criteria_code],MATCH(data[[#This Row],[Criteria]],criteria_table[Criteria],0))</f>
        <v>12</v>
      </c>
      <c r="K529" s="4" t="str">
        <f>CONCATENATE(data[[#This Row],[C H or P]],",",data[[#This Row],[criteria_code]])</f>
        <v>H,12</v>
      </c>
      <c r="L529" s="4" t="str">
        <f>CONCATENATE(data[[#This Row],[num_domains]]," ",data[[#This Row],[Criteria]])</f>
        <v>3 Foreign preference</v>
      </c>
    </row>
    <row r="530" spans="1:12" x14ac:dyDescent="0.25">
      <c r="A530" t="s">
        <v>57</v>
      </c>
      <c r="B530" t="s">
        <v>175</v>
      </c>
      <c r="C530" t="s">
        <v>174</v>
      </c>
      <c r="D530" t="s">
        <v>2</v>
      </c>
      <c r="E530" t="s">
        <v>7</v>
      </c>
      <c r="F530" t="s">
        <v>13</v>
      </c>
      <c r="G530">
        <f>INDEX(resident_to_x_domains[how many domains?],MATCH(data[[#This Row],[Case Profile Name]],resident_to_x_domains[Case Profile Name],0))</f>
        <v>3</v>
      </c>
      <c r="H530" t="str">
        <f>INDEX(CHP_table[CHP],MATCH(data[[#This Row],[Case Profile Name]],CHP_table[Case Profile Name],0))</f>
        <v>CHP</v>
      </c>
      <c r="I530" t="str">
        <f>LEFT(data[[#This Row],[Domain]],1)</f>
        <v>H</v>
      </c>
      <c r="J530" s="4">
        <f>INDEX(criteria_table[criteria_code],MATCH(data[[#This Row],[Criteria]],criteria_table[Criteria],0))</f>
        <v>11</v>
      </c>
      <c r="K530" s="4" t="str">
        <f>CONCATENATE(data[[#This Row],[C H or P]],",",data[[#This Row],[criteria_code]])</f>
        <v>H,11</v>
      </c>
      <c r="L530" s="4" t="str">
        <f>CONCATENATE(data[[#This Row],[num_domains]]," ",data[[#This Row],[Criteria]])</f>
        <v>3 Financial considerations</v>
      </c>
    </row>
    <row r="531" spans="1:12" x14ac:dyDescent="0.25">
      <c r="A531" t="s">
        <v>57</v>
      </c>
      <c r="B531" t="s">
        <v>175</v>
      </c>
      <c r="C531" t="s">
        <v>174</v>
      </c>
      <c r="D531" t="s">
        <v>2</v>
      </c>
      <c r="E531" t="s">
        <v>7</v>
      </c>
      <c r="F531" t="s">
        <v>12</v>
      </c>
      <c r="G531">
        <f>INDEX(resident_to_x_domains[how many domains?],MATCH(data[[#This Row],[Case Profile Name]],resident_to_x_domains[Case Profile Name],0))</f>
        <v>3</v>
      </c>
      <c r="H531" t="str">
        <f>INDEX(CHP_table[CHP],MATCH(data[[#This Row],[Case Profile Name]],CHP_table[Case Profile Name],0))</f>
        <v>CHP</v>
      </c>
      <c r="I531" t="str">
        <f>LEFT(data[[#This Row],[Domain]],1)</f>
        <v>H</v>
      </c>
      <c r="J531" s="4">
        <f>INDEX(criteria_table[criteria_code],MATCH(data[[#This Row],[Criteria]],criteria_table[Criteria],0))</f>
        <v>23</v>
      </c>
      <c r="K531" s="4" t="str">
        <f>CONCATENATE(data[[#This Row],[C H or P]],",",data[[#This Row],[criteria_code]])</f>
        <v>H,23</v>
      </c>
      <c r="L531" s="4" t="str">
        <f>CONCATENATE(data[[#This Row],[num_domains]]," ",data[[#This Row],[Criteria]])</f>
        <v>3 Practices dangerous to security</v>
      </c>
    </row>
    <row r="532" spans="1:12" x14ac:dyDescent="0.25">
      <c r="A532" t="s">
        <v>57</v>
      </c>
      <c r="B532" t="s">
        <v>175</v>
      </c>
      <c r="C532" t="s">
        <v>174</v>
      </c>
      <c r="D532" t="s">
        <v>2</v>
      </c>
      <c r="E532" t="s">
        <v>7</v>
      </c>
      <c r="F532" t="s">
        <v>78</v>
      </c>
      <c r="G532">
        <f>INDEX(resident_to_x_domains[how many domains?],MATCH(data[[#This Row],[Case Profile Name]],resident_to_x_domains[Case Profile Name],0))</f>
        <v>3</v>
      </c>
      <c r="H532" t="str">
        <f>INDEX(CHP_table[CHP],MATCH(data[[#This Row],[Case Profile Name]],CHP_table[Case Profile Name],0))</f>
        <v>CHP</v>
      </c>
      <c r="I532" t="str">
        <f>LEFT(data[[#This Row],[Domain]],1)</f>
        <v>H</v>
      </c>
      <c r="J532" s="4">
        <f>INDEX(criteria_table[criteria_code],MATCH(data[[#This Row],[Criteria]],criteria_table[Criteria],0))</f>
        <v>9</v>
      </c>
      <c r="K532" s="4" t="str">
        <f>CONCATENATE(data[[#This Row],[C H or P]],",",data[[#This Row],[criteria_code]])</f>
        <v>H,9</v>
      </c>
      <c r="L532" s="4" t="str">
        <f>CONCATENATE(data[[#This Row],[num_domains]]," ",data[[#This Row],[Criteria]])</f>
        <v>3 Excessive foreign travel</v>
      </c>
    </row>
    <row r="533" spans="1:12" hidden="1" x14ac:dyDescent="0.25">
      <c r="A533" t="s">
        <v>57</v>
      </c>
      <c r="B533" t="s">
        <v>175</v>
      </c>
      <c r="C533" t="s">
        <v>174</v>
      </c>
      <c r="D533" t="s">
        <v>8</v>
      </c>
      <c r="E533" t="s">
        <v>7</v>
      </c>
      <c r="F533" t="s">
        <v>11</v>
      </c>
      <c r="G533">
        <f>INDEX(resident_to_x_domains[how many domains?],MATCH(data[[#This Row],[Case Profile Name]],resident_to_x_domains[Case Profile Name],0))</f>
        <v>3</v>
      </c>
      <c r="H533" t="str">
        <f>INDEX(CHP_table[CHP],MATCH(data[[#This Row],[Case Profile Name]],CHP_table[Case Profile Name],0))</f>
        <v>CHP</v>
      </c>
      <c r="I533" t="str">
        <f>LEFT(data[[#This Row],[Domain]],1)</f>
        <v>H</v>
      </c>
      <c r="J533" s="4">
        <f>INDEX(criteria_table[criteria_code],MATCH(data[[#This Row],[Criteria]],criteria_table[Criteria],0))</f>
        <v>15</v>
      </c>
      <c r="K533" s="4" t="str">
        <f>CONCATENATE(data[[#This Row],[C H or P]],",",data[[#This Row],[criteria_code]])</f>
        <v>H,15</v>
      </c>
      <c r="L533" s="4" t="str">
        <f>CONCATENATE(data[[#This Row],[num_domains]]," ",data[[#This Row],[Criteria]])</f>
        <v>3 Mishandling of classified information</v>
      </c>
    </row>
    <row r="534" spans="1:12" hidden="1" x14ac:dyDescent="0.25">
      <c r="A534" t="s">
        <v>57</v>
      </c>
      <c r="B534" t="s">
        <v>175</v>
      </c>
      <c r="C534" t="s">
        <v>174</v>
      </c>
      <c r="D534" t="s">
        <v>8</v>
      </c>
      <c r="E534" t="s">
        <v>7</v>
      </c>
      <c r="F534" t="s">
        <v>10</v>
      </c>
      <c r="G534">
        <f>INDEX(resident_to_x_domains[how many domains?],MATCH(data[[#This Row],[Case Profile Name]],resident_to_x_domains[Case Profile Name],0))</f>
        <v>3</v>
      </c>
      <c r="H534" t="str">
        <f>INDEX(CHP_table[CHP],MATCH(data[[#This Row],[Case Profile Name]],CHP_table[Case Profile Name],0))</f>
        <v>CHP</v>
      </c>
      <c r="I534" t="str">
        <f>LEFT(data[[#This Row],[Domain]],1)</f>
        <v>H</v>
      </c>
      <c r="J534" s="4">
        <f>INDEX(criteria_table[criteria_code],MATCH(data[[#This Row],[Criteria]],criteria_table[Criteria],0))</f>
        <v>3</v>
      </c>
      <c r="K534" s="4" t="str">
        <f>CONCATENATE(data[[#This Row],[C H or P]],",",data[[#This Row],[criteria_code]])</f>
        <v>H,3</v>
      </c>
      <c r="L534" s="4" t="str">
        <f>CONCATENATE(data[[#This Row],[num_domains]]," ",data[[#This Row],[Criteria]])</f>
        <v>3 Allegiance to the United States of America</v>
      </c>
    </row>
    <row r="535" spans="1:12" hidden="1" x14ac:dyDescent="0.25">
      <c r="A535" t="s">
        <v>57</v>
      </c>
      <c r="B535" t="s">
        <v>175</v>
      </c>
      <c r="C535" t="s">
        <v>174</v>
      </c>
      <c r="D535" t="s">
        <v>8</v>
      </c>
      <c r="E535" t="s">
        <v>7</v>
      </c>
      <c r="F535" t="s">
        <v>30</v>
      </c>
      <c r="G535">
        <f>INDEX(resident_to_x_domains[how many domains?],MATCH(data[[#This Row],[Case Profile Name]],resident_to_x_domains[Case Profile Name],0))</f>
        <v>3</v>
      </c>
      <c r="H535" t="str">
        <f>INDEX(CHP_table[CHP],MATCH(data[[#This Row],[Case Profile Name]],CHP_table[Case Profile Name],0))</f>
        <v>CHP</v>
      </c>
      <c r="I535" t="str">
        <f>LEFT(data[[#This Row],[Domain]],1)</f>
        <v>H</v>
      </c>
      <c r="J535" s="4">
        <f>INDEX(criteria_table[criteria_code],MATCH(data[[#This Row],[Criteria]],criteria_table[Criteria],0))</f>
        <v>8</v>
      </c>
      <c r="K535" s="4" t="str">
        <f>CONCATENATE(data[[#This Row],[C H or P]],",",data[[#This Row],[criteria_code]])</f>
        <v>H,8</v>
      </c>
      <c r="L535" s="4" t="str">
        <f>CONCATENATE(data[[#This Row],[num_domains]]," ",data[[#This Row],[Criteria]])</f>
        <v>3 Excessive debt</v>
      </c>
    </row>
    <row r="536" spans="1:12" hidden="1" x14ac:dyDescent="0.25">
      <c r="A536" t="s">
        <v>57</v>
      </c>
      <c r="B536" t="s">
        <v>175</v>
      </c>
      <c r="C536" t="s">
        <v>174</v>
      </c>
      <c r="D536" t="s">
        <v>8</v>
      </c>
      <c r="E536" t="s">
        <v>1</v>
      </c>
      <c r="F536" t="s">
        <v>14</v>
      </c>
      <c r="G536">
        <f>INDEX(resident_to_x_domains[how many domains?],MATCH(data[[#This Row],[Case Profile Name]],resident_to_x_domains[Case Profile Name],0))</f>
        <v>3</v>
      </c>
      <c r="H536" t="str">
        <f>INDEX(CHP_table[CHP],MATCH(data[[#This Row],[Case Profile Name]],CHP_table[Case Profile Name],0))</f>
        <v>CHP</v>
      </c>
      <c r="I536" t="str">
        <f>LEFT(data[[#This Row],[Domain]],1)</f>
        <v>P</v>
      </c>
      <c r="J536" s="4">
        <f>INDEX(criteria_table[criteria_code],MATCH(data[[#This Row],[Criteria]],criteria_table[Criteria],0))</f>
        <v>1</v>
      </c>
      <c r="K536" s="4" t="str">
        <f>CONCATENATE(data[[#This Row],[C H or P]],",",data[[#This Row],[criteria_code]])</f>
        <v>P,1</v>
      </c>
      <c r="L536" s="4" t="str">
        <f>CONCATENATE(data[[#This Row],[num_domains]]," ",data[[#This Row],[Criteria]])</f>
        <v>3 Active communication with hostile actors</v>
      </c>
    </row>
    <row r="537" spans="1:12" x14ac:dyDescent="0.25">
      <c r="A537" t="s">
        <v>57</v>
      </c>
      <c r="B537" t="s">
        <v>175</v>
      </c>
      <c r="C537" t="s">
        <v>174</v>
      </c>
      <c r="D537" t="s">
        <v>2</v>
      </c>
      <c r="E537" t="s">
        <v>23</v>
      </c>
      <c r="F537" t="s">
        <v>26</v>
      </c>
      <c r="G537">
        <f>INDEX(resident_to_x_domains[how many domains?],MATCH(data[[#This Row],[Case Profile Name]],resident_to_x_domains[Case Profile Name],0))</f>
        <v>3</v>
      </c>
      <c r="H537" t="str">
        <f>INDEX(CHP_table[CHP],MATCH(data[[#This Row],[Case Profile Name]],CHP_table[Case Profile Name],0))</f>
        <v>CHP</v>
      </c>
      <c r="I537" t="str">
        <f>LEFT(data[[#This Row],[Domain]],1)</f>
        <v>C</v>
      </c>
      <c r="J537" s="4">
        <f>INDEX(criteria_table[criteria_code],MATCH(data[[#This Row],[Criteria]],criteria_table[Criteria],0))</f>
        <v>21</v>
      </c>
      <c r="K537" s="4" t="str">
        <f>CONCATENATE(data[[#This Row],[C H or P]],",",data[[#This Row],[criteria_code]])</f>
        <v>C,21</v>
      </c>
      <c r="L537" s="4" t="str">
        <f>CONCATENATE(data[[#This Row],[num_domains]]," ",data[[#This Row],[Criteria]])</f>
        <v>3 Poor cybersecurity practices</v>
      </c>
    </row>
    <row r="538" spans="1:12" hidden="1" x14ac:dyDescent="0.25">
      <c r="A538" t="s">
        <v>57</v>
      </c>
      <c r="B538" t="s">
        <v>175</v>
      </c>
      <c r="C538" t="s">
        <v>174</v>
      </c>
      <c r="D538" t="s">
        <v>8</v>
      </c>
      <c r="E538" t="s">
        <v>23</v>
      </c>
      <c r="F538" t="s">
        <v>22</v>
      </c>
      <c r="G538">
        <f>INDEX(resident_to_x_domains[how many domains?],MATCH(data[[#This Row],[Case Profile Name]],resident_to_x_domains[Case Profile Name],0))</f>
        <v>3</v>
      </c>
      <c r="H538" t="str">
        <f>INDEX(CHP_table[CHP],MATCH(data[[#This Row],[Case Profile Name]],CHP_table[Case Profile Name],0))</f>
        <v>CHP</v>
      </c>
      <c r="I538" t="str">
        <f>LEFT(data[[#This Row],[Domain]],1)</f>
        <v>C</v>
      </c>
      <c r="J538" s="4">
        <f>INDEX(criteria_table[criteria_code],MATCH(data[[#This Row],[Criteria]],criteria_table[Criteria],0))</f>
        <v>16</v>
      </c>
      <c r="K538" s="4" t="str">
        <f>CONCATENATE(data[[#This Row],[C H or P]],",",data[[#This Row],[criteria_code]])</f>
        <v>C,16</v>
      </c>
      <c r="L538" s="4" t="str">
        <f>CONCATENATE(data[[#This Row],[num_domains]]," ",data[[#This Row],[Criteria]])</f>
        <v>3 Misuse of protected/secured information systems</v>
      </c>
    </row>
    <row r="539" spans="1:12" x14ac:dyDescent="0.25">
      <c r="A539" t="s">
        <v>29</v>
      </c>
      <c r="B539" t="s">
        <v>173</v>
      </c>
      <c r="C539" t="s">
        <v>79</v>
      </c>
      <c r="D539" t="s">
        <v>2</v>
      </c>
      <c r="E539" t="s">
        <v>7</v>
      </c>
      <c r="F539" t="s">
        <v>18</v>
      </c>
      <c r="G539">
        <f>INDEX(resident_to_x_domains[how many domains?],MATCH(data[[#This Row],[Case Profile Name]],resident_to_x_domains[Case Profile Name],0))</f>
        <v>3</v>
      </c>
      <c r="H539" t="str">
        <f>INDEX(CHP_table[CHP],MATCH(data[[#This Row],[Case Profile Name]],CHP_table[Case Profile Name],0))</f>
        <v>CHP</v>
      </c>
      <c r="I539" t="str">
        <f>LEFT(data[[#This Row],[Domain]],1)</f>
        <v>H</v>
      </c>
      <c r="J539" s="4">
        <f>INDEX(criteria_table[criteria_code],MATCH(data[[#This Row],[Criteria]],criteria_table[Criteria],0))</f>
        <v>12</v>
      </c>
      <c r="K539" s="4" t="str">
        <f>CONCATENATE(data[[#This Row],[C H or P]],",",data[[#This Row],[criteria_code]])</f>
        <v>H,12</v>
      </c>
      <c r="L539" s="4" t="str">
        <f>CONCATENATE(data[[#This Row],[num_domains]]," ",data[[#This Row],[Criteria]])</f>
        <v>3 Foreign preference</v>
      </c>
    </row>
    <row r="540" spans="1:12" x14ac:dyDescent="0.25">
      <c r="A540" t="s">
        <v>29</v>
      </c>
      <c r="B540" t="s">
        <v>173</v>
      </c>
      <c r="C540" t="s">
        <v>79</v>
      </c>
      <c r="D540" t="s">
        <v>2</v>
      </c>
      <c r="E540" t="s">
        <v>7</v>
      </c>
      <c r="F540" t="s">
        <v>13</v>
      </c>
      <c r="G540">
        <f>INDEX(resident_to_x_domains[how many domains?],MATCH(data[[#This Row],[Case Profile Name]],resident_to_x_domains[Case Profile Name],0))</f>
        <v>3</v>
      </c>
      <c r="H540" t="str">
        <f>INDEX(CHP_table[CHP],MATCH(data[[#This Row],[Case Profile Name]],CHP_table[Case Profile Name],0))</f>
        <v>CHP</v>
      </c>
      <c r="I540" t="str">
        <f>LEFT(data[[#This Row],[Domain]],1)</f>
        <v>H</v>
      </c>
      <c r="J540" s="4">
        <f>INDEX(criteria_table[criteria_code],MATCH(data[[#This Row],[Criteria]],criteria_table[Criteria],0))</f>
        <v>11</v>
      </c>
      <c r="K540" s="4" t="str">
        <f>CONCATENATE(data[[#This Row],[C H or P]],",",data[[#This Row],[criteria_code]])</f>
        <v>H,11</v>
      </c>
      <c r="L540" s="4" t="str">
        <f>CONCATENATE(data[[#This Row],[num_domains]]," ",data[[#This Row],[Criteria]])</f>
        <v>3 Financial considerations</v>
      </c>
    </row>
    <row r="541" spans="1:12" x14ac:dyDescent="0.25">
      <c r="A541" t="s">
        <v>29</v>
      </c>
      <c r="B541" t="s">
        <v>173</v>
      </c>
      <c r="C541" t="s">
        <v>79</v>
      </c>
      <c r="D541" t="s">
        <v>2</v>
      </c>
      <c r="E541" t="s">
        <v>7</v>
      </c>
      <c r="F541" t="s">
        <v>12</v>
      </c>
      <c r="G541">
        <f>INDEX(resident_to_x_domains[how many domains?],MATCH(data[[#This Row],[Case Profile Name]],resident_to_x_domains[Case Profile Name],0))</f>
        <v>3</v>
      </c>
      <c r="H541" t="str">
        <f>INDEX(CHP_table[CHP],MATCH(data[[#This Row],[Case Profile Name]],CHP_table[Case Profile Name],0))</f>
        <v>CHP</v>
      </c>
      <c r="I541" t="str">
        <f>LEFT(data[[#This Row],[Domain]],1)</f>
        <v>H</v>
      </c>
      <c r="J541" s="4">
        <f>INDEX(criteria_table[criteria_code],MATCH(data[[#This Row],[Criteria]],criteria_table[Criteria],0))</f>
        <v>23</v>
      </c>
      <c r="K541" s="4" t="str">
        <f>CONCATENATE(data[[#This Row],[C H or P]],",",data[[#This Row],[criteria_code]])</f>
        <v>H,23</v>
      </c>
      <c r="L541" s="4" t="str">
        <f>CONCATENATE(data[[#This Row],[num_domains]]," ",data[[#This Row],[Criteria]])</f>
        <v>3 Practices dangerous to security</v>
      </c>
    </row>
    <row r="542" spans="1:12" hidden="1" x14ac:dyDescent="0.25">
      <c r="A542" t="s">
        <v>29</v>
      </c>
      <c r="B542" t="s">
        <v>173</v>
      </c>
      <c r="C542" t="s">
        <v>79</v>
      </c>
      <c r="D542" t="s">
        <v>8</v>
      </c>
      <c r="E542" t="s">
        <v>7</v>
      </c>
      <c r="F542" t="s">
        <v>11</v>
      </c>
      <c r="G542">
        <f>INDEX(resident_to_x_domains[how many domains?],MATCH(data[[#This Row],[Case Profile Name]],resident_to_x_domains[Case Profile Name],0))</f>
        <v>3</v>
      </c>
      <c r="H542" t="str">
        <f>INDEX(CHP_table[CHP],MATCH(data[[#This Row],[Case Profile Name]],CHP_table[Case Profile Name],0))</f>
        <v>CHP</v>
      </c>
      <c r="I542" t="str">
        <f>LEFT(data[[#This Row],[Domain]],1)</f>
        <v>H</v>
      </c>
      <c r="J542" s="4">
        <f>INDEX(criteria_table[criteria_code],MATCH(data[[#This Row],[Criteria]],criteria_table[Criteria],0))</f>
        <v>15</v>
      </c>
      <c r="K542" s="4" t="str">
        <f>CONCATENATE(data[[#This Row],[C H or P]],",",data[[#This Row],[criteria_code]])</f>
        <v>H,15</v>
      </c>
      <c r="L542" s="4" t="str">
        <f>CONCATENATE(data[[#This Row],[num_domains]]," ",data[[#This Row],[Criteria]])</f>
        <v>3 Mishandling of classified information</v>
      </c>
    </row>
    <row r="543" spans="1:12" hidden="1" x14ac:dyDescent="0.25">
      <c r="A543" t="s">
        <v>29</v>
      </c>
      <c r="B543" t="s">
        <v>173</v>
      </c>
      <c r="C543" t="s">
        <v>79</v>
      </c>
      <c r="D543" t="s">
        <v>8</v>
      </c>
      <c r="E543" t="s">
        <v>7</v>
      </c>
      <c r="F543" t="s">
        <v>10</v>
      </c>
      <c r="G543">
        <f>INDEX(resident_to_x_domains[how many domains?],MATCH(data[[#This Row],[Case Profile Name]],resident_to_x_domains[Case Profile Name],0))</f>
        <v>3</v>
      </c>
      <c r="H543" t="str">
        <f>INDEX(CHP_table[CHP],MATCH(data[[#This Row],[Case Profile Name]],CHP_table[Case Profile Name],0))</f>
        <v>CHP</v>
      </c>
      <c r="I543" t="str">
        <f>LEFT(data[[#This Row],[Domain]],1)</f>
        <v>H</v>
      </c>
      <c r="J543" s="4">
        <f>INDEX(criteria_table[criteria_code],MATCH(data[[#This Row],[Criteria]],criteria_table[Criteria],0))</f>
        <v>3</v>
      </c>
      <c r="K543" s="4" t="str">
        <f>CONCATENATE(data[[#This Row],[C H or P]],",",data[[#This Row],[criteria_code]])</f>
        <v>H,3</v>
      </c>
      <c r="L543" s="4" t="str">
        <f>CONCATENATE(data[[#This Row],[num_domains]]," ",data[[#This Row],[Criteria]])</f>
        <v>3 Allegiance to the United States of America</v>
      </c>
    </row>
    <row r="544" spans="1:12" hidden="1" x14ac:dyDescent="0.25">
      <c r="A544" t="s">
        <v>29</v>
      </c>
      <c r="B544" t="s">
        <v>173</v>
      </c>
      <c r="C544" t="s">
        <v>79</v>
      </c>
      <c r="D544" t="s">
        <v>8</v>
      </c>
      <c r="E544" t="s">
        <v>7</v>
      </c>
      <c r="F544" t="s">
        <v>30</v>
      </c>
      <c r="G544">
        <f>INDEX(resident_to_x_domains[how many domains?],MATCH(data[[#This Row],[Case Profile Name]],resident_to_x_domains[Case Profile Name],0))</f>
        <v>3</v>
      </c>
      <c r="H544" t="str">
        <f>INDEX(CHP_table[CHP],MATCH(data[[#This Row],[Case Profile Name]],CHP_table[Case Profile Name],0))</f>
        <v>CHP</v>
      </c>
      <c r="I544" t="str">
        <f>LEFT(data[[#This Row],[Domain]],1)</f>
        <v>H</v>
      </c>
      <c r="J544" s="4">
        <f>INDEX(criteria_table[criteria_code],MATCH(data[[#This Row],[Criteria]],criteria_table[Criteria],0))</f>
        <v>8</v>
      </c>
      <c r="K544" s="4" t="str">
        <f>CONCATENATE(data[[#This Row],[C H or P]],",",data[[#This Row],[criteria_code]])</f>
        <v>H,8</v>
      </c>
      <c r="L544" s="4" t="str">
        <f>CONCATENATE(data[[#This Row],[num_domains]]," ",data[[#This Row],[Criteria]])</f>
        <v>3 Excessive debt</v>
      </c>
    </row>
    <row r="545" spans="1:12" hidden="1" x14ac:dyDescent="0.25">
      <c r="A545" t="s">
        <v>29</v>
      </c>
      <c r="B545" t="s">
        <v>173</v>
      </c>
      <c r="C545" t="s">
        <v>79</v>
      </c>
      <c r="D545" t="s">
        <v>8</v>
      </c>
      <c r="E545" t="s">
        <v>1</v>
      </c>
      <c r="F545" t="s">
        <v>14</v>
      </c>
      <c r="G545">
        <f>INDEX(resident_to_x_domains[how many domains?],MATCH(data[[#This Row],[Case Profile Name]],resident_to_x_domains[Case Profile Name],0))</f>
        <v>3</v>
      </c>
      <c r="H545" t="str">
        <f>INDEX(CHP_table[CHP],MATCH(data[[#This Row],[Case Profile Name]],CHP_table[Case Profile Name],0))</f>
        <v>CHP</v>
      </c>
      <c r="I545" t="str">
        <f>LEFT(data[[#This Row],[Domain]],1)</f>
        <v>P</v>
      </c>
      <c r="J545" s="4">
        <f>INDEX(criteria_table[criteria_code],MATCH(data[[#This Row],[Criteria]],criteria_table[Criteria],0))</f>
        <v>1</v>
      </c>
      <c r="K545" s="4" t="str">
        <f>CONCATENATE(data[[#This Row],[C H or P]],",",data[[#This Row],[criteria_code]])</f>
        <v>P,1</v>
      </c>
      <c r="L545" s="4" t="str">
        <f>CONCATENATE(data[[#This Row],[num_domains]]," ",data[[#This Row],[Criteria]])</f>
        <v>3 Active communication with hostile actors</v>
      </c>
    </row>
    <row r="546" spans="1:12" x14ac:dyDescent="0.25">
      <c r="A546" t="s">
        <v>29</v>
      </c>
      <c r="B546" t="s">
        <v>173</v>
      </c>
      <c r="C546" t="s">
        <v>79</v>
      </c>
      <c r="D546" t="s">
        <v>2</v>
      </c>
      <c r="E546" t="s">
        <v>23</v>
      </c>
      <c r="F546" t="s">
        <v>26</v>
      </c>
      <c r="G546">
        <f>INDEX(resident_to_x_domains[how many domains?],MATCH(data[[#This Row],[Case Profile Name]],resident_to_x_domains[Case Profile Name],0))</f>
        <v>3</v>
      </c>
      <c r="H546" t="str">
        <f>INDEX(CHP_table[CHP],MATCH(data[[#This Row],[Case Profile Name]],CHP_table[Case Profile Name],0))</f>
        <v>CHP</v>
      </c>
      <c r="I546" t="str">
        <f>LEFT(data[[#This Row],[Domain]],1)</f>
        <v>C</v>
      </c>
      <c r="J546" s="4">
        <f>INDEX(criteria_table[criteria_code],MATCH(data[[#This Row],[Criteria]],criteria_table[Criteria],0))</f>
        <v>21</v>
      </c>
      <c r="K546" s="4" t="str">
        <f>CONCATENATE(data[[#This Row],[C H or P]],",",data[[#This Row],[criteria_code]])</f>
        <v>C,21</v>
      </c>
      <c r="L546" s="4" t="str">
        <f>CONCATENATE(data[[#This Row],[num_domains]]," ",data[[#This Row],[Criteria]])</f>
        <v>3 Poor cybersecurity practices</v>
      </c>
    </row>
    <row r="547" spans="1:12" hidden="1" x14ac:dyDescent="0.25">
      <c r="A547" t="s">
        <v>29</v>
      </c>
      <c r="B547" t="s">
        <v>173</v>
      </c>
      <c r="C547" t="s">
        <v>79</v>
      </c>
      <c r="D547" t="s">
        <v>8</v>
      </c>
      <c r="E547" t="s">
        <v>23</v>
      </c>
      <c r="F547" t="s">
        <v>22</v>
      </c>
      <c r="G547">
        <f>INDEX(resident_to_x_domains[how many domains?],MATCH(data[[#This Row],[Case Profile Name]],resident_to_x_domains[Case Profile Name],0))</f>
        <v>3</v>
      </c>
      <c r="H547" t="str">
        <f>INDEX(CHP_table[CHP],MATCH(data[[#This Row],[Case Profile Name]],CHP_table[Case Profile Name],0))</f>
        <v>CHP</v>
      </c>
      <c r="I547" t="str">
        <f>LEFT(data[[#This Row],[Domain]],1)</f>
        <v>C</v>
      </c>
      <c r="J547" s="4">
        <f>INDEX(criteria_table[criteria_code],MATCH(data[[#This Row],[Criteria]],criteria_table[Criteria],0))</f>
        <v>16</v>
      </c>
      <c r="K547" s="4" t="str">
        <f>CONCATENATE(data[[#This Row],[C H or P]],",",data[[#This Row],[criteria_code]])</f>
        <v>C,16</v>
      </c>
      <c r="L547" s="4" t="str">
        <f>CONCATENATE(data[[#This Row],[num_domains]]," ",data[[#This Row],[Criteria]])</f>
        <v>3 Misuse of protected/secured information systems</v>
      </c>
    </row>
    <row r="548" spans="1:12" x14ac:dyDescent="0.25">
      <c r="A548" t="s">
        <v>29</v>
      </c>
      <c r="B548" t="s">
        <v>172</v>
      </c>
      <c r="C548" t="s">
        <v>31</v>
      </c>
      <c r="D548" t="s">
        <v>2</v>
      </c>
      <c r="E548" t="s">
        <v>7</v>
      </c>
      <c r="F548" t="s">
        <v>38</v>
      </c>
      <c r="G548">
        <f>INDEX(resident_to_x_domains[how many domains?],MATCH(data[[#This Row],[Case Profile Name]],resident_to_x_domains[Case Profile Name],0))</f>
        <v>2</v>
      </c>
      <c r="H548" t="str">
        <f>INDEX(CHP_table[CHP],MATCH(data[[#This Row],[Case Profile Name]],CHP_table[Case Profile Name],0))</f>
        <v>HP</v>
      </c>
      <c r="I548" t="str">
        <f>LEFT(data[[#This Row],[Domain]],1)</f>
        <v>H</v>
      </c>
      <c r="J548" s="4">
        <f>INDEX(criteria_table[criteria_code],MATCH(data[[#This Row],[Criteria]],criteria_table[Criteria],0))</f>
        <v>20</v>
      </c>
      <c r="K548" s="4" t="str">
        <f>CONCATENATE(data[[#This Row],[C H or P]],",",data[[#This Row],[criteria_code]])</f>
        <v>H,20</v>
      </c>
      <c r="L548" s="4" t="str">
        <f>CONCATENATE(data[[#This Row],[num_domains]]," ",data[[#This Row],[Criteria]])</f>
        <v>2 Personal conduct</v>
      </c>
    </row>
    <row r="549" spans="1:12" x14ac:dyDescent="0.25">
      <c r="A549" t="s">
        <v>29</v>
      </c>
      <c r="B549" t="s">
        <v>172</v>
      </c>
      <c r="C549" t="s">
        <v>31</v>
      </c>
      <c r="D549" t="s">
        <v>2</v>
      </c>
      <c r="E549" t="s">
        <v>7</v>
      </c>
      <c r="F549" t="s">
        <v>13</v>
      </c>
      <c r="G549">
        <f>INDEX(resident_to_x_domains[how many domains?],MATCH(data[[#This Row],[Case Profile Name]],resident_to_x_domains[Case Profile Name],0))</f>
        <v>2</v>
      </c>
      <c r="H549" t="str">
        <f>INDEX(CHP_table[CHP],MATCH(data[[#This Row],[Case Profile Name]],CHP_table[Case Profile Name],0))</f>
        <v>HP</v>
      </c>
      <c r="I549" t="str">
        <f>LEFT(data[[#This Row],[Domain]],1)</f>
        <v>H</v>
      </c>
      <c r="J549" s="4">
        <f>INDEX(criteria_table[criteria_code],MATCH(data[[#This Row],[Criteria]],criteria_table[Criteria],0))</f>
        <v>11</v>
      </c>
      <c r="K549" s="4" t="str">
        <f>CONCATENATE(data[[#This Row],[C H or P]],",",data[[#This Row],[criteria_code]])</f>
        <v>H,11</v>
      </c>
      <c r="L549" s="4" t="str">
        <f>CONCATENATE(data[[#This Row],[num_domains]]," ",data[[#This Row],[Criteria]])</f>
        <v>2 Financial considerations</v>
      </c>
    </row>
    <row r="550" spans="1:12" x14ac:dyDescent="0.25">
      <c r="A550" t="s">
        <v>29</v>
      </c>
      <c r="B550" t="s">
        <v>172</v>
      </c>
      <c r="C550" t="s">
        <v>31</v>
      </c>
      <c r="D550" t="s">
        <v>2</v>
      </c>
      <c r="E550" t="s">
        <v>7</v>
      </c>
      <c r="F550" t="s">
        <v>12</v>
      </c>
      <c r="G550">
        <f>INDEX(resident_to_x_domains[how many domains?],MATCH(data[[#This Row],[Case Profile Name]],resident_to_x_domains[Case Profile Name],0))</f>
        <v>2</v>
      </c>
      <c r="H550" t="str">
        <f>INDEX(CHP_table[CHP],MATCH(data[[#This Row],[Case Profile Name]],CHP_table[Case Profile Name],0))</f>
        <v>HP</v>
      </c>
      <c r="I550" t="str">
        <f>LEFT(data[[#This Row],[Domain]],1)</f>
        <v>H</v>
      </c>
      <c r="J550" s="4">
        <f>INDEX(criteria_table[criteria_code],MATCH(data[[#This Row],[Criteria]],criteria_table[Criteria],0))</f>
        <v>23</v>
      </c>
      <c r="K550" s="4" t="str">
        <f>CONCATENATE(data[[#This Row],[C H or P]],",",data[[#This Row],[criteria_code]])</f>
        <v>H,23</v>
      </c>
      <c r="L550" s="4" t="str">
        <f>CONCATENATE(data[[#This Row],[num_domains]]," ",data[[#This Row],[Criteria]])</f>
        <v>2 Practices dangerous to security</v>
      </c>
    </row>
    <row r="551" spans="1:12" hidden="1" x14ac:dyDescent="0.25">
      <c r="A551" t="s">
        <v>29</v>
      </c>
      <c r="B551" t="s">
        <v>172</v>
      </c>
      <c r="C551" t="s">
        <v>31</v>
      </c>
      <c r="D551" t="s">
        <v>8</v>
      </c>
      <c r="E551" t="s">
        <v>7</v>
      </c>
      <c r="F551" t="s">
        <v>11</v>
      </c>
      <c r="G551">
        <f>INDEX(resident_to_x_domains[how many domains?],MATCH(data[[#This Row],[Case Profile Name]],resident_to_x_domains[Case Profile Name],0))</f>
        <v>2</v>
      </c>
      <c r="H551" t="str">
        <f>INDEX(CHP_table[CHP],MATCH(data[[#This Row],[Case Profile Name]],CHP_table[Case Profile Name],0))</f>
        <v>HP</v>
      </c>
      <c r="I551" t="str">
        <f>LEFT(data[[#This Row],[Domain]],1)</f>
        <v>H</v>
      </c>
      <c r="J551" s="4">
        <f>INDEX(criteria_table[criteria_code],MATCH(data[[#This Row],[Criteria]],criteria_table[Criteria],0))</f>
        <v>15</v>
      </c>
      <c r="K551" s="4" t="str">
        <f>CONCATENATE(data[[#This Row],[C H or P]],",",data[[#This Row],[criteria_code]])</f>
        <v>H,15</v>
      </c>
      <c r="L551" s="4" t="str">
        <f>CONCATENATE(data[[#This Row],[num_domains]]," ",data[[#This Row],[Criteria]])</f>
        <v>2 Mishandling of classified information</v>
      </c>
    </row>
    <row r="552" spans="1:12" hidden="1" x14ac:dyDescent="0.25">
      <c r="A552" t="s">
        <v>29</v>
      </c>
      <c r="B552" t="s">
        <v>172</v>
      </c>
      <c r="C552" t="s">
        <v>31</v>
      </c>
      <c r="D552" t="s">
        <v>8</v>
      </c>
      <c r="E552" t="s">
        <v>7</v>
      </c>
      <c r="F552" t="s">
        <v>10</v>
      </c>
      <c r="G552">
        <f>INDEX(resident_to_x_domains[how many domains?],MATCH(data[[#This Row],[Case Profile Name]],resident_to_x_domains[Case Profile Name],0))</f>
        <v>2</v>
      </c>
      <c r="H552" t="str">
        <f>INDEX(CHP_table[CHP],MATCH(data[[#This Row],[Case Profile Name]],CHP_table[Case Profile Name],0))</f>
        <v>HP</v>
      </c>
      <c r="I552" t="str">
        <f>LEFT(data[[#This Row],[Domain]],1)</f>
        <v>H</v>
      </c>
      <c r="J552" s="4">
        <f>INDEX(criteria_table[criteria_code],MATCH(data[[#This Row],[Criteria]],criteria_table[Criteria],0))</f>
        <v>3</v>
      </c>
      <c r="K552" s="4" t="str">
        <f>CONCATENATE(data[[#This Row],[C H or P]],",",data[[#This Row],[criteria_code]])</f>
        <v>H,3</v>
      </c>
      <c r="L552" s="4" t="str">
        <f>CONCATENATE(data[[#This Row],[num_domains]]," ",data[[#This Row],[Criteria]])</f>
        <v>2 Allegiance to the United States of America</v>
      </c>
    </row>
    <row r="553" spans="1:12" hidden="1" x14ac:dyDescent="0.25">
      <c r="A553" t="s">
        <v>29</v>
      </c>
      <c r="B553" t="s">
        <v>172</v>
      </c>
      <c r="C553" t="s">
        <v>31</v>
      </c>
      <c r="D553" t="s">
        <v>8</v>
      </c>
      <c r="E553" t="s">
        <v>7</v>
      </c>
      <c r="F553" t="s">
        <v>9</v>
      </c>
      <c r="G553">
        <f>INDEX(resident_to_x_domains[how many domains?],MATCH(data[[#This Row],[Case Profile Name]],resident_to_x_domains[Case Profile Name],0))</f>
        <v>2</v>
      </c>
      <c r="H553" t="str">
        <f>INDEX(CHP_table[CHP],MATCH(data[[#This Row],[Case Profile Name]],CHP_table[Case Profile Name],0))</f>
        <v>HP</v>
      </c>
      <c r="I553" t="str">
        <f>LEFT(data[[#This Row],[Domain]],1)</f>
        <v>H</v>
      </c>
      <c r="J553" s="4">
        <f>INDEX(criteria_table[criteria_code],MATCH(data[[#This Row],[Criteria]],criteria_table[Criteria],0))</f>
        <v>5</v>
      </c>
      <c r="K553" s="4" t="str">
        <f>CONCATENATE(data[[#This Row],[C H or P]],",",data[[#This Row],[criteria_code]])</f>
        <v>H,5</v>
      </c>
      <c r="L553" s="4" t="str">
        <f>CONCATENATE(data[[#This Row],[num_domains]]," ",data[[#This Row],[Criteria]])</f>
        <v>2 Criminal conduct</v>
      </c>
    </row>
    <row r="554" spans="1:12" hidden="1" x14ac:dyDescent="0.25">
      <c r="A554" t="s">
        <v>29</v>
      </c>
      <c r="B554" t="s">
        <v>172</v>
      </c>
      <c r="C554" t="s">
        <v>31</v>
      </c>
      <c r="D554" t="s">
        <v>8</v>
      </c>
      <c r="E554" t="s">
        <v>7</v>
      </c>
      <c r="F554" t="s">
        <v>125</v>
      </c>
      <c r="G554">
        <f>INDEX(resident_to_x_domains[how many domains?],MATCH(data[[#This Row],[Case Profile Name]],resident_to_x_domains[Case Profile Name],0))</f>
        <v>2</v>
      </c>
      <c r="H554" t="str">
        <f>INDEX(CHP_table[CHP],MATCH(data[[#This Row],[Case Profile Name]],CHP_table[Case Profile Name],0))</f>
        <v>HP</v>
      </c>
      <c r="I554" t="str">
        <f>LEFT(data[[#This Row],[Domain]],1)</f>
        <v>H</v>
      </c>
      <c r="J554" s="4">
        <f>INDEX(criteria_table[criteria_code],MATCH(data[[#This Row],[Criteria]],criteria_table[Criteria],0))</f>
        <v>13</v>
      </c>
      <c r="K554" s="4" t="str">
        <f>CONCATENATE(data[[#This Row],[C H or P]],",",data[[#This Row],[criteria_code]])</f>
        <v>H,13</v>
      </c>
      <c r="L554" s="4" t="str">
        <f>CONCATENATE(data[[#This Row],[num_domains]]," ",data[[#This Row],[Criteria]])</f>
        <v>2 Illegal drug use</v>
      </c>
    </row>
    <row r="555" spans="1:12" hidden="1" x14ac:dyDescent="0.25">
      <c r="A555" t="s">
        <v>29</v>
      </c>
      <c r="B555" t="s">
        <v>172</v>
      </c>
      <c r="C555" t="s">
        <v>31</v>
      </c>
      <c r="D555" t="s">
        <v>8</v>
      </c>
      <c r="E555" t="s">
        <v>1</v>
      </c>
      <c r="F555" t="s">
        <v>14</v>
      </c>
      <c r="G555">
        <f>INDEX(resident_to_x_domains[how many domains?],MATCH(data[[#This Row],[Case Profile Name]],resident_to_x_domains[Case Profile Name],0))</f>
        <v>2</v>
      </c>
      <c r="H555" t="str">
        <f>INDEX(CHP_table[CHP],MATCH(data[[#This Row],[Case Profile Name]],CHP_table[Case Profile Name],0))</f>
        <v>HP</v>
      </c>
      <c r="I555" t="str">
        <f>LEFT(data[[#This Row],[Domain]],1)</f>
        <v>P</v>
      </c>
      <c r="J555" s="4">
        <f>INDEX(criteria_table[criteria_code],MATCH(data[[#This Row],[Criteria]],criteria_table[Criteria],0))</f>
        <v>1</v>
      </c>
      <c r="K555" s="4" t="str">
        <f>CONCATENATE(data[[#This Row],[C H or P]],",",data[[#This Row],[criteria_code]])</f>
        <v>P,1</v>
      </c>
      <c r="L555" s="4" t="str">
        <f>CONCATENATE(data[[#This Row],[num_domains]]," ",data[[#This Row],[Criteria]])</f>
        <v>2 Active communication with hostile actors</v>
      </c>
    </row>
    <row r="556" spans="1:12" x14ac:dyDescent="0.25">
      <c r="A556" t="s">
        <v>82</v>
      </c>
      <c r="B556" t="s">
        <v>171</v>
      </c>
      <c r="C556" t="s">
        <v>27</v>
      </c>
      <c r="D556" t="s">
        <v>2</v>
      </c>
      <c r="E556" t="s">
        <v>7</v>
      </c>
      <c r="F556" t="s">
        <v>18</v>
      </c>
      <c r="G556">
        <f>INDEX(resident_to_x_domains[how many domains?],MATCH(data[[#This Row],[Case Profile Name]],resident_to_x_domains[Case Profile Name],0))</f>
        <v>2</v>
      </c>
      <c r="H556" t="str">
        <f>INDEX(CHP_table[CHP],MATCH(data[[#This Row],[Case Profile Name]],CHP_table[Case Profile Name],0))</f>
        <v>HP</v>
      </c>
      <c r="I556" t="str">
        <f>LEFT(data[[#This Row],[Domain]],1)</f>
        <v>H</v>
      </c>
      <c r="J556" s="4">
        <f>INDEX(criteria_table[criteria_code],MATCH(data[[#This Row],[Criteria]],criteria_table[Criteria],0))</f>
        <v>12</v>
      </c>
      <c r="K556" s="4" t="str">
        <f>CONCATENATE(data[[#This Row],[C H or P]],",",data[[#This Row],[criteria_code]])</f>
        <v>H,12</v>
      </c>
      <c r="L556" s="4" t="str">
        <f>CONCATENATE(data[[#This Row],[num_domains]]," ",data[[#This Row],[Criteria]])</f>
        <v>2 Foreign preference</v>
      </c>
    </row>
    <row r="557" spans="1:12" x14ac:dyDescent="0.25">
      <c r="A557" t="s">
        <v>82</v>
      </c>
      <c r="B557" t="s">
        <v>171</v>
      </c>
      <c r="C557" t="s">
        <v>27</v>
      </c>
      <c r="D557" t="s">
        <v>2</v>
      </c>
      <c r="E557" t="s">
        <v>7</v>
      </c>
      <c r="F557" t="s">
        <v>13</v>
      </c>
      <c r="G557">
        <f>INDEX(resident_to_x_domains[how many domains?],MATCH(data[[#This Row],[Case Profile Name]],resident_to_x_domains[Case Profile Name],0))</f>
        <v>2</v>
      </c>
      <c r="H557" t="str">
        <f>INDEX(CHP_table[CHP],MATCH(data[[#This Row],[Case Profile Name]],CHP_table[Case Profile Name],0))</f>
        <v>HP</v>
      </c>
      <c r="I557" t="str">
        <f>LEFT(data[[#This Row],[Domain]],1)</f>
        <v>H</v>
      </c>
      <c r="J557" s="4">
        <f>INDEX(criteria_table[criteria_code],MATCH(data[[#This Row],[Criteria]],criteria_table[Criteria],0))</f>
        <v>11</v>
      </c>
      <c r="K557" s="4" t="str">
        <f>CONCATENATE(data[[#This Row],[C H or P]],",",data[[#This Row],[criteria_code]])</f>
        <v>H,11</v>
      </c>
      <c r="L557" s="4" t="str">
        <f>CONCATENATE(data[[#This Row],[num_domains]]," ",data[[#This Row],[Criteria]])</f>
        <v>2 Financial considerations</v>
      </c>
    </row>
    <row r="558" spans="1:12" x14ac:dyDescent="0.25">
      <c r="A558" t="s">
        <v>82</v>
      </c>
      <c r="B558" t="s">
        <v>171</v>
      </c>
      <c r="C558" t="s">
        <v>27</v>
      </c>
      <c r="D558" t="s">
        <v>2</v>
      </c>
      <c r="E558" t="s">
        <v>7</v>
      </c>
      <c r="F558" t="s">
        <v>12</v>
      </c>
      <c r="G558">
        <f>INDEX(resident_to_x_domains[how many domains?],MATCH(data[[#This Row],[Case Profile Name]],resident_to_x_domains[Case Profile Name],0))</f>
        <v>2</v>
      </c>
      <c r="H558" t="str">
        <f>INDEX(CHP_table[CHP],MATCH(data[[#This Row],[Case Profile Name]],CHP_table[Case Profile Name],0))</f>
        <v>HP</v>
      </c>
      <c r="I558" t="str">
        <f>LEFT(data[[#This Row],[Domain]],1)</f>
        <v>H</v>
      </c>
      <c r="J558" s="4">
        <f>INDEX(criteria_table[criteria_code],MATCH(data[[#This Row],[Criteria]],criteria_table[Criteria],0))</f>
        <v>23</v>
      </c>
      <c r="K558" s="4" t="str">
        <f>CONCATENATE(data[[#This Row],[C H or P]],",",data[[#This Row],[criteria_code]])</f>
        <v>H,23</v>
      </c>
      <c r="L558" s="4" t="str">
        <f>CONCATENATE(data[[#This Row],[num_domains]]," ",data[[#This Row],[Criteria]])</f>
        <v>2 Practices dangerous to security</v>
      </c>
    </row>
    <row r="559" spans="1:12" hidden="1" x14ac:dyDescent="0.25">
      <c r="A559" t="s">
        <v>82</v>
      </c>
      <c r="B559" t="s">
        <v>171</v>
      </c>
      <c r="C559" t="s">
        <v>27</v>
      </c>
      <c r="D559" t="s">
        <v>8</v>
      </c>
      <c r="E559" t="s">
        <v>7</v>
      </c>
      <c r="F559" t="s">
        <v>11</v>
      </c>
      <c r="G559">
        <f>INDEX(resident_to_x_domains[how many domains?],MATCH(data[[#This Row],[Case Profile Name]],resident_to_x_domains[Case Profile Name],0))</f>
        <v>2</v>
      </c>
      <c r="H559" t="str">
        <f>INDEX(CHP_table[CHP],MATCH(data[[#This Row],[Case Profile Name]],CHP_table[Case Profile Name],0))</f>
        <v>HP</v>
      </c>
      <c r="I559" t="str">
        <f>LEFT(data[[#This Row],[Domain]],1)</f>
        <v>H</v>
      </c>
      <c r="J559" s="4">
        <f>INDEX(criteria_table[criteria_code],MATCH(data[[#This Row],[Criteria]],criteria_table[Criteria],0))</f>
        <v>15</v>
      </c>
      <c r="K559" s="4" t="str">
        <f>CONCATENATE(data[[#This Row],[C H or P]],",",data[[#This Row],[criteria_code]])</f>
        <v>H,15</v>
      </c>
      <c r="L559" s="4" t="str">
        <f>CONCATENATE(data[[#This Row],[num_domains]]," ",data[[#This Row],[Criteria]])</f>
        <v>2 Mishandling of classified information</v>
      </c>
    </row>
    <row r="560" spans="1:12" hidden="1" x14ac:dyDescent="0.25">
      <c r="A560" t="s">
        <v>82</v>
      </c>
      <c r="B560" t="s">
        <v>171</v>
      </c>
      <c r="C560" t="s">
        <v>27</v>
      </c>
      <c r="D560" t="s">
        <v>8</v>
      </c>
      <c r="E560" t="s">
        <v>7</v>
      </c>
      <c r="F560" t="s">
        <v>10</v>
      </c>
      <c r="G560">
        <f>INDEX(resident_to_x_domains[how many domains?],MATCH(data[[#This Row],[Case Profile Name]],resident_to_x_domains[Case Profile Name],0))</f>
        <v>2</v>
      </c>
      <c r="H560" t="str">
        <f>INDEX(CHP_table[CHP],MATCH(data[[#This Row],[Case Profile Name]],CHP_table[Case Profile Name],0))</f>
        <v>HP</v>
      </c>
      <c r="I560" t="str">
        <f>LEFT(data[[#This Row],[Domain]],1)</f>
        <v>H</v>
      </c>
      <c r="J560" s="4">
        <f>INDEX(criteria_table[criteria_code],MATCH(data[[#This Row],[Criteria]],criteria_table[Criteria],0))</f>
        <v>3</v>
      </c>
      <c r="K560" s="4" t="str">
        <f>CONCATENATE(data[[#This Row],[C H or P]],",",data[[#This Row],[criteria_code]])</f>
        <v>H,3</v>
      </c>
      <c r="L560" s="4" t="str">
        <f>CONCATENATE(data[[#This Row],[num_domains]]," ",data[[#This Row],[Criteria]])</f>
        <v>2 Allegiance to the United States of America</v>
      </c>
    </row>
    <row r="561" spans="1:12" hidden="1" x14ac:dyDescent="0.25">
      <c r="A561" t="s">
        <v>82</v>
      </c>
      <c r="B561" t="s">
        <v>171</v>
      </c>
      <c r="C561" t="s">
        <v>27</v>
      </c>
      <c r="D561" t="s">
        <v>8</v>
      </c>
      <c r="E561" t="s">
        <v>1</v>
      </c>
      <c r="F561" t="s">
        <v>14</v>
      </c>
      <c r="G561">
        <f>INDEX(resident_to_x_domains[how many domains?],MATCH(data[[#This Row],[Case Profile Name]],resident_to_x_domains[Case Profile Name],0))</f>
        <v>2</v>
      </c>
      <c r="H561" t="str">
        <f>INDEX(CHP_table[CHP],MATCH(data[[#This Row],[Case Profile Name]],CHP_table[Case Profile Name],0))</f>
        <v>HP</v>
      </c>
      <c r="I561" t="str">
        <f>LEFT(data[[#This Row],[Domain]],1)</f>
        <v>P</v>
      </c>
      <c r="J561" s="4">
        <f>INDEX(criteria_table[criteria_code],MATCH(data[[#This Row],[Criteria]],criteria_table[Criteria],0))</f>
        <v>1</v>
      </c>
      <c r="K561" s="4" t="str">
        <f>CONCATENATE(data[[#This Row],[C H or P]],",",data[[#This Row],[criteria_code]])</f>
        <v>P,1</v>
      </c>
      <c r="L561" s="4" t="str">
        <f>CONCATENATE(data[[#This Row],[num_domains]]," ",data[[#This Row],[Criteria]])</f>
        <v>2 Active communication with hostile actors</v>
      </c>
    </row>
    <row r="562" spans="1:12" x14ac:dyDescent="0.25">
      <c r="A562" t="s">
        <v>29</v>
      </c>
      <c r="B562" t="s">
        <v>170</v>
      </c>
      <c r="C562" t="s">
        <v>31</v>
      </c>
      <c r="D562" t="s">
        <v>2</v>
      </c>
      <c r="E562" t="s">
        <v>7</v>
      </c>
      <c r="F562" t="s">
        <v>38</v>
      </c>
      <c r="G562">
        <f>INDEX(resident_to_x_domains[how many domains?],MATCH(data[[#This Row],[Case Profile Name]],resident_to_x_domains[Case Profile Name],0))</f>
        <v>2</v>
      </c>
      <c r="H562" t="str">
        <f>INDEX(CHP_table[CHP],MATCH(data[[#This Row],[Case Profile Name]],CHP_table[Case Profile Name],0))</f>
        <v>HP</v>
      </c>
      <c r="I562" t="str">
        <f>LEFT(data[[#This Row],[Domain]],1)</f>
        <v>H</v>
      </c>
      <c r="J562" s="4">
        <f>INDEX(criteria_table[criteria_code],MATCH(data[[#This Row],[Criteria]],criteria_table[Criteria],0))</f>
        <v>20</v>
      </c>
      <c r="K562" s="4" t="str">
        <f>CONCATENATE(data[[#This Row],[C H or P]],",",data[[#This Row],[criteria_code]])</f>
        <v>H,20</v>
      </c>
      <c r="L562" s="4" t="str">
        <f>CONCATENATE(data[[#This Row],[num_domains]]," ",data[[#This Row],[Criteria]])</f>
        <v>2 Personal conduct</v>
      </c>
    </row>
    <row r="563" spans="1:12" x14ac:dyDescent="0.25">
      <c r="A563" t="s">
        <v>29</v>
      </c>
      <c r="B563" t="s">
        <v>170</v>
      </c>
      <c r="C563" t="s">
        <v>31</v>
      </c>
      <c r="D563" t="s">
        <v>2</v>
      </c>
      <c r="E563" t="s">
        <v>7</v>
      </c>
      <c r="F563" t="s">
        <v>13</v>
      </c>
      <c r="G563">
        <f>INDEX(resident_to_x_domains[how many domains?],MATCH(data[[#This Row],[Case Profile Name]],resident_to_x_domains[Case Profile Name],0))</f>
        <v>2</v>
      </c>
      <c r="H563" t="str">
        <f>INDEX(CHP_table[CHP],MATCH(data[[#This Row],[Case Profile Name]],CHP_table[Case Profile Name],0))</f>
        <v>HP</v>
      </c>
      <c r="I563" t="str">
        <f>LEFT(data[[#This Row],[Domain]],1)</f>
        <v>H</v>
      </c>
      <c r="J563" s="4">
        <f>INDEX(criteria_table[criteria_code],MATCH(data[[#This Row],[Criteria]],criteria_table[Criteria],0))</f>
        <v>11</v>
      </c>
      <c r="K563" s="4" t="str">
        <f>CONCATENATE(data[[#This Row],[C H or P]],",",data[[#This Row],[criteria_code]])</f>
        <v>H,11</v>
      </c>
      <c r="L563" s="4" t="str">
        <f>CONCATENATE(data[[#This Row],[num_domains]]," ",data[[#This Row],[Criteria]])</f>
        <v>2 Financial considerations</v>
      </c>
    </row>
    <row r="564" spans="1:12" x14ac:dyDescent="0.25">
      <c r="A564" t="s">
        <v>29</v>
      </c>
      <c r="B564" t="s">
        <v>170</v>
      </c>
      <c r="C564" t="s">
        <v>31</v>
      </c>
      <c r="D564" t="s">
        <v>2</v>
      </c>
      <c r="E564" t="s">
        <v>7</v>
      </c>
      <c r="F564" t="s">
        <v>12</v>
      </c>
      <c r="G564">
        <f>INDEX(resident_to_x_domains[how many domains?],MATCH(data[[#This Row],[Case Profile Name]],resident_to_x_domains[Case Profile Name],0))</f>
        <v>2</v>
      </c>
      <c r="H564" t="str">
        <f>INDEX(CHP_table[CHP],MATCH(data[[#This Row],[Case Profile Name]],CHP_table[Case Profile Name],0))</f>
        <v>HP</v>
      </c>
      <c r="I564" t="str">
        <f>LEFT(data[[#This Row],[Domain]],1)</f>
        <v>H</v>
      </c>
      <c r="J564" s="4">
        <f>INDEX(criteria_table[criteria_code],MATCH(data[[#This Row],[Criteria]],criteria_table[Criteria],0))</f>
        <v>23</v>
      </c>
      <c r="K564" s="4" t="str">
        <f>CONCATENATE(data[[#This Row],[C H or P]],",",data[[#This Row],[criteria_code]])</f>
        <v>H,23</v>
      </c>
      <c r="L564" s="4" t="str">
        <f>CONCATENATE(data[[#This Row],[num_domains]]," ",data[[#This Row],[Criteria]])</f>
        <v>2 Practices dangerous to security</v>
      </c>
    </row>
    <row r="565" spans="1:12" x14ac:dyDescent="0.25">
      <c r="A565" t="s">
        <v>29</v>
      </c>
      <c r="B565" t="s">
        <v>170</v>
      </c>
      <c r="C565" t="s">
        <v>31</v>
      </c>
      <c r="D565" t="s">
        <v>2</v>
      </c>
      <c r="E565" t="s">
        <v>7</v>
      </c>
      <c r="F565" t="s">
        <v>76</v>
      </c>
      <c r="G565">
        <f>INDEX(resident_to_x_domains[how many domains?],MATCH(data[[#This Row],[Case Profile Name]],resident_to_x_domains[Case Profile Name],0))</f>
        <v>2</v>
      </c>
      <c r="H565" t="str">
        <f>INDEX(CHP_table[CHP],MATCH(data[[#This Row],[Case Profile Name]],CHP_table[Case Profile Name],0))</f>
        <v>HP</v>
      </c>
      <c r="I565" t="str">
        <f>LEFT(data[[#This Row],[Domain]],1)</f>
        <v>H</v>
      </c>
      <c r="J565" s="4">
        <f>INDEX(criteria_table[criteria_code],MATCH(data[[#This Row],[Criteria]],criteria_table[Criteria],0))</f>
        <v>7</v>
      </c>
      <c r="K565" s="4" t="str">
        <f>CONCATENATE(data[[#This Row],[C H or P]],",",data[[#This Row],[criteria_code]])</f>
        <v>H,7</v>
      </c>
      <c r="L565" s="4" t="str">
        <f>CONCATENATE(data[[#This Row],[num_domains]]," ",data[[#This Row],[Criteria]])</f>
        <v>2 Excessive alcohol consumption</v>
      </c>
    </row>
    <row r="566" spans="1:12" hidden="1" x14ac:dyDescent="0.25">
      <c r="A566" t="s">
        <v>29</v>
      </c>
      <c r="B566" t="s">
        <v>170</v>
      </c>
      <c r="C566" t="s">
        <v>31</v>
      </c>
      <c r="D566" t="s">
        <v>8</v>
      </c>
      <c r="E566" t="s">
        <v>7</v>
      </c>
      <c r="F566" t="s">
        <v>11</v>
      </c>
      <c r="G566">
        <f>INDEX(resident_to_x_domains[how many domains?],MATCH(data[[#This Row],[Case Profile Name]],resident_to_x_domains[Case Profile Name],0))</f>
        <v>2</v>
      </c>
      <c r="H566" t="str">
        <f>INDEX(CHP_table[CHP],MATCH(data[[#This Row],[Case Profile Name]],CHP_table[Case Profile Name],0))</f>
        <v>HP</v>
      </c>
      <c r="I566" t="str">
        <f>LEFT(data[[#This Row],[Domain]],1)</f>
        <v>H</v>
      </c>
      <c r="J566" s="4">
        <f>INDEX(criteria_table[criteria_code],MATCH(data[[#This Row],[Criteria]],criteria_table[Criteria],0))</f>
        <v>15</v>
      </c>
      <c r="K566" s="4" t="str">
        <f>CONCATENATE(data[[#This Row],[C H or P]],",",data[[#This Row],[criteria_code]])</f>
        <v>H,15</v>
      </c>
      <c r="L566" s="4" t="str">
        <f>CONCATENATE(data[[#This Row],[num_domains]]," ",data[[#This Row],[Criteria]])</f>
        <v>2 Mishandling of classified information</v>
      </c>
    </row>
    <row r="567" spans="1:12" hidden="1" x14ac:dyDescent="0.25">
      <c r="A567" t="s">
        <v>29</v>
      </c>
      <c r="B567" t="s">
        <v>170</v>
      </c>
      <c r="C567" t="s">
        <v>31</v>
      </c>
      <c r="D567" t="s">
        <v>8</v>
      </c>
      <c r="E567" t="s">
        <v>7</v>
      </c>
      <c r="F567" t="s">
        <v>10</v>
      </c>
      <c r="G567">
        <f>INDEX(resident_to_x_domains[how many domains?],MATCH(data[[#This Row],[Case Profile Name]],resident_to_x_domains[Case Profile Name],0))</f>
        <v>2</v>
      </c>
      <c r="H567" t="str">
        <f>INDEX(CHP_table[CHP],MATCH(data[[#This Row],[Case Profile Name]],CHP_table[Case Profile Name],0))</f>
        <v>HP</v>
      </c>
      <c r="I567" t="str">
        <f>LEFT(data[[#This Row],[Domain]],1)</f>
        <v>H</v>
      </c>
      <c r="J567" s="4">
        <f>INDEX(criteria_table[criteria_code],MATCH(data[[#This Row],[Criteria]],criteria_table[Criteria],0))</f>
        <v>3</v>
      </c>
      <c r="K567" s="4" t="str">
        <f>CONCATENATE(data[[#This Row],[C H or P]],",",data[[#This Row],[criteria_code]])</f>
        <v>H,3</v>
      </c>
      <c r="L567" s="4" t="str">
        <f>CONCATENATE(data[[#This Row],[num_domains]]," ",data[[#This Row],[Criteria]])</f>
        <v>2 Allegiance to the United States of America</v>
      </c>
    </row>
    <row r="568" spans="1:12" hidden="1" x14ac:dyDescent="0.25">
      <c r="A568" t="s">
        <v>29</v>
      </c>
      <c r="B568" t="s">
        <v>170</v>
      </c>
      <c r="C568" t="s">
        <v>31</v>
      </c>
      <c r="D568" t="s">
        <v>8</v>
      </c>
      <c r="E568" t="s">
        <v>7</v>
      </c>
      <c r="F568" t="s">
        <v>9</v>
      </c>
      <c r="G568">
        <f>INDEX(resident_to_x_domains[how many domains?],MATCH(data[[#This Row],[Case Profile Name]],resident_to_x_domains[Case Profile Name],0))</f>
        <v>2</v>
      </c>
      <c r="H568" t="str">
        <f>INDEX(CHP_table[CHP],MATCH(data[[#This Row],[Case Profile Name]],CHP_table[Case Profile Name],0))</f>
        <v>HP</v>
      </c>
      <c r="I568" t="str">
        <f>LEFT(data[[#This Row],[Domain]],1)</f>
        <v>H</v>
      </c>
      <c r="J568" s="4">
        <f>INDEX(criteria_table[criteria_code],MATCH(data[[#This Row],[Criteria]],criteria_table[Criteria],0))</f>
        <v>5</v>
      </c>
      <c r="K568" s="4" t="str">
        <f>CONCATENATE(data[[#This Row],[C H or P]],",",data[[#This Row],[criteria_code]])</f>
        <v>H,5</v>
      </c>
      <c r="L568" s="4" t="str">
        <f>CONCATENATE(data[[#This Row],[num_domains]]," ",data[[#This Row],[Criteria]])</f>
        <v>2 Criminal conduct</v>
      </c>
    </row>
    <row r="569" spans="1:12" hidden="1" x14ac:dyDescent="0.25">
      <c r="A569" t="s">
        <v>29</v>
      </c>
      <c r="B569" t="s">
        <v>170</v>
      </c>
      <c r="C569" t="s">
        <v>31</v>
      </c>
      <c r="D569" t="s">
        <v>8</v>
      </c>
      <c r="E569" t="s">
        <v>7</v>
      </c>
      <c r="F569" t="s">
        <v>125</v>
      </c>
      <c r="G569">
        <f>INDEX(resident_to_x_domains[how many domains?],MATCH(data[[#This Row],[Case Profile Name]],resident_to_x_domains[Case Profile Name],0))</f>
        <v>2</v>
      </c>
      <c r="H569" t="str">
        <f>INDEX(CHP_table[CHP],MATCH(data[[#This Row],[Case Profile Name]],CHP_table[Case Profile Name],0))</f>
        <v>HP</v>
      </c>
      <c r="I569" t="str">
        <f>LEFT(data[[#This Row],[Domain]],1)</f>
        <v>H</v>
      </c>
      <c r="J569" s="4">
        <f>INDEX(criteria_table[criteria_code],MATCH(data[[#This Row],[Criteria]],criteria_table[Criteria],0))</f>
        <v>13</v>
      </c>
      <c r="K569" s="4" t="str">
        <f>CONCATENATE(data[[#This Row],[C H or P]],",",data[[#This Row],[criteria_code]])</f>
        <v>H,13</v>
      </c>
      <c r="L569" s="4" t="str">
        <f>CONCATENATE(data[[#This Row],[num_domains]]," ",data[[#This Row],[Criteria]])</f>
        <v>2 Illegal drug use</v>
      </c>
    </row>
    <row r="570" spans="1:12" hidden="1" x14ac:dyDescent="0.25">
      <c r="A570" t="s">
        <v>29</v>
      </c>
      <c r="B570" t="s">
        <v>170</v>
      </c>
      <c r="C570" t="s">
        <v>31</v>
      </c>
      <c r="D570" t="s">
        <v>8</v>
      </c>
      <c r="E570" t="s">
        <v>1</v>
      </c>
      <c r="F570" t="s">
        <v>14</v>
      </c>
      <c r="G570">
        <f>INDEX(resident_to_x_domains[how many domains?],MATCH(data[[#This Row],[Case Profile Name]],resident_to_x_domains[Case Profile Name],0))</f>
        <v>2</v>
      </c>
      <c r="H570" t="str">
        <f>INDEX(CHP_table[CHP],MATCH(data[[#This Row],[Case Profile Name]],CHP_table[Case Profile Name],0))</f>
        <v>HP</v>
      </c>
      <c r="I570" t="str">
        <f>LEFT(data[[#This Row],[Domain]],1)</f>
        <v>P</v>
      </c>
      <c r="J570" s="4">
        <f>INDEX(criteria_table[criteria_code],MATCH(data[[#This Row],[Criteria]],criteria_table[Criteria],0))</f>
        <v>1</v>
      </c>
      <c r="K570" s="4" t="str">
        <f>CONCATENATE(data[[#This Row],[C H or P]],",",data[[#This Row],[criteria_code]])</f>
        <v>P,1</v>
      </c>
      <c r="L570" s="4" t="str">
        <f>CONCATENATE(data[[#This Row],[num_domains]]," ",data[[#This Row],[Criteria]])</f>
        <v>2 Active communication with hostile actors</v>
      </c>
    </row>
    <row r="571" spans="1:12" x14ac:dyDescent="0.25">
      <c r="A571" t="s">
        <v>121</v>
      </c>
      <c r="B571" t="s">
        <v>169</v>
      </c>
      <c r="C571" t="s">
        <v>83</v>
      </c>
      <c r="D571" t="s">
        <v>2</v>
      </c>
      <c r="E571" t="s">
        <v>7</v>
      </c>
      <c r="F571" t="s">
        <v>18</v>
      </c>
      <c r="G571">
        <f>INDEX(resident_to_x_domains[how many domains?],MATCH(data[[#This Row],[Case Profile Name]],resident_to_x_domains[Case Profile Name],0))</f>
        <v>2</v>
      </c>
      <c r="H571" t="str">
        <f>INDEX(CHP_table[CHP],MATCH(data[[#This Row],[Case Profile Name]],CHP_table[Case Profile Name],0))</f>
        <v>HP</v>
      </c>
      <c r="I571" t="str">
        <f>LEFT(data[[#This Row],[Domain]],1)</f>
        <v>H</v>
      </c>
      <c r="J571" s="4">
        <f>INDEX(criteria_table[criteria_code],MATCH(data[[#This Row],[Criteria]],criteria_table[Criteria],0))</f>
        <v>12</v>
      </c>
      <c r="K571" s="4" t="str">
        <f>CONCATENATE(data[[#This Row],[C H or P]],",",data[[#This Row],[criteria_code]])</f>
        <v>H,12</v>
      </c>
      <c r="L571" s="4" t="str">
        <f>CONCATENATE(data[[#This Row],[num_domains]]," ",data[[#This Row],[Criteria]])</f>
        <v>2 Foreign preference</v>
      </c>
    </row>
    <row r="572" spans="1:12" x14ac:dyDescent="0.25">
      <c r="A572" t="s">
        <v>121</v>
      </c>
      <c r="B572" t="s">
        <v>169</v>
      </c>
      <c r="C572" t="s">
        <v>83</v>
      </c>
      <c r="D572" t="s">
        <v>2</v>
      </c>
      <c r="E572" t="s">
        <v>7</v>
      </c>
      <c r="F572" t="s">
        <v>13</v>
      </c>
      <c r="G572">
        <f>INDEX(resident_to_x_domains[how many domains?],MATCH(data[[#This Row],[Case Profile Name]],resident_to_x_domains[Case Profile Name],0))</f>
        <v>2</v>
      </c>
      <c r="H572" t="str">
        <f>INDEX(CHP_table[CHP],MATCH(data[[#This Row],[Case Profile Name]],CHP_table[Case Profile Name],0))</f>
        <v>HP</v>
      </c>
      <c r="I572" t="str">
        <f>LEFT(data[[#This Row],[Domain]],1)</f>
        <v>H</v>
      </c>
      <c r="J572" s="4">
        <f>INDEX(criteria_table[criteria_code],MATCH(data[[#This Row],[Criteria]],criteria_table[Criteria],0))</f>
        <v>11</v>
      </c>
      <c r="K572" s="4" t="str">
        <f>CONCATENATE(data[[#This Row],[C H or P]],",",data[[#This Row],[criteria_code]])</f>
        <v>H,11</v>
      </c>
      <c r="L572" s="4" t="str">
        <f>CONCATENATE(data[[#This Row],[num_domains]]," ",data[[#This Row],[Criteria]])</f>
        <v>2 Financial considerations</v>
      </c>
    </row>
    <row r="573" spans="1:12" x14ac:dyDescent="0.25">
      <c r="A573" t="s">
        <v>121</v>
      </c>
      <c r="B573" t="s">
        <v>169</v>
      </c>
      <c r="C573" t="s">
        <v>83</v>
      </c>
      <c r="D573" t="s">
        <v>2</v>
      </c>
      <c r="E573" t="s">
        <v>7</v>
      </c>
      <c r="F573" t="s">
        <v>12</v>
      </c>
      <c r="G573">
        <f>INDEX(resident_to_x_domains[how many domains?],MATCH(data[[#This Row],[Case Profile Name]],resident_to_x_domains[Case Profile Name],0))</f>
        <v>2</v>
      </c>
      <c r="H573" t="str">
        <f>INDEX(CHP_table[CHP],MATCH(data[[#This Row],[Case Profile Name]],CHP_table[Case Profile Name],0))</f>
        <v>HP</v>
      </c>
      <c r="I573" t="str">
        <f>LEFT(data[[#This Row],[Domain]],1)</f>
        <v>H</v>
      </c>
      <c r="J573" s="4">
        <f>INDEX(criteria_table[criteria_code],MATCH(data[[#This Row],[Criteria]],criteria_table[Criteria],0))</f>
        <v>23</v>
      </c>
      <c r="K573" s="4" t="str">
        <f>CONCATENATE(data[[#This Row],[C H or P]],",",data[[#This Row],[criteria_code]])</f>
        <v>H,23</v>
      </c>
      <c r="L573" s="4" t="str">
        <f>CONCATENATE(data[[#This Row],[num_domains]]," ",data[[#This Row],[Criteria]])</f>
        <v>2 Practices dangerous to security</v>
      </c>
    </row>
    <row r="574" spans="1:12" hidden="1" x14ac:dyDescent="0.25">
      <c r="A574" t="s">
        <v>121</v>
      </c>
      <c r="B574" t="s">
        <v>169</v>
      </c>
      <c r="C574" t="s">
        <v>83</v>
      </c>
      <c r="D574" t="s">
        <v>8</v>
      </c>
      <c r="E574" t="s">
        <v>7</v>
      </c>
      <c r="F574" t="s">
        <v>11</v>
      </c>
      <c r="G574">
        <f>INDEX(resident_to_x_domains[how many domains?],MATCH(data[[#This Row],[Case Profile Name]],resident_to_x_domains[Case Profile Name],0))</f>
        <v>2</v>
      </c>
      <c r="H574" t="str">
        <f>INDEX(CHP_table[CHP],MATCH(data[[#This Row],[Case Profile Name]],CHP_table[Case Profile Name],0))</f>
        <v>HP</v>
      </c>
      <c r="I574" t="str">
        <f>LEFT(data[[#This Row],[Domain]],1)</f>
        <v>H</v>
      </c>
      <c r="J574" s="4">
        <f>INDEX(criteria_table[criteria_code],MATCH(data[[#This Row],[Criteria]],criteria_table[Criteria],0))</f>
        <v>15</v>
      </c>
      <c r="K574" s="4" t="str">
        <f>CONCATENATE(data[[#This Row],[C H or P]],",",data[[#This Row],[criteria_code]])</f>
        <v>H,15</v>
      </c>
      <c r="L574" s="4" t="str">
        <f>CONCATENATE(data[[#This Row],[num_domains]]," ",data[[#This Row],[Criteria]])</f>
        <v>2 Mishandling of classified information</v>
      </c>
    </row>
    <row r="575" spans="1:12" hidden="1" x14ac:dyDescent="0.25">
      <c r="A575" t="s">
        <v>121</v>
      </c>
      <c r="B575" t="s">
        <v>169</v>
      </c>
      <c r="C575" t="s">
        <v>83</v>
      </c>
      <c r="D575" t="s">
        <v>8</v>
      </c>
      <c r="E575" t="s">
        <v>7</v>
      </c>
      <c r="F575" t="s">
        <v>10</v>
      </c>
      <c r="G575">
        <f>INDEX(resident_to_x_domains[how many domains?],MATCH(data[[#This Row],[Case Profile Name]],resident_to_x_domains[Case Profile Name],0))</f>
        <v>2</v>
      </c>
      <c r="H575" t="str">
        <f>INDEX(CHP_table[CHP],MATCH(data[[#This Row],[Case Profile Name]],CHP_table[Case Profile Name],0))</f>
        <v>HP</v>
      </c>
      <c r="I575" t="str">
        <f>LEFT(data[[#This Row],[Domain]],1)</f>
        <v>H</v>
      </c>
      <c r="J575" s="4">
        <f>INDEX(criteria_table[criteria_code],MATCH(data[[#This Row],[Criteria]],criteria_table[Criteria],0))</f>
        <v>3</v>
      </c>
      <c r="K575" s="4" t="str">
        <f>CONCATENATE(data[[#This Row],[C H or P]],",",data[[#This Row],[criteria_code]])</f>
        <v>H,3</v>
      </c>
      <c r="L575" s="4" t="str">
        <f>CONCATENATE(data[[#This Row],[num_domains]]," ",data[[#This Row],[Criteria]])</f>
        <v>2 Allegiance to the United States of America</v>
      </c>
    </row>
    <row r="576" spans="1:12" hidden="1" x14ac:dyDescent="0.25">
      <c r="A576" t="s">
        <v>121</v>
      </c>
      <c r="B576" t="s">
        <v>169</v>
      </c>
      <c r="C576" t="s">
        <v>83</v>
      </c>
      <c r="D576" t="s">
        <v>8</v>
      </c>
      <c r="E576" t="s">
        <v>7</v>
      </c>
      <c r="F576" t="s">
        <v>6</v>
      </c>
      <c r="G576">
        <f>INDEX(resident_to_x_domains[how many domains?],MATCH(data[[#This Row],[Case Profile Name]],resident_to_x_domains[Case Profile Name],0))</f>
        <v>2</v>
      </c>
      <c r="H576" t="str">
        <f>INDEX(CHP_table[CHP],MATCH(data[[#This Row],[Case Profile Name]],CHP_table[Case Profile Name],0))</f>
        <v>HP</v>
      </c>
      <c r="I576" t="str">
        <f>LEFT(data[[#This Row],[Domain]],1)</f>
        <v>H</v>
      </c>
      <c r="J576" s="4">
        <f>INDEX(criteria_table[criteria_code],MATCH(data[[#This Row],[Criteria]],criteria_table[Criteria],0))</f>
        <v>28</v>
      </c>
      <c r="K576" s="4" t="str">
        <f>CONCATENATE(data[[#This Row],[C H or P]],",",data[[#This Row],[criteria_code]])</f>
        <v>H,28</v>
      </c>
      <c r="L576" s="4" t="str">
        <f>CONCATENATE(data[[#This Row],[num_domains]]," ",data[[#This Row],[Criteria]])</f>
        <v>2 Unexplained affluence</v>
      </c>
    </row>
    <row r="577" spans="1:12" hidden="1" x14ac:dyDescent="0.25">
      <c r="A577" t="s">
        <v>121</v>
      </c>
      <c r="B577" t="s">
        <v>169</v>
      </c>
      <c r="C577" t="s">
        <v>83</v>
      </c>
      <c r="D577" t="s">
        <v>8</v>
      </c>
      <c r="E577" t="s">
        <v>1</v>
      </c>
      <c r="F577" t="s">
        <v>14</v>
      </c>
      <c r="G577">
        <f>INDEX(resident_to_x_domains[how many domains?],MATCH(data[[#This Row],[Case Profile Name]],resident_to_x_domains[Case Profile Name],0))</f>
        <v>2</v>
      </c>
      <c r="H577" t="str">
        <f>INDEX(CHP_table[CHP],MATCH(data[[#This Row],[Case Profile Name]],CHP_table[Case Profile Name],0))</f>
        <v>HP</v>
      </c>
      <c r="I577" t="str">
        <f>LEFT(data[[#This Row],[Domain]],1)</f>
        <v>P</v>
      </c>
      <c r="J577" s="4">
        <f>INDEX(criteria_table[criteria_code],MATCH(data[[#This Row],[Criteria]],criteria_table[Criteria],0))</f>
        <v>1</v>
      </c>
      <c r="K577" s="4" t="str">
        <f>CONCATENATE(data[[#This Row],[C H or P]],",",data[[#This Row],[criteria_code]])</f>
        <v>P,1</v>
      </c>
      <c r="L577" s="4" t="str">
        <f>CONCATENATE(data[[#This Row],[num_domains]]," ",data[[#This Row],[Criteria]])</f>
        <v>2 Active communication with hostile actors</v>
      </c>
    </row>
    <row r="578" spans="1:12" x14ac:dyDescent="0.25">
      <c r="A578" t="s">
        <v>21</v>
      </c>
      <c r="B578" t="s">
        <v>168</v>
      </c>
      <c r="C578" t="s">
        <v>128</v>
      </c>
      <c r="D578" t="s">
        <v>2</v>
      </c>
      <c r="E578" t="s">
        <v>7</v>
      </c>
      <c r="F578" t="s">
        <v>18</v>
      </c>
      <c r="G578">
        <f>INDEX(resident_to_x_domains[how many domains?],MATCH(data[[#This Row],[Case Profile Name]],resident_to_x_domains[Case Profile Name],0))</f>
        <v>3</v>
      </c>
      <c r="H578" t="str">
        <f>INDEX(CHP_table[CHP],MATCH(data[[#This Row],[Case Profile Name]],CHP_table[Case Profile Name],0))</f>
        <v>CHP</v>
      </c>
      <c r="I578" t="str">
        <f>LEFT(data[[#This Row],[Domain]],1)</f>
        <v>H</v>
      </c>
      <c r="J578" s="4">
        <f>INDEX(criteria_table[criteria_code],MATCH(data[[#This Row],[Criteria]],criteria_table[Criteria],0))</f>
        <v>12</v>
      </c>
      <c r="K578" s="4" t="str">
        <f>CONCATENATE(data[[#This Row],[C H or P]],",",data[[#This Row],[criteria_code]])</f>
        <v>H,12</v>
      </c>
      <c r="L578" s="4" t="str">
        <f>CONCATENATE(data[[#This Row],[num_domains]]," ",data[[#This Row],[Criteria]])</f>
        <v>3 Foreign preference</v>
      </c>
    </row>
    <row r="579" spans="1:12" x14ac:dyDescent="0.25">
      <c r="A579" t="s">
        <v>21</v>
      </c>
      <c r="B579" t="s">
        <v>168</v>
      </c>
      <c r="C579" t="s">
        <v>128</v>
      </c>
      <c r="D579" t="s">
        <v>2</v>
      </c>
      <c r="E579" t="s">
        <v>7</v>
      </c>
      <c r="F579" t="s">
        <v>13</v>
      </c>
      <c r="G579">
        <f>INDEX(resident_to_x_domains[how many domains?],MATCH(data[[#This Row],[Case Profile Name]],resident_to_x_domains[Case Profile Name],0))</f>
        <v>3</v>
      </c>
      <c r="H579" t="str">
        <f>INDEX(CHP_table[CHP],MATCH(data[[#This Row],[Case Profile Name]],CHP_table[Case Profile Name],0))</f>
        <v>CHP</v>
      </c>
      <c r="I579" t="str">
        <f>LEFT(data[[#This Row],[Domain]],1)</f>
        <v>H</v>
      </c>
      <c r="J579" s="4">
        <f>INDEX(criteria_table[criteria_code],MATCH(data[[#This Row],[Criteria]],criteria_table[Criteria],0))</f>
        <v>11</v>
      </c>
      <c r="K579" s="4" t="str">
        <f>CONCATENATE(data[[#This Row],[C H or P]],",",data[[#This Row],[criteria_code]])</f>
        <v>H,11</v>
      </c>
      <c r="L579" s="4" t="str">
        <f>CONCATENATE(data[[#This Row],[num_domains]]," ",data[[#This Row],[Criteria]])</f>
        <v>3 Financial considerations</v>
      </c>
    </row>
    <row r="580" spans="1:12" x14ac:dyDescent="0.25">
      <c r="A580" t="s">
        <v>21</v>
      </c>
      <c r="B580" t="s">
        <v>168</v>
      </c>
      <c r="C580" t="s">
        <v>128</v>
      </c>
      <c r="D580" t="s">
        <v>2</v>
      </c>
      <c r="E580" t="s">
        <v>7</v>
      </c>
      <c r="F580" t="s">
        <v>38</v>
      </c>
      <c r="G580">
        <f>INDEX(resident_to_x_domains[how many domains?],MATCH(data[[#This Row],[Case Profile Name]],resident_to_x_domains[Case Profile Name],0))</f>
        <v>3</v>
      </c>
      <c r="H580" t="str">
        <f>INDEX(CHP_table[CHP],MATCH(data[[#This Row],[Case Profile Name]],CHP_table[Case Profile Name],0))</f>
        <v>CHP</v>
      </c>
      <c r="I580" t="str">
        <f>LEFT(data[[#This Row],[Domain]],1)</f>
        <v>H</v>
      </c>
      <c r="J580" s="4">
        <f>INDEX(criteria_table[criteria_code],MATCH(data[[#This Row],[Criteria]],criteria_table[Criteria],0))</f>
        <v>20</v>
      </c>
      <c r="K580" s="4" t="str">
        <f>CONCATENATE(data[[#This Row],[C H or P]],",",data[[#This Row],[criteria_code]])</f>
        <v>H,20</v>
      </c>
      <c r="L580" s="4" t="str">
        <f>CONCATENATE(data[[#This Row],[num_domains]]," ",data[[#This Row],[Criteria]])</f>
        <v>3 Personal conduct</v>
      </c>
    </row>
    <row r="581" spans="1:12" hidden="1" x14ac:dyDescent="0.25">
      <c r="A581" t="s">
        <v>21</v>
      </c>
      <c r="B581" t="s">
        <v>168</v>
      </c>
      <c r="C581" t="s">
        <v>128</v>
      </c>
      <c r="D581" t="s">
        <v>8</v>
      </c>
      <c r="E581" t="s">
        <v>7</v>
      </c>
      <c r="F581" t="s">
        <v>11</v>
      </c>
      <c r="G581">
        <f>INDEX(resident_to_x_domains[how many domains?],MATCH(data[[#This Row],[Case Profile Name]],resident_to_x_domains[Case Profile Name],0))</f>
        <v>3</v>
      </c>
      <c r="H581" t="str">
        <f>INDEX(CHP_table[CHP],MATCH(data[[#This Row],[Case Profile Name]],CHP_table[Case Profile Name],0))</f>
        <v>CHP</v>
      </c>
      <c r="I581" t="str">
        <f>LEFT(data[[#This Row],[Domain]],1)</f>
        <v>H</v>
      </c>
      <c r="J581" s="4">
        <f>INDEX(criteria_table[criteria_code],MATCH(data[[#This Row],[Criteria]],criteria_table[Criteria],0))</f>
        <v>15</v>
      </c>
      <c r="K581" s="4" t="str">
        <f>CONCATENATE(data[[#This Row],[C H or P]],",",data[[#This Row],[criteria_code]])</f>
        <v>H,15</v>
      </c>
      <c r="L581" s="4" t="str">
        <f>CONCATENATE(data[[#This Row],[num_domains]]," ",data[[#This Row],[Criteria]])</f>
        <v>3 Mishandling of classified information</v>
      </c>
    </row>
    <row r="582" spans="1:12" hidden="1" x14ac:dyDescent="0.25">
      <c r="A582" t="s">
        <v>21</v>
      </c>
      <c r="B582" t="s">
        <v>168</v>
      </c>
      <c r="C582" t="s">
        <v>128</v>
      </c>
      <c r="D582" t="s">
        <v>8</v>
      </c>
      <c r="E582" t="s">
        <v>7</v>
      </c>
      <c r="F582" t="s">
        <v>6</v>
      </c>
      <c r="G582">
        <f>INDEX(resident_to_x_domains[how many domains?],MATCH(data[[#This Row],[Case Profile Name]],resident_to_x_domains[Case Profile Name],0))</f>
        <v>3</v>
      </c>
      <c r="H582" t="str">
        <f>INDEX(CHP_table[CHP],MATCH(data[[#This Row],[Case Profile Name]],CHP_table[Case Profile Name],0))</f>
        <v>CHP</v>
      </c>
      <c r="I582" t="str">
        <f>LEFT(data[[#This Row],[Domain]],1)</f>
        <v>H</v>
      </c>
      <c r="J582" s="4">
        <f>INDEX(criteria_table[criteria_code],MATCH(data[[#This Row],[Criteria]],criteria_table[Criteria],0))</f>
        <v>28</v>
      </c>
      <c r="K582" s="4" t="str">
        <f>CONCATENATE(data[[#This Row],[C H or P]],",",data[[#This Row],[criteria_code]])</f>
        <v>H,28</v>
      </c>
      <c r="L582" s="4" t="str">
        <f>CONCATENATE(data[[#This Row],[num_domains]]," ",data[[#This Row],[Criteria]])</f>
        <v>3 Unexplained affluence</v>
      </c>
    </row>
    <row r="583" spans="1:12" hidden="1" x14ac:dyDescent="0.25">
      <c r="A583" t="s">
        <v>21</v>
      </c>
      <c r="B583" t="s">
        <v>168</v>
      </c>
      <c r="C583" t="s">
        <v>128</v>
      </c>
      <c r="D583" t="s">
        <v>8</v>
      </c>
      <c r="E583" t="s">
        <v>7</v>
      </c>
      <c r="F583" t="s">
        <v>9</v>
      </c>
      <c r="G583">
        <f>INDEX(resident_to_x_domains[how many domains?],MATCH(data[[#This Row],[Case Profile Name]],resident_to_x_domains[Case Profile Name],0))</f>
        <v>3</v>
      </c>
      <c r="H583" t="str">
        <f>INDEX(CHP_table[CHP],MATCH(data[[#This Row],[Case Profile Name]],CHP_table[Case Profile Name],0))</f>
        <v>CHP</v>
      </c>
      <c r="I583" t="str">
        <f>LEFT(data[[#This Row],[Domain]],1)</f>
        <v>H</v>
      </c>
      <c r="J583" s="4">
        <f>INDEX(criteria_table[criteria_code],MATCH(data[[#This Row],[Criteria]],criteria_table[Criteria],0))</f>
        <v>5</v>
      </c>
      <c r="K583" s="4" t="str">
        <f>CONCATENATE(data[[#This Row],[C H or P]],",",data[[#This Row],[criteria_code]])</f>
        <v>H,5</v>
      </c>
      <c r="L583" s="4" t="str">
        <f>CONCATENATE(data[[#This Row],[num_domains]]," ",data[[#This Row],[Criteria]])</f>
        <v>3 Criminal conduct</v>
      </c>
    </row>
    <row r="584" spans="1:12" hidden="1" x14ac:dyDescent="0.25">
      <c r="A584" t="s">
        <v>21</v>
      </c>
      <c r="B584" t="s">
        <v>168</v>
      </c>
      <c r="C584" t="s">
        <v>128</v>
      </c>
      <c r="D584" t="s">
        <v>8</v>
      </c>
      <c r="E584" t="s">
        <v>7</v>
      </c>
      <c r="F584" t="s">
        <v>125</v>
      </c>
      <c r="G584">
        <f>INDEX(resident_to_x_domains[how many domains?],MATCH(data[[#This Row],[Case Profile Name]],resident_to_x_domains[Case Profile Name],0))</f>
        <v>3</v>
      </c>
      <c r="H584" t="str">
        <f>INDEX(CHP_table[CHP],MATCH(data[[#This Row],[Case Profile Name]],CHP_table[Case Profile Name],0))</f>
        <v>CHP</v>
      </c>
      <c r="I584" t="str">
        <f>LEFT(data[[#This Row],[Domain]],1)</f>
        <v>H</v>
      </c>
      <c r="J584" s="4">
        <f>INDEX(criteria_table[criteria_code],MATCH(data[[#This Row],[Criteria]],criteria_table[Criteria],0))</f>
        <v>13</v>
      </c>
      <c r="K584" s="4" t="str">
        <f>CONCATENATE(data[[#This Row],[C H or P]],",",data[[#This Row],[criteria_code]])</f>
        <v>H,13</v>
      </c>
      <c r="L584" s="4" t="str">
        <f>CONCATENATE(data[[#This Row],[num_domains]]," ",data[[#This Row],[Criteria]])</f>
        <v>3 Illegal drug use</v>
      </c>
    </row>
    <row r="585" spans="1:12" hidden="1" x14ac:dyDescent="0.25">
      <c r="A585" t="s">
        <v>21</v>
      </c>
      <c r="B585" t="s">
        <v>168</v>
      </c>
      <c r="C585" t="s">
        <v>128</v>
      </c>
      <c r="D585" t="s">
        <v>8</v>
      </c>
      <c r="E585" t="s">
        <v>1</v>
      </c>
      <c r="F585" t="s">
        <v>14</v>
      </c>
      <c r="G585">
        <f>INDEX(resident_to_x_domains[how many domains?],MATCH(data[[#This Row],[Case Profile Name]],resident_to_x_domains[Case Profile Name],0))</f>
        <v>3</v>
      </c>
      <c r="H585" t="str">
        <f>INDEX(CHP_table[CHP],MATCH(data[[#This Row],[Case Profile Name]],CHP_table[Case Profile Name],0))</f>
        <v>CHP</v>
      </c>
      <c r="I585" t="str">
        <f>LEFT(data[[#This Row],[Domain]],1)</f>
        <v>P</v>
      </c>
      <c r="J585" s="4">
        <f>INDEX(criteria_table[criteria_code],MATCH(data[[#This Row],[Criteria]],criteria_table[Criteria],0))</f>
        <v>1</v>
      </c>
      <c r="K585" s="4" t="str">
        <f>CONCATENATE(data[[#This Row],[C H or P]],",",data[[#This Row],[criteria_code]])</f>
        <v>P,1</v>
      </c>
      <c r="L585" s="4" t="str">
        <f>CONCATENATE(data[[#This Row],[num_domains]]," ",data[[#This Row],[Criteria]])</f>
        <v>3 Active communication with hostile actors</v>
      </c>
    </row>
    <row r="586" spans="1:12" x14ac:dyDescent="0.25">
      <c r="A586" t="s">
        <v>21</v>
      </c>
      <c r="B586" t="s">
        <v>168</v>
      </c>
      <c r="C586" t="s">
        <v>128</v>
      </c>
      <c r="D586" t="s">
        <v>2</v>
      </c>
      <c r="E586" t="s">
        <v>23</v>
      </c>
      <c r="F586" t="s">
        <v>26</v>
      </c>
      <c r="G586">
        <f>INDEX(resident_to_x_domains[how many domains?],MATCH(data[[#This Row],[Case Profile Name]],resident_to_x_domains[Case Profile Name],0))</f>
        <v>3</v>
      </c>
      <c r="H586" t="str">
        <f>INDEX(CHP_table[CHP],MATCH(data[[#This Row],[Case Profile Name]],CHP_table[Case Profile Name],0))</f>
        <v>CHP</v>
      </c>
      <c r="I586" t="str">
        <f>LEFT(data[[#This Row],[Domain]],1)</f>
        <v>C</v>
      </c>
      <c r="J586" s="4">
        <f>INDEX(criteria_table[criteria_code],MATCH(data[[#This Row],[Criteria]],criteria_table[Criteria],0))</f>
        <v>21</v>
      </c>
      <c r="K586" s="4" t="str">
        <f>CONCATENATE(data[[#This Row],[C H or P]],",",data[[#This Row],[criteria_code]])</f>
        <v>C,21</v>
      </c>
      <c r="L586" s="4" t="str">
        <f>CONCATENATE(data[[#This Row],[num_domains]]," ",data[[#This Row],[Criteria]])</f>
        <v>3 Poor cybersecurity practices</v>
      </c>
    </row>
    <row r="587" spans="1:12" hidden="1" x14ac:dyDescent="0.25">
      <c r="A587" t="s">
        <v>21</v>
      </c>
      <c r="B587" t="s">
        <v>168</v>
      </c>
      <c r="C587" t="s">
        <v>128</v>
      </c>
      <c r="D587" t="s">
        <v>8</v>
      </c>
      <c r="E587" t="s">
        <v>23</v>
      </c>
      <c r="F587" t="s">
        <v>22</v>
      </c>
      <c r="G587">
        <f>INDEX(resident_to_x_domains[how many domains?],MATCH(data[[#This Row],[Case Profile Name]],resident_to_x_domains[Case Profile Name],0))</f>
        <v>3</v>
      </c>
      <c r="H587" t="str">
        <f>INDEX(CHP_table[CHP],MATCH(data[[#This Row],[Case Profile Name]],CHP_table[Case Profile Name],0))</f>
        <v>CHP</v>
      </c>
      <c r="I587" t="str">
        <f>LEFT(data[[#This Row],[Domain]],1)</f>
        <v>C</v>
      </c>
      <c r="J587" s="4">
        <f>INDEX(criteria_table[criteria_code],MATCH(data[[#This Row],[Criteria]],criteria_table[Criteria],0))</f>
        <v>16</v>
      </c>
      <c r="K587" s="4" t="str">
        <f>CONCATENATE(data[[#This Row],[C H or P]],",",data[[#This Row],[criteria_code]])</f>
        <v>C,16</v>
      </c>
      <c r="L587" s="4" t="str">
        <f>CONCATENATE(data[[#This Row],[num_domains]]," ",data[[#This Row],[Criteria]])</f>
        <v>3 Misuse of protected/secured information systems</v>
      </c>
    </row>
    <row r="588" spans="1:12" x14ac:dyDescent="0.25">
      <c r="A588" t="s">
        <v>167</v>
      </c>
      <c r="B588" t="s">
        <v>166</v>
      </c>
      <c r="C588" t="s">
        <v>41</v>
      </c>
      <c r="D588" t="s">
        <v>2</v>
      </c>
      <c r="E588" t="s">
        <v>7</v>
      </c>
      <c r="F588" t="s">
        <v>18</v>
      </c>
      <c r="G588">
        <f>INDEX(resident_to_x_domains[how many domains?],MATCH(data[[#This Row],[Case Profile Name]],resident_to_x_domains[Case Profile Name],0))</f>
        <v>2</v>
      </c>
      <c r="H588" t="str">
        <f>INDEX(CHP_table[CHP],MATCH(data[[#This Row],[Case Profile Name]],CHP_table[Case Profile Name],0))</f>
        <v>HP</v>
      </c>
      <c r="I588" t="str">
        <f>LEFT(data[[#This Row],[Domain]],1)</f>
        <v>H</v>
      </c>
      <c r="J588" s="4">
        <f>INDEX(criteria_table[criteria_code],MATCH(data[[#This Row],[Criteria]],criteria_table[Criteria],0))</f>
        <v>12</v>
      </c>
      <c r="K588" s="4" t="str">
        <f>CONCATENATE(data[[#This Row],[C H or P]],",",data[[#This Row],[criteria_code]])</f>
        <v>H,12</v>
      </c>
      <c r="L588" s="4" t="str">
        <f>CONCATENATE(data[[#This Row],[num_domains]]," ",data[[#This Row],[Criteria]])</f>
        <v>2 Foreign preference</v>
      </c>
    </row>
    <row r="589" spans="1:12" x14ac:dyDescent="0.25">
      <c r="A589" t="s">
        <v>167</v>
      </c>
      <c r="B589" t="s">
        <v>166</v>
      </c>
      <c r="C589" t="s">
        <v>41</v>
      </c>
      <c r="D589" t="s">
        <v>2</v>
      </c>
      <c r="E589" t="s">
        <v>7</v>
      </c>
      <c r="F589" t="s">
        <v>78</v>
      </c>
      <c r="G589">
        <f>INDEX(resident_to_x_domains[how many domains?],MATCH(data[[#This Row],[Case Profile Name]],resident_to_x_domains[Case Profile Name],0))</f>
        <v>2</v>
      </c>
      <c r="H589" t="str">
        <f>INDEX(CHP_table[CHP],MATCH(data[[#This Row],[Case Profile Name]],CHP_table[Case Profile Name],0))</f>
        <v>HP</v>
      </c>
      <c r="I589" t="str">
        <f>LEFT(data[[#This Row],[Domain]],1)</f>
        <v>H</v>
      </c>
      <c r="J589" s="4">
        <f>INDEX(criteria_table[criteria_code],MATCH(data[[#This Row],[Criteria]],criteria_table[Criteria],0))</f>
        <v>9</v>
      </c>
      <c r="K589" s="4" t="str">
        <f>CONCATENATE(data[[#This Row],[C H or P]],",",data[[#This Row],[criteria_code]])</f>
        <v>H,9</v>
      </c>
      <c r="L589" s="4" t="str">
        <f>CONCATENATE(data[[#This Row],[num_domains]]," ",data[[#This Row],[Criteria]])</f>
        <v>2 Excessive foreign travel</v>
      </c>
    </row>
    <row r="590" spans="1:12" x14ac:dyDescent="0.25">
      <c r="A590" t="s">
        <v>167</v>
      </c>
      <c r="B590" t="s">
        <v>166</v>
      </c>
      <c r="C590" t="s">
        <v>41</v>
      </c>
      <c r="D590" t="s">
        <v>2</v>
      </c>
      <c r="E590" t="s">
        <v>7</v>
      </c>
      <c r="F590" t="s">
        <v>12</v>
      </c>
      <c r="G590">
        <f>INDEX(resident_to_x_domains[how many domains?],MATCH(data[[#This Row],[Case Profile Name]],resident_to_x_domains[Case Profile Name],0))</f>
        <v>2</v>
      </c>
      <c r="H590" t="str">
        <f>INDEX(CHP_table[CHP],MATCH(data[[#This Row],[Case Profile Name]],CHP_table[Case Profile Name],0))</f>
        <v>HP</v>
      </c>
      <c r="I590" t="str">
        <f>LEFT(data[[#This Row],[Domain]],1)</f>
        <v>H</v>
      </c>
      <c r="J590" s="4">
        <f>INDEX(criteria_table[criteria_code],MATCH(data[[#This Row],[Criteria]],criteria_table[Criteria],0))</f>
        <v>23</v>
      </c>
      <c r="K590" s="4" t="str">
        <f>CONCATENATE(data[[#This Row],[C H or P]],",",data[[#This Row],[criteria_code]])</f>
        <v>H,23</v>
      </c>
      <c r="L590" s="4" t="str">
        <f>CONCATENATE(data[[#This Row],[num_domains]]," ",data[[#This Row],[Criteria]])</f>
        <v>2 Practices dangerous to security</v>
      </c>
    </row>
    <row r="591" spans="1:12" hidden="1" x14ac:dyDescent="0.25">
      <c r="A591" t="s">
        <v>167</v>
      </c>
      <c r="B591" t="s">
        <v>166</v>
      </c>
      <c r="C591" t="s">
        <v>41</v>
      </c>
      <c r="D591" t="s">
        <v>8</v>
      </c>
      <c r="E591" t="s">
        <v>7</v>
      </c>
      <c r="F591" t="s">
        <v>10</v>
      </c>
      <c r="G591">
        <f>INDEX(resident_to_x_domains[how many domains?],MATCH(data[[#This Row],[Case Profile Name]],resident_to_x_domains[Case Profile Name],0))</f>
        <v>2</v>
      </c>
      <c r="H591" t="str">
        <f>INDEX(CHP_table[CHP],MATCH(data[[#This Row],[Case Profile Name]],CHP_table[Case Profile Name],0))</f>
        <v>HP</v>
      </c>
      <c r="I591" t="str">
        <f>LEFT(data[[#This Row],[Domain]],1)</f>
        <v>H</v>
      </c>
      <c r="J591" s="4">
        <f>INDEX(criteria_table[criteria_code],MATCH(data[[#This Row],[Criteria]],criteria_table[Criteria],0))</f>
        <v>3</v>
      </c>
      <c r="K591" s="4" t="str">
        <f>CONCATENATE(data[[#This Row],[C H or P]],",",data[[#This Row],[criteria_code]])</f>
        <v>H,3</v>
      </c>
      <c r="L591" s="4" t="str">
        <f>CONCATENATE(data[[#This Row],[num_domains]]," ",data[[#This Row],[Criteria]])</f>
        <v>2 Allegiance to the United States of America</v>
      </c>
    </row>
    <row r="592" spans="1:12" x14ac:dyDescent="0.25">
      <c r="A592" t="s">
        <v>167</v>
      </c>
      <c r="B592" t="s">
        <v>166</v>
      </c>
      <c r="C592" t="s">
        <v>41</v>
      </c>
      <c r="D592" t="s">
        <v>2</v>
      </c>
      <c r="E592" t="s">
        <v>1</v>
      </c>
      <c r="F592" t="s">
        <v>0</v>
      </c>
      <c r="G592">
        <f>INDEX(resident_to_x_domains[how many domains?],MATCH(data[[#This Row],[Case Profile Name]],resident_to_x_domains[Case Profile Name],0))</f>
        <v>2</v>
      </c>
      <c r="H592" t="str">
        <f>INDEX(CHP_table[CHP],MATCH(data[[#This Row],[Case Profile Name]],CHP_table[Case Profile Name],0))</f>
        <v>HP</v>
      </c>
      <c r="I592" t="str">
        <f>LEFT(data[[#This Row],[Domain]],1)</f>
        <v>P</v>
      </c>
      <c r="J592" s="4">
        <f>INDEX(criteria_table[criteria_code],MATCH(data[[#This Row],[Criteria]],criteria_table[Criteria],0))</f>
        <v>18</v>
      </c>
      <c r="K592" s="4" t="str">
        <f>CONCATENATE(data[[#This Row],[C H or P]],",",data[[#This Row],[criteria_code]])</f>
        <v>P,18</v>
      </c>
      <c r="L592" s="4" t="str">
        <f>CONCATENATE(data[[#This Row],[num_domains]]," ",data[[#This Row],[Criteria]])</f>
        <v>2 Passive communication with hostile actors</v>
      </c>
    </row>
    <row r="593" spans="1:12" hidden="1" x14ac:dyDescent="0.25">
      <c r="A593" t="s">
        <v>167</v>
      </c>
      <c r="B593" t="s">
        <v>166</v>
      </c>
      <c r="C593" t="s">
        <v>41</v>
      </c>
      <c r="D593" t="s">
        <v>8</v>
      </c>
      <c r="E593" t="s">
        <v>1</v>
      </c>
      <c r="F593" t="s">
        <v>14</v>
      </c>
      <c r="G593">
        <f>INDEX(resident_to_x_domains[how many domains?],MATCH(data[[#This Row],[Case Profile Name]],resident_to_x_domains[Case Profile Name],0))</f>
        <v>2</v>
      </c>
      <c r="H593" t="str">
        <f>INDEX(CHP_table[CHP],MATCH(data[[#This Row],[Case Profile Name]],CHP_table[Case Profile Name],0))</f>
        <v>HP</v>
      </c>
      <c r="I593" t="str">
        <f>LEFT(data[[#This Row],[Domain]],1)</f>
        <v>P</v>
      </c>
      <c r="J593" s="4">
        <f>INDEX(criteria_table[criteria_code],MATCH(data[[#This Row],[Criteria]],criteria_table[Criteria],0))</f>
        <v>1</v>
      </c>
      <c r="K593" s="4" t="str">
        <f>CONCATENATE(data[[#This Row],[C H or P]],",",data[[#This Row],[criteria_code]])</f>
        <v>P,1</v>
      </c>
      <c r="L593" s="4" t="str">
        <f>CONCATENATE(data[[#This Row],[num_domains]]," ",data[[#This Row],[Criteria]])</f>
        <v>2 Active communication with hostile actors</v>
      </c>
    </row>
    <row r="594" spans="1:12" x14ac:dyDescent="0.25">
      <c r="A594" t="s">
        <v>21</v>
      </c>
      <c r="B594" t="s">
        <v>165</v>
      </c>
      <c r="C594" t="s">
        <v>164</v>
      </c>
      <c r="D594" t="s">
        <v>2</v>
      </c>
      <c r="E594" t="s">
        <v>7</v>
      </c>
      <c r="F594" t="s">
        <v>38</v>
      </c>
      <c r="G594">
        <f>INDEX(resident_to_x_domains[how many domains?],MATCH(data[[#This Row],[Case Profile Name]],resident_to_x_domains[Case Profile Name],0))</f>
        <v>2</v>
      </c>
      <c r="H594" t="str">
        <f>INDEX(CHP_table[CHP],MATCH(data[[#This Row],[Case Profile Name]],CHP_table[Case Profile Name],0))</f>
        <v>CH</v>
      </c>
      <c r="I594" t="str">
        <f>LEFT(data[[#This Row],[Domain]],1)</f>
        <v>H</v>
      </c>
      <c r="J594" s="4">
        <f>INDEX(criteria_table[criteria_code],MATCH(data[[#This Row],[Criteria]],criteria_table[Criteria],0))</f>
        <v>20</v>
      </c>
      <c r="K594" s="4" t="str">
        <f>CONCATENATE(data[[#This Row],[C H or P]],",",data[[#This Row],[criteria_code]])</f>
        <v>H,20</v>
      </c>
      <c r="L594" s="4" t="str">
        <f>CONCATENATE(data[[#This Row],[num_domains]]," ",data[[#This Row],[Criteria]])</f>
        <v>2 Personal conduct</v>
      </c>
    </row>
    <row r="595" spans="1:12" x14ac:dyDescent="0.25">
      <c r="A595" t="s">
        <v>21</v>
      </c>
      <c r="B595" t="s">
        <v>165</v>
      </c>
      <c r="C595" t="s">
        <v>164</v>
      </c>
      <c r="D595" t="s">
        <v>2</v>
      </c>
      <c r="E595" t="s">
        <v>7</v>
      </c>
      <c r="F595" t="s">
        <v>12</v>
      </c>
      <c r="G595">
        <f>INDEX(resident_to_x_domains[how many domains?],MATCH(data[[#This Row],[Case Profile Name]],resident_to_x_domains[Case Profile Name],0))</f>
        <v>2</v>
      </c>
      <c r="H595" t="str">
        <f>INDEX(CHP_table[CHP],MATCH(data[[#This Row],[Case Profile Name]],CHP_table[Case Profile Name],0))</f>
        <v>CH</v>
      </c>
      <c r="I595" t="str">
        <f>LEFT(data[[#This Row],[Domain]],1)</f>
        <v>H</v>
      </c>
      <c r="J595" s="4">
        <f>INDEX(criteria_table[criteria_code],MATCH(data[[#This Row],[Criteria]],criteria_table[Criteria],0))</f>
        <v>23</v>
      </c>
      <c r="K595" s="4" t="str">
        <f>CONCATENATE(data[[#This Row],[C H or P]],",",data[[#This Row],[criteria_code]])</f>
        <v>H,23</v>
      </c>
      <c r="L595" s="4" t="str">
        <f>CONCATENATE(data[[#This Row],[num_domains]]," ",data[[#This Row],[Criteria]])</f>
        <v>2 Practices dangerous to security</v>
      </c>
    </row>
    <row r="596" spans="1:12" hidden="1" x14ac:dyDescent="0.25">
      <c r="A596" t="s">
        <v>21</v>
      </c>
      <c r="B596" t="s">
        <v>165</v>
      </c>
      <c r="C596" t="s">
        <v>164</v>
      </c>
      <c r="D596" t="s">
        <v>8</v>
      </c>
      <c r="E596" t="s">
        <v>7</v>
      </c>
      <c r="F596" t="s">
        <v>11</v>
      </c>
      <c r="G596">
        <f>INDEX(resident_to_x_domains[how many domains?],MATCH(data[[#This Row],[Case Profile Name]],resident_to_x_domains[Case Profile Name],0))</f>
        <v>2</v>
      </c>
      <c r="H596" t="str">
        <f>INDEX(CHP_table[CHP],MATCH(data[[#This Row],[Case Profile Name]],CHP_table[Case Profile Name],0))</f>
        <v>CH</v>
      </c>
      <c r="I596" t="str">
        <f>LEFT(data[[#This Row],[Domain]],1)</f>
        <v>H</v>
      </c>
      <c r="J596" s="4">
        <f>INDEX(criteria_table[criteria_code],MATCH(data[[#This Row],[Criteria]],criteria_table[Criteria],0))</f>
        <v>15</v>
      </c>
      <c r="K596" s="4" t="str">
        <f>CONCATENATE(data[[#This Row],[C H or P]],",",data[[#This Row],[criteria_code]])</f>
        <v>H,15</v>
      </c>
      <c r="L596" s="4" t="str">
        <f>CONCATENATE(data[[#This Row],[num_domains]]," ",data[[#This Row],[Criteria]])</f>
        <v>2 Mishandling of classified information</v>
      </c>
    </row>
    <row r="597" spans="1:12" x14ac:dyDescent="0.25">
      <c r="A597" t="s">
        <v>21</v>
      </c>
      <c r="B597" t="s">
        <v>165</v>
      </c>
      <c r="C597" t="s">
        <v>164</v>
      </c>
      <c r="D597" t="s">
        <v>2</v>
      </c>
      <c r="E597" t="s">
        <v>23</v>
      </c>
      <c r="F597" t="s">
        <v>26</v>
      </c>
      <c r="G597">
        <f>INDEX(resident_to_x_domains[how many domains?],MATCH(data[[#This Row],[Case Profile Name]],resident_to_x_domains[Case Profile Name],0))</f>
        <v>2</v>
      </c>
      <c r="H597" t="str">
        <f>INDEX(CHP_table[CHP],MATCH(data[[#This Row],[Case Profile Name]],CHP_table[Case Profile Name],0))</f>
        <v>CH</v>
      </c>
      <c r="I597" t="str">
        <f>LEFT(data[[#This Row],[Domain]],1)</f>
        <v>C</v>
      </c>
      <c r="J597" s="4">
        <f>INDEX(criteria_table[criteria_code],MATCH(data[[#This Row],[Criteria]],criteria_table[Criteria],0))</f>
        <v>21</v>
      </c>
      <c r="K597" s="4" t="str">
        <f>CONCATENATE(data[[#This Row],[C H or P]],",",data[[#This Row],[criteria_code]])</f>
        <v>C,21</v>
      </c>
      <c r="L597" s="4" t="str">
        <f>CONCATENATE(data[[#This Row],[num_domains]]," ",data[[#This Row],[Criteria]])</f>
        <v>2 Poor cybersecurity practices</v>
      </c>
    </row>
    <row r="598" spans="1:12" x14ac:dyDescent="0.25">
      <c r="A598" t="s">
        <v>21</v>
      </c>
      <c r="B598" t="s">
        <v>165</v>
      </c>
      <c r="C598" t="s">
        <v>164</v>
      </c>
      <c r="D598" t="s">
        <v>2</v>
      </c>
      <c r="E598" t="s">
        <v>23</v>
      </c>
      <c r="F598" t="s">
        <v>149</v>
      </c>
      <c r="G598">
        <f>INDEX(resident_to_x_domains[how many domains?],MATCH(data[[#This Row],[Case Profile Name]],resident_to_x_domains[Case Profile Name],0))</f>
        <v>2</v>
      </c>
      <c r="H598" t="str">
        <f>INDEX(CHP_table[CHP],MATCH(data[[#This Row],[Case Profile Name]],CHP_table[Case Profile Name],0))</f>
        <v>CH</v>
      </c>
      <c r="I598" t="str">
        <f>LEFT(data[[#This Row],[Domain]],1)</f>
        <v>C</v>
      </c>
      <c r="J598" s="4">
        <f>INDEX(criteria_table[criteria_code],MATCH(data[[#This Row],[Criteria]],criteria_table[Criteria],0))</f>
        <v>6</v>
      </c>
      <c r="K598" s="4" t="str">
        <f>CONCATENATE(data[[#This Row],[C H or P]],",",data[[#This Row],[criteria_code]])</f>
        <v>C,6</v>
      </c>
      <c r="L598" s="4" t="str">
        <f>CONCATENATE(data[[#This Row],[num_domains]]," ",data[[#This Row],[Criteria]])</f>
        <v>2 Eccentric social media presence</v>
      </c>
    </row>
    <row r="599" spans="1:12" x14ac:dyDescent="0.25">
      <c r="A599" t="s">
        <v>29</v>
      </c>
      <c r="B599" t="s">
        <v>163</v>
      </c>
      <c r="C599" t="s">
        <v>79</v>
      </c>
      <c r="D599" t="s">
        <v>2</v>
      </c>
      <c r="E599" t="s">
        <v>7</v>
      </c>
      <c r="F599" t="s">
        <v>13</v>
      </c>
      <c r="G599">
        <f>INDEX(resident_to_x_domains[how many domains?],MATCH(data[[#This Row],[Case Profile Name]],resident_to_x_domains[Case Profile Name],0))</f>
        <v>2</v>
      </c>
      <c r="H599" t="str">
        <f>INDEX(CHP_table[CHP],MATCH(data[[#This Row],[Case Profile Name]],CHP_table[Case Profile Name],0))</f>
        <v>HP</v>
      </c>
      <c r="I599" t="str">
        <f>LEFT(data[[#This Row],[Domain]],1)</f>
        <v>H</v>
      </c>
      <c r="J599" s="4">
        <f>INDEX(criteria_table[criteria_code],MATCH(data[[#This Row],[Criteria]],criteria_table[Criteria],0))</f>
        <v>11</v>
      </c>
      <c r="K599" s="4" t="str">
        <f>CONCATENATE(data[[#This Row],[C H or P]],",",data[[#This Row],[criteria_code]])</f>
        <v>H,11</v>
      </c>
      <c r="L599" s="4" t="str">
        <f>CONCATENATE(data[[#This Row],[num_domains]]," ",data[[#This Row],[Criteria]])</f>
        <v>2 Financial considerations</v>
      </c>
    </row>
    <row r="600" spans="1:12" x14ac:dyDescent="0.25">
      <c r="A600" t="s">
        <v>29</v>
      </c>
      <c r="B600" t="s">
        <v>163</v>
      </c>
      <c r="C600" t="s">
        <v>79</v>
      </c>
      <c r="D600" t="s">
        <v>2</v>
      </c>
      <c r="E600" t="s">
        <v>7</v>
      </c>
      <c r="F600" t="s">
        <v>38</v>
      </c>
      <c r="G600">
        <f>INDEX(resident_to_x_domains[how many domains?],MATCH(data[[#This Row],[Case Profile Name]],resident_to_x_domains[Case Profile Name],0))</f>
        <v>2</v>
      </c>
      <c r="H600" t="str">
        <f>INDEX(CHP_table[CHP],MATCH(data[[#This Row],[Case Profile Name]],CHP_table[Case Profile Name],0))</f>
        <v>HP</v>
      </c>
      <c r="I600" t="str">
        <f>LEFT(data[[#This Row],[Domain]],1)</f>
        <v>H</v>
      </c>
      <c r="J600" s="4">
        <f>INDEX(criteria_table[criteria_code],MATCH(data[[#This Row],[Criteria]],criteria_table[Criteria],0))</f>
        <v>20</v>
      </c>
      <c r="K600" s="4" t="str">
        <f>CONCATENATE(data[[#This Row],[C H or P]],",",data[[#This Row],[criteria_code]])</f>
        <v>H,20</v>
      </c>
      <c r="L600" s="4" t="str">
        <f>CONCATENATE(data[[#This Row],[num_domains]]," ",data[[#This Row],[Criteria]])</f>
        <v>2 Personal conduct</v>
      </c>
    </row>
    <row r="601" spans="1:12" x14ac:dyDescent="0.25">
      <c r="A601" t="s">
        <v>29</v>
      </c>
      <c r="B601" t="s">
        <v>163</v>
      </c>
      <c r="C601" t="s">
        <v>79</v>
      </c>
      <c r="D601" t="s">
        <v>2</v>
      </c>
      <c r="E601" t="s">
        <v>7</v>
      </c>
      <c r="F601" t="s">
        <v>12</v>
      </c>
      <c r="G601">
        <f>INDEX(resident_to_x_domains[how many domains?],MATCH(data[[#This Row],[Case Profile Name]],resident_to_x_domains[Case Profile Name],0))</f>
        <v>2</v>
      </c>
      <c r="H601" t="str">
        <f>INDEX(CHP_table[CHP],MATCH(data[[#This Row],[Case Profile Name]],CHP_table[Case Profile Name],0))</f>
        <v>HP</v>
      </c>
      <c r="I601" t="str">
        <f>LEFT(data[[#This Row],[Domain]],1)</f>
        <v>H</v>
      </c>
      <c r="J601" s="4">
        <f>INDEX(criteria_table[criteria_code],MATCH(data[[#This Row],[Criteria]],criteria_table[Criteria],0))</f>
        <v>23</v>
      </c>
      <c r="K601" s="4" t="str">
        <f>CONCATENATE(data[[#This Row],[C H or P]],",",data[[#This Row],[criteria_code]])</f>
        <v>H,23</v>
      </c>
      <c r="L601" s="4" t="str">
        <f>CONCATENATE(data[[#This Row],[num_domains]]," ",data[[#This Row],[Criteria]])</f>
        <v>2 Practices dangerous to security</v>
      </c>
    </row>
    <row r="602" spans="1:12" x14ac:dyDescent="0.25">
      <c r="A602" t="s">
        <v>29</v>
      </c>
      <c r="B602" t="s">
        <v>163</v>
      </c>
      <c r="C602" t="s">
        <v>79</v>
      </c>
      <c r="D602" t="s">
        <v>2</v>
      </c>
      <c r="E602" t="s">
        <v>7</v>
      </c>
      <c r="F602" t="s">
        <v>37</v>
      </c>
      <c r="G602">
        <f>INDEX(resident_to_x_domains[how many domains?],MATCH(data[[#This Row],[Case Profile Name]],resident_to_x_domains[Case Profile Name],0))</f>
        <v>2</v>
      </c>
      <c r="H602" t="str">
        <f>INDEX(CHP_table[CHP],MATCH(data[[#This Row],[Case Profile Name]],CHP_table[Case Profile Name],0))</f>
        <v>HP</v>
      </c>
      <c r="I602" t="str">
        <f>LEFT(data[[#This Row],[Domain]],1)</f>
        <v>H</v>
      </c>
      <c r="J602" s="4">
        <f>INDEX(criteria_table[criteria_code],MATCH(data[[#This Row],[Criteria]],criteria_table[Criteria],0))</f>
        <v>24</v>
      </c>
      <c r="K602" s="4" t="str">
        <f>CONCATENATE(data[[#This Row],[C H or P]],",",data[[#This Row],[criteria_code]])</f>
        <v>H,24</v>
      </c>
      <c r="L602" s="4" t="str">
        <f>CONCATENATE(data[[#This Row],[num_domains]]," ",data[[#This Row],[Criteria]])</f>
        <v>2 Psychological considerations</v>
      </c>
    </row>
    <row r="603" spans="1:12" hidden="1" x14ac:dyDescent="0.25">
      <c r="A603" t="s">
        <v>29</v>
      </c>
      <c r="B603" t="s">
        <v>163</v>
      </c>
      <c r="C603" t="s">
        <v>79</v>
      </c>
      <c r="D603" t="s">
        <v>8</v>
      </c>
      <c r="E603" t="s">
        <v>7</v>
      </c>
      <c r="F603" t="s">
        <v>11</v>
      </c>
      <c r="G603">
        <f>INDEX(resident_to_x_domains[how many domains?],MATCH(data[[#This Row],[Case Profile Name]],resident_to_x_domains[Case Profile Name],0))</f>
        <v>2</v>
      </c>
      <c r="H603" t="str">
        <f>INDEX(CHP_table[CHP],MATCH(data[[#This Row],[Case Profile Name]],CHP_table[Case Profile Name],0))</f>
        <v>HP</v>
      </c>
      <c r="I603" t="str">
        <f>LEFT(data[[#This Row],[Domain]],1)</f>
        <v>H</v>
      </c>
      <c r="J603" s="4">
        <f>INDEX(criteria_table[criteria_code],MATCH(data[[#This Row],[Criteria]],criteria_table[Criteria],0))</f>
        <v>15</v>
      </c>
      <c r="K603" s="4" t="str">
        <f>CONCATENATE(data[[#This Row],[C H or P]],",",data[[#This Row],[criteria_code]])</f>
        <v>H,15</v>
      </c>
      <c r="L603" s="4" t="str">
        <f>CONCATENATE(data[[#This Row],[num_domains]]," ",data[[#This Row],[Criteria]])</f>
        <v>2 Mishandling of classified information</v>
      </c>
    </row>
    <row r="604" spans="1:12" hidden="1" x14ac:dyDescent="0.25">
      <c r="A604" t="s">
        <v>29</v>
      </c>
      <c r="B604" t="s">
        <v>163</v>
      </c>
      <c r="C604" t="s">
        <v>79</v>
      </c>
      <c r="D604" t="s">
        <v>8</v>
      </c>
      <c r="E604" t="s">
        <v>7</v>
      </c>
      <c r="F604" t="s">
        <v>10</v>
      </c>
      <c r="G604">
        <f>INDEX(resident_to_x_domains[how many domains?],MATCH(data[[#This Row],[Case Profile Name]],resident_to_x_domains[Case Profile Name],0))</f>
        <v>2</v>
      </c>
      <c r="H604" t="str">
        <f>INDEX(CHP_table[CHP],MATCH(data[[#This Row],[Case Profile Name]],CHP_table[Case Profile Name],0))</f>
        <v>HP</v>
      </c>
      <c r="I604" t="str">
        <f>LEFT(data[[#This Row],[Domain]],1)</f>
        <v>H</v>
      </c>
      <c r="J604" s="4">
        <f>INDEX(criteria_table[criteria_code],MATCH(data[[#This Row],[Criteria]],criteria_table[Criteria],0))</f>
        <v>3</v>
      </c>
      <c r="K604" s="4" t="str">
        <f>CONCATENATE(data[[#This Row],[C H or P]],",",data[[#This Row],[criteria_code]])</f>
        <v>H,3</v>
      </c>
      <c r="L604" s="4" t="str">
        <f>CONCATENATE(data[[#This Row],[num_domains]]," ",data[[#This Row],[Criteria]])</f>
        <v>2 Allegiance to the United States of America</v>
      </c>
    </row>
    <row r="605" spans="1:12" hidden="1" x14ac:dyDescent="0.25">
      <c r="A605" t="s">
        <v>29</v>
      </c>
      <c r="B605" t="s">
        <v>163</v>
      </c>
      <c r="C605" t="s">
        <v>79</v>
      </c>
      <c r="D605" t="s">
        <v>8</v>
      </c>
      <c r="E605" t="s">
        <v>7</v>
      </c>
      <c r="F605" t="s">
        <v>30</v>
      </c>
      <c r="G605">
        <f>INDEX(resident_to_x_domains[how many domains?],MATCH(data[[#This Row],[Case Profile Name]],resident_to_x_domains[Case Profile Name],0))</f>
        <v>2</v>
      </c>
      <c r="H605" t="str">
        <f>INDEX(CHP_table[CHP],MATCH(data[[#This Row],[Case Profile Name]],CHP_table[Case Profile Name],0))</f>
        <v>HP</v>
      </c>
      <c r="I605" t="str">
        <f>LEFT(data[[#This Row],[Domain]],1)</f>
        <v>H</v>
      </c>
      <c r="J605" s="4">
        <f>INDEX(criteria_table[criteria_code],MATCH(data[[#This Row],[Criteria]],criteria_table[Criteria],0))</f>
        <v>8</v>
      </c>
      <c r="K605" s="4" t="str">
        <f>CONCATENATE(data[[#This Row],[C H or P]],",",data[[#This Row],[criteria_code]])</f>
        <v>H,8</v>
      </c>
      <c r="L605" s="4" t="str">
        <f>CONCATENATE(data[[#This Row],[num_domains]]," ",data[[#This Row],[Criteria]])</f>
        <v>2 Excessive debt</v>
      </c>
    </row>
    <row r="606" spans="1:12" x14ac:dyDescent="0.25">
      <c r="A606" t="s">
        <v>29</v>
      </c>
      <c r="B606" t="s">
        <v>163</v>
      </c>
      <c r="C606" t="s">
        <v>79</v>
      </c>
      <c r="D606" t="s">
        <v>2</v>
      </c>
      <c r="E606" t="s">
        <v>1</v>
      </c>
      <c r="F606" t="s">
        <v>0</v>
      </c>
      <c r="G606">
        <f>INDEX(resident_to_x_domains[how many domains?],MATCH(data[[#This Row],[Case Profile Name]],resident_to_x_domains[Case Profile Name],0))</f>
        <v>2</v>
      </c>
      <c r="H606" t="str">
        <f>INDEX(CHP_table[CHP],MATCH(data[[#This Row],[Case Profile Name]],CHP_table[Case Profile Name],0))</f>
        <v>HP</v>
      </c>
      <c r="I606" t="str">
        <f>LEFT(data[[#This Row],[Domain]],1)</f>
        <v>P</v>
      </c>
      <c r="J606" s="4">
        <f>INDEX(criteria_table[criteria_code],MATCH(data[[#This Row],[Criteria]],criteria_table[Criteria],0))</f>
        <v>18</v>
      </c>
      <c r="K606" s="4" t="str">
        <f>CONCATENATE(data[[#This Row],[C H or P]],",",data[[#This Row],[criteria_code]])</f>
        <v>P,18</v>
      </c>
      <c r="L606" s="4" t="str">
        <f>CONCATENATE(data[[#This Row],[num_domains]]," ",data[[#This Row],[Criteria]])</f>
        <v>2 Passive communication with hostile actors</v>
      </c>
    </row>
    <row r="607" spans="1:12" x14ac:dyDescent="0.25">
      <c r="A607" t="s">
        <v>21</v>
      </c>
      <c r="B607" t="s">
        <v>162</v>
      </c>
      <c r="C607" t="s">
        <v>19</v>
      </c>
      <c r="D607" t="s">
        <v>2</v>
      </c>
      <c r="E607" t="s">
        <v>7</v>
      </c>
      <c r="F607" t="s">
        <v>18</v>
      </c>
      <c r="G607">
        <f>INDEX(resident_to_x_domains[how many domains?],MATCH(data[[#This Row],[Case Profile Name]],resident_to_x_domains[Case Profile Name],0))</f>
        <v>2</v>
      </c>
      <c r="H607" t="str">
        <f>INDEX(CHP_table[CHP],MATCH(data[[#This Row],[Case Profile Name]],CHP_table[Case Profile Name],0))</f>
        <v>HP</v>
      </c>
      <c r="I607" t="str">
        <f>LEFT(data[[#This Row],[Domain]],1)</f>
        <v>H</v>
      </c>
      <c r="J607" s="4">
        <f>INDEX(criteria_table[criteria_code],MATCH(data[[#This Row],[Criteria]],criteria_table[Criteria],0))</f>
        <v>12</v>
      </c>
      <c r="K607" s="4" t="str">
        <f>CONCATENATE(data[[#This Row],[C H or P]],",",data[[#This Row],[criteria_code]])</f>
        <v>H,12</v>
      </c>
      <c r="L607" s="4" t="str">
        <f>CONCATENATE(data[[#This Row],[num_domains]]," ",data[[#This Row],[Criteria]])</f>
        <v>2 Foreign preference</v>
      </c>
    </row>
    <row r="608" spans="1:12" x14ac:dyDescent="0.25">
      <c r="A608" t="s">
        <v>21</v>
      </c>
      <c r="B608" t="s">
        <v>162</v>
      </c>
      <c r="C608" t="s">
        <v>19</v>
      </c>
      <c r="D608" t="s">
        <v>2</v>
      </c>
      <c r="E608" t="s">
        <v>7</v>
      </c>
      <c r="F608" t="s">
        <v>38</v>
      </c>
      <c r="G608">
        <f>INDEX(resident_to_x_domains[how many domains?],MATCH(data[[#This Row],[Case Profile Name]],resident_to_x_domains[Case Profile Name],0))</f>
        <v>2</v>
      </c>
      <c r="H608" t="str">
        <f>INDEX(CHP_table[CHP],MATCH(data[[#This Row],[Case Profile Name]],CHP_table[Case Profile Name],0))</f>
        <v>HP</v>
      </c>
      <c r="I608" t="str">
        <f>LEFT(data[[#This Row],[Domain]],1)</f>
        <v>H</v>
      </c>
      <c r="J608" s="4">
        <f>INDEX(criteria_table[criteria_code],MATCH(data[[#This Row],[Criteria]],criteria_table[Criteria],0))</f>
        <v>20</v>
      </c>
      <c r="K608" s="4" t="str">
        <f>CONCATENATE(data[[#This Row],[C H or P]],",",data[[#This Row],[criteria_code]])</f>
        <v>H,20</v>
      </c>
      <c r="L608" s="4" t="str">
        <f>CONCATENATE(data[[#This Row],[num_domains]]," ",data[[#This Row],[Criteria]])</f>
        <v>2 Personal conduct</v>
      </c>
    </row>
    <row r="609" spans="1:12" x14ac:dyDescent="0.25">
      <c r="A609" t="s">
        <v>21</v>
      </c>
      <c r="B609" t="s">
        <v>162</v>
      </c>
      <c r="C609" t="s">
        <v>19</v>
      </c>
      <c r="D609" t="s">
        <v>2</v>
      </c>
      <c r="E609" t="s">
        <v>7</v>
      </c>
      <c r="F609" t="s">
        <v>12</v>
      </c>
      <c r="G609">
        <f>INDEX(resident_to_x_domains[how many domains?],MATCH(data[[#This Row],[Case Profile Name]],resident_to_x_domains[Case Profile Name],0))</f>
        <v>2</v>
      </c>
      <c r="H609" t="str">
        <f>INDEX(CHP_table[CHP],MATCH(data[[#This Row],[Case Profile Name]],CHP_table[Case Profile Name],0))</f>
        <v>HP</v>
      </c>
      <c r="I609" t="str">
        <f>LEFT(data[[#This Row],[Domain]],1)</f>
        <v>H</v>
      </c>
      <c r="J609" s="4">
        <f>INDEX(criteria_table[criteria_code],MATCH(data[[#This Row],[Criteria]],criteria_table[Criteria],0))</f>
        <v>23</v>
      </c>
      <c r="K609" s="4" t="str">
        <f>CONCATENATE(data[[#This Row],[C H or P]],",",data[[#This Row],[criteria_code]])</f>
        <v>H,23</v>
      </c>
      <c r="L609" s="4" t="str">
        <f>CONCATENATE(data[[#This Row],[num_domains]]," ",data[[#This Row],[Criteria]])</f>
        <v>2 Practices dangerous to security</v>
      </c>
    </row>
    <row r="610" spans="1:12" x14ac:dyDescent="0.25">
      <c r="A610" t="s">
        <v>21</v>
      </c>
      <c r="B610" t="s">
        <v>162</v>
      </c>
      <c r="C610" t="s">
        <v>19</v>
      </c>
      <c r="D610" t="s">
        <v>2</v>
      </c>
      <c r="E610" t="s">
        <v>7</v>
      </c>
      <c r="F610" t="s">
        <v>37</v>
      </c>
      <c r="G610">
        <f>INDEX(resident_to_x_domains[how many domains?],MATCH(data[[#This Row],[Case Profile Name]],resident_to_x_domains[Case Profile Name],0))</f>
        <v>2</v>
      </c>
      <c r="H610" t="str">
        <f>INDEX(CHP_table[CHP],MATCH(data[[#This Row],[Case Profile Name]],CHP_table[Case Profile Name],0))</f>
        <v>HP</v>
      </c>
      <c r="I610" t="str">
        <f>LEFT(data[[#This Row],[Domain]],1)</f>
        <v>H</v>
      </c>
      <c r="J610" s="4">
        <f>INDEX(criteria_table[criteria_code],MATCH(data[[#This Row],[Criteria]],criteria_table[Criteria],0))</f>
        <v>24</v>
      </c>
      <c r="K610" s="4" t="str">
        <f>CONCATENATE(data[[#This Row],[C H or P]],",",data[[#This Row],[criteria_code]])</f>
        <v>H,24</v>
      </c>
      <c r="L610" s="4" t="str">
        <f>CONCATENATE(data[[#This Row],[num_domains]]," ",data[[#This Row],[Criteria]])</f>
        <v>2 Psychological considerations</v>
      </c>
    </row>
    <row r="611" spans="1:12" hidden="1" x14ac:dyDescent="0.25">
      <c r="A611" t="s">
        <v>21</v>
      </c>
      <c r="B611" t="s">
        <v>162</v>
      </c>
      <c r="C611" t="s">
        <v>19</v>
      </c>
      <c r="D611" t="s">
        <v>8</v>
      </c>
      <c r="E611" t="s">
        <v>7</v>
      </c>
      <c r="F611" t="s">
        <v>10</v>
      </c>
      <c r="G611">
        <f>INDEX(resident_to_x_domains[how many domains?],MATCH(data[[#This Row],[Case Profile Name]],resident_to_x_domains[Case Profile Name],0))</f>
        <v>2</v>
      </c>
      <c r="H611" t="str">
        <f>INDEX(CHP_table[CHP],MATCH(data[[#This Row],[Case Profile Name]],CHP_table[Case Profile Name],0))</f>
        <v>HP</v>
      </c>
      <c r="I611" t="str">
        <f>LEFT(data[[#This Row],[Domain]],1)</f>
        <v>H</v>
      </c>
      <c r="J611" s="4">
        <f>INDEX(criteria_table[criteria_code],MATCH(data[[#This Row],[Criteria]],criteria_table[Criteria],0))</f>
        <v>3</v>
      </c>
      <c r="K611" s="4" t="str">
        <f>CONCATENATE(data[[#This Row],[C H or P]],",",data[[#This Row],[criteria_code]])</f>
        <v>H,3</v>
      </c>
      <c r="L611" s="4" t="str">
        <f>CONCATENATE(data[[#This Row],[num_domains]]," ",data[[#This Row],[Criteria]])</f>
        <v>2 Allegiance to the United States of America</v>
      </c>
    </row>
    <row r="612" spans="1:12" hidden="1" x14ac:dyDescent="0.25">
      <c r="A612" t="s">
        <v>21</v>
      </c>
      <c r="B612" t="s">
        <v>162</v>
      </c>
      <c r="C612" t="s">
        <v>19</v>
      </c>
      <c r="D612" t="s">
        <v>8</v>
      </c>
      <c r="E612" t="s">
        <v>7</v>
      </c>
      <c r="F612" t="s">
        <v>9</v>
      </c>
      <c r="G612">
        <f>INDEX(resident_to_x_domains[how many domains?],MATCH(data[[#This Row],[Case Profile Name]],resident_to_x_domains[Case Profile Name],0))</f>
        <v>2</v>
      </c>
      <c r="H612" t="str">
        <f>INDEX(CHP_table[CHP],MATCH(data[[#This Row],[Case Profile Name]],CHP_table[Case Profile Name],0))</f>
        <v>HP</v>
      </c>
      <c r="I612" t="str">
        <f>LEFT(data[[#This Row],[Domain]],1)</f>
        <v>H</v>
      </c>
      <c r="J612" s="4">
        <f>INDEX(criteria_table[criteria_code],MATCH(data[[#This Row],[Criteria]],criteria_table[Criteria],0))</f>
        <v>5</v>
      </c>
      <c r="K612" s="4" t="str">
        <f>CONCATENATE(data[[#This Row],[C H or P]],",",data[[#This Row],[criteria_code]])</f>
        <v>H,5</v>
      </c>
      <c r="L612" s="4" t="str">
        <f>CONCATENATE(data[[#This Row],[num_domains]]," ",data[[#This Row],[Criteria]])</f>
        <v>2 Criminal conduct</v>
      </c>
    </row>
    <row r="613" spans="1:12" x14ac:dyDescent="0.25">
      <c r="A613" t="s">
        <v>21</v>
      </c>
      <c r="B613" t="s">
        <v>162</v>
      </c>
      <c r="C613" t="s">
        <v>19</v>
      </c>
      <c r="D613" t="s">
        <v>2</v>
      </c>
      <c r="E613" t="s">
        <v>1</v>
      </c>
      <c r="F613" t="s">
        <v>0</v>
      </c>
      <c r="G613">
        <f>INDEX(resident_to_x_domains[how many domains?],MATCH(data[[#This Row],[Case Profile Name]],resident_to_x_domains[Case Profile Name],0))</f>
        <v>2</v>
      </c>
      <c r="H613" t="str">
        <f>INDEX(CHP_table[CHP],MATCH(data[[#This Row],[Case Profile Name]],CHP_table[Case Profile Name],0))</f>
        <v>HP</v>
      </c>
      <c r="I613" t="str">
        <f>LEFT(data[[#This Row],[Domain]],1)</f>
        <v>P</v>
      </c>
      <c r="J613" s="4">
        <f>INDEX(criteria_table[criteria_code],MATCH(data[[#This Row],[Criteria]],criteria_table[Criteria],0))</f>
        <v>18</v>
      </c>
      <c r="K613" s="4" t="str">
        <f>CONCATENATE(data[[#This Row],[C H or P]],",",data[[#This Row],[criteria_code]])</f>
        <v>P,18</v>
      </c>
      <c r="L613" s="4" t="str">
        <f>CONCATENATE(data[[#This Row],[num_domains]]," ",data[[#This Row],[Criteria]])</f>
        <v>2 Passive communication with hostile actors</v>
      </c>
    </row>
    <row r="614" spans="1:12" hidden="1" x14ac:dyDescent="0.25">
      <c r="A614" t="s">
        <v>21</v>
      </c>
      <c r="B614" t="s">
        <v>162</v>
      </c>
      <c r="C614" t="s">
        <v>19</v>
      </c>
      <c r="D614" t="s">
        <v>8</v>
      </c>
      <c r="E614" t="s">
        <v>1</v>
      </c>
      <c r="F614" t="s">
        <v>14</v>
      </c>
      <c r="G614">
        <f>INDEX(resident_to_x_domains[how many domains?],MATCH(data[[#This Row],[Case Profile Name]],resident_to_x_domains[Case Profile Name],0))</f>
        <v>2</v>
      </c>
      <c r="H614" t="str">
        <f>INDEX(CHP_table[CHP],MATCH(data[[#This Row],[Case Profile Name]],CHP_table[Case Profile Name],0))</f>
        <v>HP</v>
      </c>
      <c r="I614" t="str">
        <f>LEFT(data[[#This Row],[Domain]],1)</f>
        <v>P</v>
      </c>
      <c r="J614" s="4">
        <f>INDEX(criteria_table[criteria_code],MATCH(data[[#This Row],[Criteria]],criteria_table[Criteria],0))</f>
        <v>1</v>
      </c>
      <c r="K614" s="4" t="str">
        <f>CONCATENATE(data[[#This Row],[C H or P]],",",data[[#This Row],[criteria_code]])</f>
        <v>P,1</v>
      </c>
      <c r="L614" s="4" t="str">
        <f>CONCATENATE(data[[#This Row],[num_domains]]," ",data[[#This Row],[Criteria]])</f>
        <v>2 Active communication with hostile actors</v>
      </c>
    </row>
    <row r="615" spans="1:12" x14ac:dyDescent="0.25">
      <c r="A615" t="s">
        <v>57</v>
      </c>
      <c r="B615" t="s">
        <v>161</v>
      </c>
      <c r="C615" t="s">
        <v>160</v>
      </c>
      <c r="D615" t="s">
        <v>2</v>
      </c>
      <c r="E615" t="s">
        <v>7</v>
      </c>
      <c r="F615" t="s">
        <v>18</v>
      </c>
      <c r="G615">
        <f>INDEX(resident_to_x_domains[how many domains?],MATCH(data[[#This Row],[Case Profile Name]],resident_to_x_domains[Case Profile Name],0))</f>
        <v>3</v>
      </c>
      <c r="H615" t="str">
        <f>INDEX(CHP_table[CHP],MATCH(data[[#This Row],[Case Profile Name]],CHP_table[Case Profile Name],0))</f>
        <v>CHP</v>
      </c>
      <c r="I615" t="str">
        <f>LEFT(data[[#This Row],[Domain]],1)</f>
        <v>H</v>
      </c>
      <c r="J615" s="4">
        <f>INDEX(criteria_table[criteria_code],MATCH(data[[#This Row],[Criteria]],criteria_table[Criteria],0))</f>
        <v>12</v>
      </c>
      <c r="K615" s="4" t="str">
        <f>CONCATENATE(data[[#This Row],[C H or P]],",",data[[#This Row],[criteria_code]])</f>
        <v>H,12</v>
      </c>
      <c r="L615" s="4" t="str">
        <f>CONCATENATE(data[[#This Row],[num_domains]]," ",data[[#This Row],[Criteria]])</f>
        <v>3 Foreign preference</v>
      </c>
    </row>
    <row r="616" spans="1:12" x14ac:dyDescent="0.25">
      <c r="A616" t="s">
        <v>57</v>
      </c>
      <c r="B616" t="s">
        <v>161</v>
      </c>
      <c r="C616" t="s">
        <v>160</v>
      </c>
      <c r="D616" t="s">
        <v>2</v>
      </c>
      <c r="E616" t="s">
        <v>7</v>
      </c>
      <c r="F616" t="s">
        <v>12</v>
      </c>
      <c r="G616">
        <f>INDEX(resident_to_x_domains[how many domains?],MATCH(data[[#This Row],[Case Profile Name]],resident_to_x_domains[Case Profile Name],0))</f>
        <v>3</v>
      </c>
      <c r="H616" t="str">
        <f>INDEX(CHP_table[CHP],MATCH(data[[#This Row],[Case Profile Name]],CHP_table[Case Profile Name],0))</f>
        <v>CHP</v>
      </c>
      <c r="I616" t="str">
        <f>LEFT(data[[#This Row],[Domain]],1)</f>
        <v>H</v>
      </c>
      <c r="J616" s="4">
        <f>INDEX(criteria_table[criteria_code],MATCH(data[[#This Row],[Criteria]],criteria_table[Criteria],0))</f>
        <v>23</v>
      </c>
      <c r="K616" s="4" t="str">
        <f>CONCATENATE(data[[#This Row],[C H or P]],",",data[[#This Row],[criteria_code]])</f>
        <v>H,23</v>
      </c>
      <c r="L616" s="4" t="str">
        <f>CONCATENATE(data[[#This Row],[num_domains]]," ",data[[#This Row],[Criteria]])</f>
        <v>3 Practices dangerous to security</v>
      </c>
    </row>
    <row r="617" spans="1:12" hidden="1" x14ac:dyDescent="0.25">
      <c r="A617" t="s">
        <v>57</v>
      </c>
      <c r="B617" t="s">
        <v>161</v>
      </c>
      <c r="C617" t="s">
        <v>160</v>
      </c>
      <c r="D617" t="s">
        <v>8</v>
      </c>
      <c r="E617" t="s">
        <v>7</v>
      </c>
      <c r="F617" t="s">
        <v>10</v>
      </c>
      <c r="G617">
        <f>INDEX(resident_to_x_domains[how many domains?],MATCH(data[[#This Row],[Case Profile Name]],resident_to_x_domains[Case Profile Name],0))</f>
        <v>3</v>
      </c>
      <c r="H617" t="str">
        <f>INDEX(CHP_table[CHP],MATCH(data[[#This Row],[Case Profile Name]],CHP_table[Case Profile Name],0))</f>
        <v>CHP</v>
      </c>
      <c r="I617" t="str">
        <f>LEFT(data[[#This Row],[Domain]],1)</f>
        <v>H</v>
      </c>
      <c r="J617" s="4">
        <f>INDEX(criteria_table[criteria_code],MATCH(data[[#This Row],[Criteria]],criteria_table[Criteria],0))</f>
        <v>3</v>
      </c>
      <c r="K617" s="4" t="str">
        <f>CONCATENATE(data[[#This Row],[C H or P]],",",data[[#This Row],[criteria_code]])</f>
        <v>H,3</v>
      </c>
      <c r="L617" s="4" t="str">
        <f>CONCATENATE(data[[#This Row],[num_domains]]," ",data[[#This Row],[Criteria]])</f>
        <v>3 Allegiance to the United States of America</v>
      </c>
    </row>
    <row r="618" spans="1:12" x14ac:dyDescent="0.25">
      <c r="A618" t="s">
        <v>57</v>
      </c>
      <c r="B618" t="s">
        <v>161</v>
      </c>
      <c r="C618" t="s">
        <v>160</v>
      </c>
      <c r="D618" t="s">
        <v>2</v>
      </c>
      <c r="E618" t="s">
        <v>1</v>
      </c>
      <c r="F618" t="s">
        <v>0</v>
      </c>
      <c r="G618">
        <f>INDEX(resident_to_x_domains[how many domains?],MATCH(data[[#This Row],[Case Profile Name]],resident_to_x_domains[Case Profile Name],0))</f>
        <v>3</v>
      </c>
      <c r="H618" t="str">
        <f>INDEX(CHP_table[CHP],MATCH(data[[#This Row],[Case Profile Name]],CHP_table[Case Profile Name],0))</f>
        <v>CHP</v>
      </c>
      <c r="I618" t="str">
        <f>LEFT(data[[#This Row],[Domain]],1)</f>
        <v>P</v>
      </c>
      <c r="J618" s="4">
        <f>INDEX(criteria_table[criteria_code],MATCH(data[[#This Row],[Criteria]],criteria_table[Criteria],0))</f>
        <v>18</v>
      </c>
      <c r="K618" s="4" t="str">
        <f>CONCATENATE(data[[#This Row],[C H or P]],",",data[[#This Row],[criteria_code]])</f>
        <v>P,18</v>
      </c>
      <c r="L618" s="4" t="str">
        <f>CONCATENATE(data[[#This Row],[num_domains]]," ",data[[#This Row],[Criteria]])</f>
        <v>3 Passive communication with hostile actors</v>
      </c>
    </row>
    <row r="619" spans="1:12" x14ac:dyDescent="0.25">
      <c r="A619" t="s">
        <v>57</v>
      </c>
      <c r="B619" t="s">
        <v>161</v>
      </c>
      <c r="C619" t="s">
        <v>160</v>
      </c>
      <c r="D619" t="s">
        <v>2</v>
      </c>
      <c r="E619" t="s">
        <v>23</v>
      </c>
      <c r="F619" t="s">
        <v>26</v>
      </c>
      <c r="G619">
        <f>INDEX(resident_to_x_domains[how many domains?],MATCH(data[[#This Row],[Case Profile Name]],resident_to_x_domains[Case Profile Name],0))</f>
        <v>3</v>
      </c>
      <c r="H619" t="str">
        <f>INDEX(CHP_table[CHP],MATCH(data[[#This Row],[Case Profile Name]],CHP_table[Case Profile Name],0))</f>
        <v>CHP</v>
      </c>
      <c r="I619" t="str">
        <f>LEFT(data[[#This Row],[Domain]],1)</f>
        <v>C</v>
      </c>
      <c r="J619" s="4">
        <f>INDEX(criteria_table[criteria_code],MATCH(data[[#This Row],[Criteria]],criteria_table[Criteria],0))</f>
        <v>21</v>
      </c>
      <c r="K619" s="4" t="str">
        <f>CONCATENATE(data[[#This Row],[C H or P]],",",data[[#This Row],[criteria_code]])</f>
        <v>C,21</v>
      </c>
      <c r="L619" s="4" t="str">
        <f>CONCATENATE(data[[#This Row],[num_domains]]," ",data[[#This Row],[Criteria]])</f>
        <v>3 Poor cybersecurity practices</v>
      </c>
    </row>
    <row r="620" spans="1:12" hidden="1" x14ac:dyDescent="0.25">
      <c r="A620" t="s">
        <v>57</v>
      </c>
      <c r="B620" t="s">
        <v>161</v>
      </c>
      <c r="C620" t="s">
        <v>160</v>
      </c>
      <c r="D620" t="s">
        <v>8</v>
      </c>
      <c r="E620" t="s">
        <v>23</v>
      </c>
      <c r="F620" t="s">
        <v>22</v>
      </c>
      <c r="G620">
        <f>INDEX(resident_to_x_domains[how many domains?],MATCH(data[[#This Row],[Case Profile Name]],resident_to_x_domains[Case Profile Name],0))</f>
        <v>3</v>
      </c>
      <c r="H620" t="str">
        <f>INDEX(CHP_table[CHP],MATCH(data[[#This Row],[Case Profile Name]],CHP_table[Case Profile Name],0))</f>
        <v>CHP</v>
      </c>
      <c r="I620" t="str">
        <f>LEFT(data[[#This Row],[Domain]],1)</f>
        <v>C</v>
      </c>
      <c r="J620" s="4">
        <f>INDEX(criteria_table[criteria_code],MATCH(data[[#This Row],[Criteria]],criteria_table[Criteria],0))</f>
        <v>16</v>
      </c>
      <c r="K620" s="4" t="str">
        <f>CONCATENATE(data[[#This Row],[C H or P]],",",data[[#This Row],[criteria_code]])</f>
        <v>C,16</v>
      </c>
      <c r="L620" s="4" t="str">
        <f>CONCATENATE(data[[#This Row],[num_domains]]," ",data[[#This Row],[Criteria]])</f>
        <v>3 Misuse of protected/secured information systems</v>
      </c>
    </row>
    <row r="621" spans="1:12" x14ac:dyDescent="0.25">
      <c r="A621" t="s">
        <v>21</v>
      </c>
      <c r="B621" t="s">
        <v>159</v>
      </c>
      <c r="C621" t="s">
        <v>158</v>
      </c>
      <c r="D621" t="s">
        <v>2</v>
      </c>
      <c r="E621" t="s">
        <v>7</v>
      </c>
      <c r="F621" t="s">
        <v>18</v>
      </c>
      <c r="G621">
        <f>INDEX(resident_to_x_domains[how many domains?],MATCH(data[[#This Row],[Case Profile Name]],resident_to_x_domains[Case Profile Name],0))</f>
        <v>2</v>
      </c>
      <c r="H621" t="str">
        <f>INDEX(CHP_table[CHP],MATCH(data[[#This Row],[Case Profile Name]],CHP_table[Case Profile Name],0))</f>
        <v>HP</v>
      </c>
      <c r="I621" t="str">
        <f>LEFT(data[[#This Row],[Domain]],1)</f>
        <v>H</v>
      </c>
      <c r="J621" s="4">
        <f>INDEX(criteria_table[criteria_code],MATCH(data[[#This Row],[Criteria]],criteria_table[Criteria],0))</f>
        <v>12</v>
      </c>
      <c r="K621" s="4" t="str">
        <f>CONCATENATE(data[[#This Row],[C H or P]],",",data[[#This Row],[criteria_code]])</f>
        <v>H,12</v>
      </c>
      <c r="L621" s="4" t="str">
        <f>CONCATENATE(data[[#This Row],[num_domains]]," ",data[[#This Row],[Criteria]])</f>
        <v>2 Foreign preference</v>
      </c>
    </row>
    <row r="622" spans="1:12" x14ac:dyDescent="0.25">
      <c r="A622" t="s">
        <v>21</v>
      </c>
      <c r="B622" t="s">
        <v>159</v>
      </c>
      <c r="C622" t="s">
        <v>158</v>
      </c>
      <c r="D622" t="s">
        <v>2</v>
      </c>
      <c r="E622" t="s">
        <v>7</v>
      </c>
      <c r="F622" t="s">
        <v>12</v>
      </c>
      <c r="G622">
        <f>INDEX(resident_to_x_domains[how many domains?],MATCH(data[[#This Row],[Case Profile Name]],resident_to_x_domains[Case Profile Name],0))</f>
        <v>2</v>
      </c>
      <c r="H622" t="str">
        <f>INDEX(CHP_table[CHP],MATCH(data[[#This Row],[Case Profile Name]],CHP_table[Case Profile Name],0))</f>
        <v>HP</v>
      </c>
      <c r="I622" t="str">
        <f>LEFT(data[[#This Row],[Domain]],1)</f>
        <v>H</v>
      </c>
      <c r="J622" s="4">
        <f>INDEX(criteria_table[criteria_code],MATCH(data[[#This Row],[Criteria]],criteria_table[Criteria],0))</f>
        <v>23</v>
      </c>
      <c r="K622" s="4" t="str">
        <f>CONCATENATE(data[[#This Row],[C H or P]],",",data[[#This Row],[criteria_code]])</f>
        <v>H,23</v>
      </c>
      <c r="L622" s="4" t="str">
        <f>CONCATENATE(data[[#This Row],[num_domains]]," ",data[[#This Row],[Criteria]])</f>
        <v>2 Practices dangerous to security</v>
      </c>
    </row>
    <row r="623" spans="1:12" x14ac:dyDescent="0.25">
      <c r="A623" t="s">
        <v>21</v>
      </c>
      <c r="B623" t="s">
        <v>159</v>
      </c>
      <c r="C623" t="s">
        <v>158</v>
      </c>
      <c r="D623" t="s">
        <v>2</v>
      </c>
      <c r="E623" t="s">
        <v>7</v>
      </c>
      <c r="F623" t="s">
        <v>78</v>
      </c>
      <c r="G623">
        <f>INDEX(resident_to_x_domains[how many domains?],MATCH(data[[#This Row],[Case Profile Name]],resident_to_x_domains[Case Profile Name],0))</f>
        <v>2</v>
      </c>
      <c r="H623" t="str">
        <f>INDEX(CHP_table[CHP],MATCH(data[[#This Row],[Case Profile Name]],CHP_table[Case Profile Name],0))</f>
        <v>HP</v>
      </c>
      <c r="I623" t="str">
        <f>LEFT(data[[#This Row],[Domain]],1)</f>
        <v>H</v>
      </c>
      <c r="J623" s="4">
        <f>INDEX(criteria_table[criteria_code],MATCH(data[[#This Row],[Criteria]],criteria_table[Criteria],0))</f>
        <v>9</v>
      </c>
      <c r="K623" s="4" t="str">
        <f>CONCATENATE(data[[#This Row],[C H or P]],",",data[[#This Row],[criteria_code]])</f>
        <v>H,9</v>
      </c>
      <c r="L623" s="4" t="str">
        <f>CONCATENATE(data[[#This Row],[num_domains]]," ",data[[#This Row],[Criteria]])</f>
        <v>2 Excessive foreign travel</v>
      </c>
    </row>
    <row r="624" spans="1:12" hidden="1" x14ac:dyDescent="0.25">
      <c r="A624" t="s">
        <v>21</v>
      </c>
      <c r="B624" t="s">
        <v>159</v>
      </c>
      <c r="C624" t="s">
        <v>158</v>
      </c>
      <c r="D624" t="s">
        <v>8</v>
      </c>
      <c r="E624" t="s">
        <v>7</v>
      </c>
      <c r="F624" t="s">
        <v>11</v>
      </c>
      <c r="G624">
        <f>INDEX(resident_to_x_domains[how many domains?],MATCH(data[[#This Row],[Case Profile Name]],resident_to_x_domains[Case Profile Name],0))</f>
        <v>2</v>
      </c>
      <c r="H624" t="str">
        <f>INDEX(CHP_table[CHP],MATCH(data[[#This Row],[Case Profile Name]],CHP_table[Case Profile Name],0))</f>
        <v>HP</v>
      </c>
      <c r="I624" t="str">
        <f>LEFT(data[[#This Row],[Domain]],1)</f>
        <v>H</v>
      </c>
      <c r="J624" s="4">
        <f>INDEX(criteria_table[criteria_code],MATCH(data[[#This Row],[Criteria]],criteria_table[Criteria],0))</f>
        <v>15</v>
      </c>
      <c r="K624" s="4" t="str">
        <f>CONCATENATE(data[[#This Row],[C H or P]],",",data[[#This Row],[criteria_code]])</f>
        <v>H,15</v>
      </c>
      <c r="L624" s="4" t="str">
        <f>CONCATENATE(data[[#This Row],[num_domains]]," ",data[[#This Row],[Criteria]])</f>
        <v>2 Mishandling of classified information</v>
      </c>
    </row>
    <row r="625" spans="1:12" hidden="1" x14ac:dyDescent="0.25">
      <c r="A625" t="s">
        <v>21</v>
      </c>
      <c r="B625" t="s">
        <v>159</v>
      </c>
      <c r="C625" t="s">
        <v>158</v>
      </c>
      <c r="D625" t="s">
        <v>8</v>
      </c>
      <c r="E625" t="s">
        <v>7</v>
      </c>
      <c r="F625" t="s">
        <v>10</v>
      </c>
      <c r="G625">
        <f>INDEX(resident_to_x_domains[how many domains?],MATCH(data[[#This Row],[Case Profile Name]],resident_to_x_domains[Case Profile Name],0))</f>
        <v>2</v>
      </c>
      <c r="H625" t="str">
        <f>INDEX(CHP_table[CHP],MATCH(data[[#This Row],[Case Profile Name]],CHP_table[Case Profile Name],0))</f>
        <v>HP</v>
      </c>
      <c r="I625" t="str">
        <f>LEFT(data[[#This Row],[Domain]],1)</f>
        <v>H</v>
      </c>
      <c r="J625" s="4">
        <f>INDEX(criteria_table[criteria_code],MATCH(data[[#This Row],[Criteria]],criteria_table[Criteria],0))</f>
        <v>3</v>
      </c>
      <c r="K625" s="4" t="str">
        <f>CONCATENATE(data[[#This Row],[C H or P]],",",data[[#This Row],[criteria_code]])</f>
        <v>H,3</v>
      </c>
      <c r="L625" s="4" t="str">
        <f>CONCATENATE(data[[#This Row],[num_domains]]," ",data[[#This Row],[Criteria]])</f>
        <v>2 Allegiance to the United States of America</v>
      </c>
    </row>
    <row r="626" spans="1:12" hidden="1" x14ac:dyDescent="0.25">
      <c r="A626" t="s">
        <v>21</v>
      </c>
      <c r="B626" t="s">
        <v>159</v>
      </c>
      <c r="C626" t="s">
        <v>158</v>
      </c>
      <c r="D626" t="s">
        <v>8</v>
      </c>
      <c r="E626" t="s">
        <v>7</v>
      </c>
      <c r="F626" t="s">
        <v>6</v>
      </c>
      <c r="G626">
        <f>INDEX(resident_to_x_domains[how many domains?],MATCH(data[[#This Row],[Case Profile Name]],resident_to_x_domains[Case Profile Name],0))</f>
        <v>2</v>
      </c>
      <c r="H626" t="str">
        <f>INDEX(CHP_table[CHP],MATCH(data[[#This Row],[Case Profile Name]],CHP_table[Case Profile Name],0))</f>
        <v>HP</v>
      </c>
      <c r="I626" t="str">
        <f>LEFT(data[[#This Row],[Domain]],1)</f>
        <v>H</v>
      </c>
      <c r="J626" s="4">
        <f>INDEX(criteria_table[criteria_code],MATCH(data[[#This Row],[Criteria]],criteria_table[Criteria],0))</f>
        <v>28</v>
      </c>
      <c r="K626" s="4" t="str">
        <f>CONCATENATE(data[[#This Row],[C H or P]],",",data[[#This Row],[criteria_code]])</f>
        <v>H,28</v>
      </c>
      <c r="L626" s="4" t="str">
        <f>CONCATENATE(data[[#This Row],[num_domains]]," ",data[[#This Row],[Criteria]])</f>
        <v>2 Unexplained affluence</v>
      </c>
    </row>
    <row r="627" spans="1:12" x14ac:dyDescent="0.25">
      <c r="A627" t="s">
        <v>21</v>
      </c>
      <c r="B627" t="s">
        <v>159</v>
      </c>
      <c r="C627" t="s">
        <v>158</v>
      </c>
      <c r="D627" t="s">
        <v>2</v>
      </c>
      <c r="E627" t="s">
        <v>1</v>
      </c>
      <c r="F627" t="s">
        <v>0</v>
      </c>
      <c r="G627">
        <f>INDEX(resident_to_x_domains[how many domains?],MATCH(data[[#This Row],[Case Profile Name]],resident_to_x_domains[Case Profile Name],0))</f>
        <v>2</v>
      </c>
      <c r="H627" t="str">
        <f>INDEX(CHP_table[CHP],MATCH(data[[#This Row],[Case Profile Name]],CHP_table[Case Profile Name],0))</f>
        <v>HP</v>
      </c>
      <c r="I627" t="str">
        <f>LEFT(data[[#This Row],[Domain]],1)</f>
        <v>P</v>
      </c>
      <c r="J627" s="4">
        <f>INDEX(criteria_table[criteria_code],MATCH(data[[#This Row],[Criteria]],criteria_table[Criteria],0))</f>
        <v>18</v>
      </c>
      <c r="K627" s="4" t="str">
        <f>CONCATENATE(data[[#This Row],[C H or P]],",",data[[#This Row],[criteria_code]])</f>
        <v>P,18</v>
      </c>
      <c r="L627" s="4" t="str">
        <f>CONCATENATE(data[[#This Row],[num_domains]]," ",data[[#This Row],[Criteria]])</f>
        <v>2 Passive communication with hostile actors</v>
      </c>
    </row>
    <row r="628" spans="1:12" x14ac:dyDescent="0.25">
      <c r="A628" t="s">
        <v>57</v>
      </c>
      <c r="B628" t="s">
        <v>157</v>
      </c>
      <c r="C628" t="s">
        <v>156</v>
      </c>
      <c r="D628" t="s">
        <v>2</v>
      </c>
      <c r="E628" t="s">
        <v>7</v>
      </c>
      <c r="F628" t="s">
        <v>38</v>
      </c>
      <c r="G628">
        <f>INDEX(resident_to_x_domains[how many domains?],MATCH(data[[#This Row],[Case Profile Name]],resident_to_x_domains[Case Profile Name],0))</f>
        <v>2</v>
      </c>
      <c r="H628" t="str">
        <f>INDEX(CHP_table[CHP],MATCH(data[[#This Row],[Case Profile Name]],CHP_table[Case Profile Name],0))</f>
        <v>HP</v>
      </c>
      <c r="I628" t="str">
        <f>LEFT(data[[#This Row],[Domain]],1)</f>
        <v>H</v>
      </c>
      <c r="J628" s="4">
        <f>INDEX(criteria_table[criteria_code],MATCH(data[[#This Row],[Criteria]],criteria_table[Criteria],0))</f>
        <v>20</v>
      </c>
      <c r="K628" s="4" t="str">
        <f>CONCATENATE(data[[#This Row],[C H or P]],",",data[[#This Row],[criteria_code]])</f>
        <v>H,20</v>
      </c>
      <c r="L628" s="4" t="str">
        <f>CONCATENATE(data[[#This Row],[num_domains]]," ",data[[#This Row],[Criteria]])</f>
        <v>2 Personal conduct</v>
      </c>
    </row>
    <row r="629" spans="1:12" x14ac:dyDescent="0.25">
      <c r="A629" t="s">
        <v>57</v>
      </c>
      <c r="B629" t="s">
        <v>157</v>
      </c>
      <c r="C629" t="s">
        <v>156</v>
      </c>
      <c r="D629" t="s">
        <v>2</v>
      </c>
      <c r="E629" t="s">
        <v>7</v>
      </c>
      <c r="F629" t="s">
        <v>18</v>
      </c>
      <c r="G629">
        <f>INDEX(resident_to_x_domains[how many domains?],MATCH(data[[#This Row],[Case Profile Name]],resident_to_x_domains[Case Profile Name],0))</f>
        <v>2</v>
      </c>
      <c r="H629" t="str">
        <f>INDEX(CHP_table[CHP],MATCH(data[[#This Row],[Case Profile Name]],CHP_table[Case Profile Name],0))</f>
        <v>HP</v>
      </c>
      <c r="I629" t="str">
        <f>LEFT(data[[#This Row],[Domain]],1)</f>
        <v>H</v>
      </c>
      <c r="J629" s="4">
        <f>INDEX(criteria_table[criteria_code],MATCH(data[[#This Row],[Criteria]],criteria_table[Criteria],0))</f>
        <v>12</v>
      </c>
      <c r="K629" s="4" t="str">
        <f>CONCATENATE(data[[#This Row],[C H or P]],",",data[[#This Row],[criteria_code]])</f>
        <v>H,12</v>
      </c>
      <c r="L629" s="4" t="str">
        <f>CONCATENATE(data[[#This Row],[num_domains]]," ",data[[#This Row],[Criteria]])</f>
        <v>2 Foreign preference</v>
      </c>
    </row>
    <row r="630" spans="1:12" x14ac:dyDescent="0.25">
      <c r="A630" t="s">
        <v>57</v>
      </c>
      <c r="B630" t="s">
        <v>157</v>
      </c>
      <c r="C630" t="s">
        <v>156</v>
      </c>
      <c r="D630" t="s">
        <v>2</v>
      </c>
      <c r="E630" t="s">
        <v>7</v>
      </c>
      <c r="F630" t="s">
        <v>12</v>
      </c>
      <c r="G630">
        <f>INDEX(resident_to_x_domains[how many domains?],MATCH(data[[#This Row],[Case Profile Name]],resident_to_x_domains[Case Profile Name],0))</f>
        <v>2</v>
      </c>
      <c r="H630" t="str">
        <f>INDEX(CHP_table[CHP],MATCH(data[[#This Row],[Case Profile Name]],CHP_table[Case Profile Name],0))</f>
        <v>HP</v>
      </c>
      <c r="I630" t="str">
        <f>LEFT(data[[#This Row],[Domain]],1)</f>
        <v>H</v>
      </c>
      <c r="J630" s="4">
        <f>INDEX(criteria_table[criteria_code],MATCH(data[[#This Row],[Criteria]],criteria_table[Criteria],0))</f>
        <v>23</v>
      </c>
      <c r="K630" s="4" t="str">
        <f>CONCATENATE(data[[#This Row],[C H or P]],",",data[[#This Row],[criteria_code]])</f>
        <v>H,23</v>
      </c>
      <c r="L630" s="4" t="str">
        <f>CONCATENATE(data[[#This Row],[num_domains]]," ",data[[#This Row],[Criteria]])</f>
        <v>2 Practices dangerous to security</v>
      </c>
    </row>
    <row r="631" spans="1:12" hidden="1" x14ac:dyDescent="0.25">
      <c r="A631" t="s">
        <v>57</v>
      </c>
      <c r="B631" t="s">
        <v>157</v>
      </c>
      <c r="C631" t="s">
        <v>156</v>
      </c>
      <c r="D631" t="s">
        <v>8</v>
      </c>
      <c r="E631" t="s">
        <v>7</v>
      </c>
      <c r="F631" t="s">
        <v>11</v>
      </c>
      <c r="G631">
        <f>INDEX(resident_to_x_domains[how many domains?],MATCH(data[[#This Row],[Case Profile Name]],resident_to_x_domains[Case Profile Name],0))</f>
        <v>2</v>
      </c>
      <c r="H631" t="str">
        <f>INDEX(CHP_table[CHP],MATCH(data[[#This Row],[Case Profile Name]],CHP_table[Case Profile Name],0))</f>
        <v>HP</v>
      </c>
      <c r="I631" t="str">
        <f>LEFT(data[[#This Row],[Domain]],1)</f>
        <v>H</v>
      </c>
      <c r="J631" s="4">
        <f>INDEX(criteria_table[criteria_code],MATCH(data[[#This Row],[Criteria]],criteria_table[Criteria],0))</f>
        <v>15</v>
      </c>
      <c r="K631" s="4" t="str">
        <f>CONCATENATE(data[[#This Row],[C H or P]],",",data[[#This Row],[criteria_code]])</f>
        <v>H,15</v>
      </c>
      <c r="L631" s="4" t="str">
        <f>CONCATENATE(data[[#This Row],[num_domains]]," ",data[[#This Row],[Criteria]])</f>
        <v>2 Mishandling of classified information</v>
      </c>
    </row>
    <row r="632" spans="1:12" hidden="1" x14ac:dyDescent="0.25">
      <c r="A632" t="s">
        <v>57</v>
      </c>
      <c r="B632" t="s">
        <v>157</v>
      </c>
      <c r="C632" t="s">
        <v>156</v>
      </c>
      <c r="D632" t="s">
        <v>8</v>
      </c>
      <c r="E632" t="s">
        <v>7</v>
      </c>
      <c r="F632" t="s">
        <v>10</v>
      </c>
      <c r="G632">
        <f>INDEX(resident_to_x_domains[how many domains?],MATCH(data[[#This Row],[Case Profile Name]],resident_to_x_domains[Case Profile Name],0))</f>
        <v>2</v>
      </c>
      <c r="H632" t="str">
        <f>INDEX(CHP_table[CHP],MATCH(data[[#This Row],[Case Profile Name]],CHP_table[Case Profile Name],0))</f>
        <v>HP</v>
      </c>
      <c r="I632" t="str">
        <f>LEFT(data[[#This Row],[Domain]],1)</f>
        <v>H</v>
      </c>
      <c r="J632" s="4">
        <f>INDEX(criteria_table[criteria_code],MATCH(data[[#This Row],[Criteria]],criteria_table[Criteria],0))</f>
        <v>3</v>
      </c>
      <c r="K632" s="4" t="str">
        <f>CONCATENATE(data[[#This Row],[C H or P]],",",data[[#This Row],[criteria_code]])</f>
        <v>H,3</v>
      </c>
      <c r="L632" s="4" t="str">
        <f>CONCATENATE(data[[#This Row],[num_domains]]," ",data[[#This Row],[Criteria]])</f>
        <v>2 Allegiance to the United States of America</v>
      </c>
    </row>
    <row r="633" spans="1:12" hidden="1" x14ac:dyDescent="0.25">
      <c r="A633" t="s">
        <v>57</v>
      </c>
      <c r="B633" t="s">
        <v>157</v>
      </c>
      <c r="C633" t="s">
        <v>156</v>
      </c>
      <c r="D633" t="s">
        <v>8</v>
      </c>
      <c r="E633" t="s">
        <v>7</v>
      </c>
      <c r="F633" t="s">
        <v>43</v>
      </c>
      <c r="G633">
        <f>INDEX(resident_to_x_domains[how many domains?],MATCH(data[[#This Row],[Case Profile Name]],resident_to_x_domains[Case Profile Name],0))</f>
        <v>2</v>
      </c>
      <c r="H633" t="str">
        <f>INDEX(CHP_table[CHP],MATCH(data[[#This Row],[Case Profile Name]],CHP_table[Case Profile Name],0))</f>
        <v>HP</v>
      </c>
      <c r="I633" t="str">
        <f>LEFT(data[[#This Row],[Domain]],1)</f>
        <v>H</v>
      </c>
      <c r="J633" s="4">
        <f>INDEX(criteria_table[criteria_code],MATCH(data[[#This Row],[Criteria]],criteria_table[Criteria],0))</f>
        <v>25</v>
      </c>
      <c r="K633" s="4" t="str">
        <f>CONCATENATE(data[[#This Row],[C H or P]],",",data[[#This Row],[criteria_code]])</f>
        <v>H,25</v>
      </c>
      <c r="L633" s="4" t="str">
        <f>CONCATENATE(data[[#This Row],[num_domains]]," ",data[[#This Row],[Criteria]])</f>
        <v>2 Psychological stress</v>
      </c>
    </row>
    <row r="634" spans="1:12" hidden="1" x14ac:dyDescent="0.25">
      <c r="A634" t="s">
        <v>57</v>
      </c>
      <c r="B634" t="s">
        <v>157</v>
      </c>
      <c r="C634" t="s">
        <v>156</v>
      </c>
      <c r="D634" t="s">
        <v>8</v>
      </c>
      <c r="E634" t="s">
        <v>7</v>
      </c>
      <c r="F634" t="s">
        <v>9</v>
      </c>
      <c r="G634">
        <f>INDEX(resident_to_x_domains[how many domains?],MATCH(data[[#This Row],[Case Profile Name]],resident_to_x_domains[Case Profile Name],0))</f>
        <v>2</v>
      </c>
      <c r="H634" t="str">
        <f>INDEX(CHP_table[CHP],MATCH(data[[#This Row],[Case Profile Name]],CHP_table[Case Profile Name],0))</f>
        <v>HP</v>
      </c>
      <c r="I634" t="str">
        <f>LEFT(data[[#This Row],[Domain]],1)</f>
        <v>H</v>
      </c>
      <c r="J634" s="4">
        <f>INDEX(criteria_table[criteria_code],MATCH(data[[#This Row],[Criteria]],criteria_table[Criteria],0))</f>
        <v>5</v>
      </c>
      <c r="K634" s="4" t="str">
        <f>CONCATENATE(data[[#This Row],[C H or P]],",",data[[#This Row],[criteria_code]])</f>
        <v>H,5</v>
      </c>
      <c r="L634" s="4" t="str">
        <f>CONCATENATE(data[[#This Row],[num_domains]]," ",data[[#This Row],[Criteria]])</f>
        <v>2 Criminal conduct</v>
      </c>
    </row>
    <row r="635" spans="1:12" hidden="1" x14ac:dyDescent="0.25">
      <c r="A635" t="s">
        <v>57</v>
      </c>
      <c r="B635" t="s">
        <v>157</v>
      </c>
      <c r="C635" t="s">
        <v>156</v>
      </c>
      <c r="D635" t="s">
        <v>8</v>
      </c>
      <c r="E635" t="s">
        <v>1</v>
      </c>
      <c r="F635" t="s">
        <v>14</v>
      </c>
      <c r="G635">
        <f>INDEX(resident_to_x_domains[how many domains?],MATCH(data[[#This Row],[Case Profile Name]],resident_to_x_domains[Case Profile Name],0))</f>
        <v>2</v>
      </c>
      <c r="H635" t="str">
        <f>INDEX(CHP_table[CHP],MATCH(data[[#This Row],[Case Profile Name]],CHP_table[Case Profile Name],0))</f>
        <v>HP</v>
      </c>
      <c r="I635" t="str">
        <f>LEFT(data[[#This Row],[Domain]],1)</f>
        <v>P</v>
      </c>
      <c r="J635" s="4">
        <f>INDEX(criteria_table[criteria_code],MATCH(data[[#This Row],[Criteria]],criteria_table[Criteria],0))</f>
        <v>1</v>
      </c>
      <c r="K635" s="4" t="str">
        <f>CONCATENATE(data[[#This Row],[C H or P]],",",data[[#This Row],[criteria_code]])</f>
        <v>P,1</v>
      </c>
      <c r="L635" s="4" t="str">
        <f>CONCATENATE(data[[#This Row],[num_domains]]," ",data[[#This Row],[Criteria]])</f>
        <v>2 Active communication with hostile actors</v>
      </c>
    </row>
    <row r="636" spans="1:12" x14ac:dyDescent="0.25">
      <c r="A636" t="s">
        <v>68</v>
      </c>
      <c r="B636" t="s">
        <v>155</v>
      </c>
      <c r="C636" t="s">
        <v>79</v>
      </c>
      <c r="D636" t="s">
        <v>2</v>
      </c>
      <c r="E636" t="s">
        <v>7</v>
      </c>
      <c r="F636" t="s">
        <v>13</v>
      </c>
      <c r="G636">
        <f>INDEX(resident_to_x_domains[how many domains?],MATCH(data[[#This Row],[Case Profile Name]],resident_to_x_domains[Case Profile Name],0))</f>
        <v>3</v>
      </c>
      <c r="H636" t="str">
        <f>INDEX(CHP_table[CHP],MATCH(data[[#This Row],[Case Profile Name]],CHP_table[Case Profile Name],0))</f>
        <v>CHP</v>
      </c>
      <c r="I636" t="str">
        <f>LEFT(data[[#This Row],[Domain]],1)</f>
        <v>H</v>
      </c>
      <c r="J636" s="4">
        <f>INDEX(criteria_table[criteria_code],MATCH(data[[#This Row],[Criteria]],criteria_table[Criteria],0))</f>
        <v>11</v>
      </c>
      <c r="K636" s="4" t="str">
        <f>CONCATENATE(data[[#This Row],[C H or P]],",",data[[#This Row],[criteria_code]])</f>
        <v>H,11</v>
      </c>
      <c r="L636" s="4" t="str">
        <f>CONCATENATE(data[[#This Row],[num_domains]]," ",data[[#This Row],[Criteria]])</f>
        <v>3 Financial considerations</v>
      </c>
    </row>
    <row r="637" spans="1:12" x14ac:dyDescent="0.25">
      <c r="A637" t="s">
        <v>68</v>
      </c>
      <c r="B637" t="s">
        <v>155</v>
      </c>
      <c r="C637" t="s">
        <v>79</v>
      </c>
      <c r="D637" t="s">
        <v>2</v>
      </c>
      <c r="E637" t="s">
        <v>7</v>
      </c>
      <c r="F637" t="s">
        <v>12</v>
      </c>
      <c r="G637">
        <f>INDEX(resident_to_x_domains[how many domains?],MATCH(data[[#This Row],[Case Profile Name]],resident_to_x_domains[Case Profile Name],0))</f>
        <v>3</v>
      </c>
      <c r="H637" t="str">
        <f>INDEX(CHP_table[CHP],MATCH(data[[#This Row],[Case Profile Name]],CHP_table[Case Profile Name],0))</f>
        <v>CHP</v>
      </c>
      <c r="I637" t="str">
        <f>LEFT(data[[#This Row],[Domain]],1)</f>
        <v>H</v>
      </c>
      <c r="J637" s="4">
        <f>INDEX(criteria_table[criteria_code],MATCH(data[[#This Row],[Criteria]],criteria_table[Criteria],0))</f>
        <v>23</v>
      </c>
      <c r="K637" s="4" t="str">
        <f>CONCATENATE(data[[#This Row],[C H or P]],",",data[[#This Row],[criteria_code]])</f>
        <v>H,23</v>
      </c>
      <c r="L637" s="4" t="str">
        <f>CONCATENATE(data[[#This Row],[num_domains]]," ",data[[#This Row],[Criteria]])</f>
        <v>3 Practices dangerous to security</v>
      </c>
    </row>
    <row r="638" spans="1:12" hidden="1" x14ac:dyDescent="0.25">
      <c r="A638" t="s">
        <v>68</v>
      </c>
      <c r="B638" t="s">
        <v>155</v>
      </c>
      <c r="C638" t="s">
        <v>79</v>
      </c>
      <c r="D638" t="s">
        <v>8</v>
      </c>
      <c r="E638" t="s">
        <v>7</v>
      </c>
      <c r="F638" t="s">
        <v>11</v>
      </c>
      <c r="G638">
        <f>INDEX(resident_to_x_domains[how many domains?],MATCH(data[[#This Row],[Case Profile Name]],resident_to_x_domains[Case Profile Name],0))</f>
        <v>3</v>
      </c>
      <c r="H638" t="str">
        <f>INDEX(CHP_table[CHP],MATCH(data[[#This Row],[Case Profile Name]],CHP_table[Case Profile Name],0))</f>
        <v>CHP</v>
      </c>
      <c r="I638" t="str">
        <f>LEFT(data[[#This Row],[Domain]],1)</f>
        <v>H</v>
      </c>
      <c r="J638" s="4">
        <f>INDEX(criteria_table[criteria_code],MATCH(data[[#This Row],[Criteria]],criteria_table[Criteria],0))</f>
        <v>15</v>
      </c>
      <c r="K638" s="4" t="str">
        <f>CONCATENATE(data[[#This Row],[C H or P]],",",data[[#This Row],[criteria_code]])</f>
        <v>H,15</v>
      </c>
      <c r="L638" s="4" t="str">
        <f>CONCATENATE(data[[#This Row],[num_domains]]," ",data[[#This Row],[Criteria]])</f>
        <v>3 Mishandling of classified information</v>
      </c>
    </row>
    <row r="639" spans="1:12" hidden="1" x14ac:dyDescent="0.25">
      <c r="A639" t="s">
        <v>68</v>
      </c>
      <c r="B639" t="s">
        <v>155</v>
      </c>
      <c r="C639" t="s">
        <v>79</v>
      </c>
      <c r="D639" t="s">
        <v>8</v>
      </c>
      <c r="E639" t="s">
        <v>7</v>
      </c>
      <c r="F639" t="s">
        <v>10</v>
      </c>
      <c r="G639">
        <f>INDEX(resident_to_x_domains[how many domains?],MATCH(data[[#This Row],[Case Profile Name]],resident_to_x_domains[Case Profile Name],0))</f>
        <v>3</v>
      </c>
      <c r="H639" t="str">
        <f>INDEX(CHP_table[CHP],MATCH(data[[#This Row],[Case Profile Name]],CHP_table[Case Profile Name],0))</f>
        <v>CHP</v>
      </c>
      <c r="I639" t="str">
        <f>LEFT(data[[#This Row],[Domain]],1)</f>
        <v>H</v>
      </c>
      <c r="J639" s="4">
        <f>INDEX(criteria_table[criteria_code],MATCH(data[[#This Row],[Criteria]],criteria_table[Criteria],0))</f>
        <v>3</v>
      </c>
      <c r="K639" s="4" t="str">
        <f>CONCATENATE(data[[#This Row],[C H or P]],",",data[[#This Row],[criteria_code]])</f>
        <v>H,3</v>
      </c>
      <c r="L639" s="4" t="str">
        <f>CONCATENATE(data[[#This Row],[num_domains]]," ",data[[#This Row],[Criteria]])</f>
        <v>3 Allegiance to the United States of America</v>
      </c>
    </row>
    <row r="640" spans="1:12" hidden="1" x14ac:dyDescent="0.25">
      <c r="A640" t="s">
        <v>68</v>
      </c>
      <c r="B640" t="s">
        <v>155</v>
      </c>
      <c r="C640" t="s">
        <v>79</v>
      </c>
      <c r="D640" t="s">
        <v>8</v>
      </c>
      <c r="E640" t="s">
        <v>7</v>
      </c>
      <c r="F640" t="s">
        <v>6</v>
      </c>
      <c r="G640">
        <f>INDEX(resident_to_x_domains[how many domains?],MATCH(data[[#This Row],[Case Profile Name]],resident_to_x_domains[Case Profile Name],0))</f>
        <v>3</v>
      </c>
      <c r="H640" t="str">
        <f>INDEX(CHP_table[CHP],MATCH(data[[#This Row],[Case Profile Name]],CHP_table[Case Profile Name],0))</f>
        <v>CHP</v>
      </c>
      <c r="I640" t="str">
        <f>LEFT(data[[#This Row],[Domain]],1)</f>
        <v>H</v>
      </c>
      <c r="J640" s="4">
        <f>INDEX(criteria_table[criteria_code],MATCH(data[[#This Row],[Criteria]],criteria_table[Criteria],0))</f>
        <v>28</v>
      </c>
      <c r="K640" s="4" t="str">
        <f>CONCATENATE(data[[#This Row],[C H or P]],",",data[[#This Row],[criteria_code]])</f>
        <v>H,28</v>
      </c>
      <c r="L640" s="4" t="str">
        <f>CONCATENATE(data[[#This Row],[num_domains]]," ",data[[#This Row],[Criteria]])</f>
        <v>3 Unexplained affluence</v>
      </c>
    </row>
    <row r="641" spans="1:12" hidden="1" x14ac:dyDescent="0.25">
      <c r="A641" t="s">
        <v>68</v>
      </c>
      <c r="B641" t="s">
        <v>155</v>
      </c>
      <c r="C641" t="s">
        <v>79</v>
      </c>
      <c r="D641" t="s">
        <v>8</v>
      </c>
      <c r="E641" t="s">
        <v>7</v>
      </c>
      <c r="F641" t="s">
        <v>9</v>
      </c>
      <c r="G641">
        <f>INDEX(resident_to_x_domains[how many domains?],MATCH(data[[#This Row],[Case Profile Name]],resident_to_x_domains[Case Profile Name],0))</f>
        <v>3</v>
      </c>
      <c r="H641" t="str">
        <f>INDEX(CHP_table[CHP],MATCH(data[[#This Row],[Case Profile Name]],CHP_table[Case Profile Name],0))</f>
        <v>CHP</v>
      </c>
      <c r="I641" t="str">
        <f>LEFT(data[[#This Row],[Domain]],1)</f>
        <v>H</v>
      </c>
      <c r="J641" s="4">
        <f>INDEX(criteria_table[criteria_code],MATCH(data[[#This Row],[Criteria]],criteria_table[Criteria],0))</f>
        <v>5</v>
      </c>
      <c r="K641" s="4" t="str">
        <f>CONCATENATE(data[[#This Row],[C H or P]],",",data[[#This Row],[criteria_code]])</f>
        <v>H,5</v>
      </c>
      <c r="L641" s="4" t="str">
        <f>CONCATENATE(data[[#This Row],[num_domains]]," ",data[[#This Row],[Criteria]])</f>
        <v>3 Criminal conduct</v>
      </c>
    </row>
    <row r="642" spans="1:12" hidden="1" x14ac:dyDescent="0.25">
      <c r="A642" t="s">
        <v>68</v>
      </c>
      <c r="B642" t="s">
        <v>155</v>
      </c>
      <c r="C642" t="s">
        <v>79</v>
      </c>
      <c r="D642" t="s">
        <v>8</v>
      </c>
      <c r="E642" t="s">
        <v>1</v>
      </c>
      <c r="F642" t="s">
        <v>14</v>
      </c>
      <c r="G642">
        <f>INDEX(resident_to_x_domains[how many domains?],MATCH(data[[#This Row],[Case Profile Name]],resident_to_x_domains[Case Profile Name],0))</f>
        <v>3</v>
      </c>
      <c r="H642" t="str">
        <f>INDEX(CHP_table[CHP],MATCH(data[[#This Row],[Case Profile Name]],CHP_table[Case Profile Name],0))</f>
        <v>CHP</v>
      </c>
      <c r="I642" t="str">
        <f>LEFT(data[[#This Row],[Domain]],1)</f>
        <v>P</v>
      </c>
      <c r="J642" s="4">
        <f>INDEX(criteria_table[criteria_code],MATCH(data[[#This Row],[Criteria]],criteria_table[Criteria],0))</f>
        <v>1</v>
      </c>
      <c r="K642" s="4" t="str">
        <f>CONCATENATE(data[[#This Row],[C H or P]],",",data[[#This Row],[criteria_code]])</f>
        <v>P,1</v>
      </c>
      <c r="L642" s="4" t="str">
        <f>CONCATENATE(data[[#This Row],[num_domains]]," ",data[[#This Row],[Criteria]])</f>
        <v>3 Active communication with hostile actors</v>
      </c>
    </row>
    <row r="643" spans="1:12" x14ac:dyDescent="0.25">
      <c r="A643" t="s">
        <v>68</v>
      </c>
      <c r="B643" t="s">
        <v>155</v>
      </c>
      <c r="C643" t="s">
        <v>79</v>
      </c>
      <c r="D643" t="s">
        <v>2</v>
      </c>
      <c r="E643" t="s">
        <v>23</v>
      </c>
      <c r="F643" t="s">
        <v>26</v>
      </c>
      <c r="G643">
        <f>INDEX(resident_to_x_domains[how many domains?],MATCH(data[[#This Row],[Case Profile Name]],resident_to_x_domains[Case Profile Name],0))</f>
        <v>3</v>
      </c>
      <c r="H643" t="str">
        <f>INDEX(CHP_table[CHP],MATCH(data[[#This Row],[Case Profile Name]],CHP_table[Case Profile Name],0))</f>
        <v>CHP</v>
      </c>
      <c r="I643" t="str">
        <f>LEFT(data[[#This Row],[Domain]],1)</f>
        <v>C</v>
      </c>
      <c r="J643" s="4">
        <f>INDEX(criteria_table[criteria_code],MATCH(data[[#This Row],[Criteria]],criteria_table[Criteria],0))</f>
        <v>21</v>
      </c>
      <c r="K643" s="4" t="str">
        <f>CONCATENATE(data[[#This Row],[C H or P]],",",data[[#This Row],[criteria_code]])</f>
        <v>C,21</v>
      </c>
      <c r="L643" s="4" t="str">
        <f>CONCATENATE(data[[#This Row],[num_domains]]," ",data[[#This Row],[Criteria]])</f>
        <v>3 Poor cybersecurity practices</v>
      </c>
    </row>
    <row r="644" spans="1:12" hidden="1" x14ac:dyDescent="0.25">
      <c r="A644" t="s">
        <v>68</v>
      </c>
      <c r="B644" t="s">
        <v>155</v>
      </c>
      <c r="C644" t="s">
        <v>79</v>
      </c>
      <c r="D644" t="s">
        <v>8</v>
      </c>
      <c r="E644" t="s">
        <v>23</v>
      </c>
      <c r="F644" t="s">
        <v>22</v>
      </c>
      <c r="G644">
        <f>INDEX(resident_to_x_domains[how many domains?],MATCH(data[[#This Row],[Case Profile Name]],resident_to_x_domains[Case Profile Name],0))</f>
        <v>3</v>
      </c>
      <c r="H644" t="str">
        <f>INDEX(CHP_table[CHP],MATCH(data[[#This Row],[Case Profile Name]],CHP_table[Case Profile Name],0))</f>
        <v>CHP</v>
      </c>
      <c r="I644" t="str">
        <f>LEFT(data[[#This Row],[Domain]],1)</f>
        <v>C</v>
      </c>
      <c r="J644" s="4">
        <f>INDEX(criteria_table[criteria_code],MATCH(data[[#This Row],[Criteria]],criteria_table[Criteria],0))</f>
        <v>16</v>
      </c>
      <c r="K644" s="4" t="str">
        <f>CONCATENATE(data[[#This Row],[C H or P]],",",data[[#This Row],[criteria_code]])</f>
        <v>C,16</v>
      </c>
      <c r="L644" s="4" t="str">
        <f>CONCATENATE(data[[#This Row],[num_domains]]," ",data[[#This Row],[Criteria]])</f>
        <v>3 Misuse of protected/secured information systems</v>
      </c>
    </row>
    <row r="645" spans="1:12" x14ac:dyDescent="0.25">
      <c r="A645" t="s">
        <v>21</v>
      </c>
      <c r="B645" t="s">
        <v>154</v>
      </c>
      <c r="C645" t="s">
        <v>153</v>
      </c>
      <c r="D645" t="s">
        <v>2</v>
      </c>
      <c r="E645" t="s">
        <v>7</v>
      </c>
      <c r="F645" t="s">
        <v>18</v>
      </c>
      <c r="G645">
        <f>INDEX(resident_to_x_domains[how many domains?],MATCH(data[[#This Row],[Case Profile Name]],resident_to_x_domains[Case Profile Name],0))</f>
        <v>2</v>
      </c>
      <c r="H645" t="str">
        <f>INDEX(CHP_table[CHP],MATCH(data[[#This Row],[Case Profile Name]],CHP_table[Case Profile Name],0))</f>
        <v>HP</v>
      </c>
      <c r="I645" t="str">
        <f>LEFT(data[[#This Row],[Domain]],1)</f>
        <v>H</v>
      </c>
      <c r="J645" s="4">
        <f>INDEX(criteria_table[criteria_code],MATCH(data[[#This Row],[Criteria]],criteria_table[Criteria],0))</f>
        <v>12</v>
      </c>
      <c r="K645" s="4" t="str">
        <f>CONCATENATE(data[[#This Row],[C H or P]],",",data[[#This Row],[criteria_code]])</f>
        <v>H,12</v>
      </c>
      <c r="L645" s="4" t="str">
        <f>CONCATENATE(data[[#This Row],[num_domains]]," ",data[[#This Row],[Criteria]])</f>
        <v>2 Foreign preference</v>
      </c>
    </row>
    <row r="646" spans="1:12" x14ac:dyDescent="0.25">
      <c r="A646" t="s">
        <v>21</v>
      </c>
      <c r="B646" t="s">
        <v>154</v>
      </c>
      <c r="C646" t="s">
        <v>153</v>
      </c>
      <c r="D646" t="s">
        <v>2</v>
      </c>
      <c r="E646" t="s">
        <v>7</v>
      </c>
      <c r="F646" t="s">
        <v>12</v>
      </c>
      <c r="G646">
        <f>INDEX(resident_to_x_domains[how many domains?],MATCH(data[[#This Row],[Case Profile Name]],resident_to_x_domains[Case Profile Name],0))</f>
        <v>2</v>
      </c>
      <c r="H646" t="str">
        <f>INDEX(CHP_table[CHP],MATCH(data[[#This Row],[Case Profile Name]],CHP_table[Case Profile Name],0))</f>
        <v>HP</v>
      </c>
      <c r="I646" t="str">
        <f>LEFT(data[[#This Row],[Domain]],1)</f>
        <v>H</v>
      </c>
      <c r="J646" s="4">
        <f>INDEX(criteria_table[criteria_code],MATCH(data[[#This Row],[Criteria]],criteria_table[Criteria],0))</f>
        <v>23</v>
      </c>
      <c r="K646" s="4" t="str">
        <f>CONCATENATE(data[[#This Row],[C H or P]],",",data[[#This Row],[criteria_code]])</f>
        <v>H,23</v>
      </c>
      <c r="L646" s="4" t="str">
        <f>CONCATENATE(data[[#This Row],[num_domains]]," ",data[[#This Row],[Criteria]])</f>
        <v>2 Practices dangerous to security</v>
      </c>
    </row>
    <row r="647" spans="1:12" x14ac:dyDescent="0.25">
      <c r="A647" t="s">
        <v>21</v>
      </c>
      <c r="B647" t="s">
        <v>154</v>
      </c>
      <c r="C647" t="s">
        <v>153</v>
      </c>
      <c r="D647" t="s">
        <v>2</v>
      </c>
      <c r="E647" t="s">
        <v>7</v>
      </c>
      <c r="F647" t="s">
        <v>78</v>
      </c>
      <c r="G647">
        <f>INDEX(resident_to_x_domains[how many domains?],MATCH(data[[#This Row],[Case Profile Name]],resident_to_x_domains[Case Profile Name],0))</f>
        <v>2</v>
      </c>
      <c r="H647" t="str">
        <f>INDEX(CHP_table[CHP],MATCH(data[[#This Row],[Case Profile Name]],CHP_table[Case Profile Name],0))</f>
        <v>HP</v>
      </c>
      <c r="I647" t="str">
        <f>LEFT(data[[#This Row],[Domain]],1)</f>
        <v>H</v>
      </c>
      <c r="J647" s="4">
        <f>INDEX(criteria_table[criteria_code],MATCH(data[[#This Row],[Criteria]],criteria_table[Criteria],0))</f>
        <v>9</v>
      </c>
      <c r="K647" s="4" t="str">
        <f>CONCATENATE(data[[#This Row],[C H or P]],",",data[[#This Row],[criteria_code]])</f>
        <v>H,9</v>
      </c>
      <c r="L647" s="4" t="str">
        <f>CONCATENATE(data[[#This Row],[num_domains]]," ",data[[#This Row],[Criteria]])</f>
        <v>2 Excessive foreign travel</v>
      </c>
    </row>
    <row r="648" spans="1:12" hidden="1" x14ac:dyDescent="0.25">
      <c r="A648" t="s">
        <v>21</v>
      </c>
      <c r="B648" t="s">
        <v>154</v>
      </c>
      <c r="C648" t="s">
        <v>153</v>
      </c>
      <c r="D648" t="s">
        <v>8</v>
      </c>
      <c r="E648" t="s">
        <v>7</v>
      </c>
      <c r="F648" t="s">
        <v>10</v>
      </c>
      <c r="G648">
        <f>INDEX(resident_to_x_domains[how many domains?],MATCH(data[[#This Row],[Case Profile Name]],resident_to_x_domains[Case Profile Name],0))</f>
        <v>2</v>
      </c>
      <c r="H648" t="str">
        <f>INDEX(CHP_table[CHP],MATCH(data[[#This Row],[Case Profile Name]],CHP_table[Case Profile Name],0))</f>
        <v>HP</v>
      </c>
      <c r="I648" t="str">
        <f>LEFT(data[[#This Row],[Domain]],1)</f>
        <v>H</v>
      </c>
      <c r="J648" s="4">
        <f>INDEX(criteria_table[criteria_code],MATCH(data[[#This Row],[Criteria]],criteria_table[Criteria],0))</f>
        <v>3</v>
      </c>
      <c r="K648" s="4" t="str">
        <f>CONCATENATE(data[[#This Row],[C H or P]],",",data[[#This Row],[criteria_code]])</f>
        <v>H,3</v>
      </c>
      <c r="L648" s="4" t="str">
        <f>CONCATENATE(data[[#This Row],[num_domains]]," ",data[[#This Row],[Criteria]])</f>
        <v>2 Allegiance to the United States of America</v>
      </c>
    </row>
    <row r="649" spans="1:12" hidden="1" x14ac:dyDescent="0.25">
      <c r="A649" t="s">
        <v>21</v>
      </c>
      <c r="B649" t="s">
        <v>154</v>
      </c>
      <c r="C649" t="s">
        <v>153</v>
      </c>
      <c r="D649" t="s">
        <v>8</v>
      </c>
      <c r="E649" t="s">
        <v>7</v>
      </c>
      <c r="F649" t="s">
        <v>6</v>
      </c>
      <c r="G649">
        <f>INDEX(resident_to_x_domains[how many domains?],MATCH(data[[#This Row],[Case Profile Name]],resident_to_x_domains[Case Profile Name],0))</f>
        <v>2</v>
      </c>
      <c r="H649" t="str">
        <f>INDEX(CHP_table[CHP],MATCH(data[[#This Row],[Case Profile Name]],CHP_table[Case Profile Name],0))</f>
        <v>HP</v>
      </c>
      <c r="I649" t="str">
        <f>LEFT(data[[#This Row],[Domain]],1)</f>
        <v>H</v>
      </c>
      <c r="J649" s="4">
        <f>INDEX(criteria_table[criteria_code],MATCH(data[[#This Row],[Criteria]],criteria_table[Criteria],0))</f>
        <v>28</v>
      </c>
      <c r="K649" s="4" t="str">
        <f>CONCATENATE(data[[#This Row],[C H or P]],",",data[[#This Row],[criteria_code]])</f>
        <v>H,28</v>
      </c>
      <c r="L649" s="4" t="str">
        <f>CONCATENATE(data[[#This Row],[num_domains]]," ",data[[#This Row],[Criteria]])</f>
        <v>2 Unexplained affluence</v>
      </c>
    </row>
    <row r="650" spans="1:12" x14ac:dyDescent="0.25">
      <c r="A650" t="s">
        <v>21</v>
      </c>
      <c r="B650" t="s">
        <v>154</v>
      </c>
      <c r="C650" t="s">
        <v>153</v>
      </c>
      <c r="D650" t="s">
        <v>2</v>
      </c>
      <c r="E650" t="s">
        <v>1</v>
      </c>
      <c r="F650" t="s">
        <v>0</v>
      </c>
      <c r="G650">
        <f>INDEX(resident_to_x_domains[how many domains?],MATCH(data[[#This Row],[Case Profile Name]],resident_to_x_domains[Case Profile Name],0))</f>
        <v>2</v>
      </c>
      <c r="H650" t="str">
        <f>INDEX(CHP_table[CHP],MATCH(data[[#This Row],[Case Profile Name]],CHP_table[Case Profile Name],0))</f>
        <v>HP</v>
      </c>
      <c r="I650" t="str">
        <f>LEFT(data[[#This Row],[Domain]],1)</f>
        <v>P</v>
      </c>
      <c r="J650" s="4">
        <f>INDEX(criteria_table[criteria_code],MATCH(data[[#This Row],[Criteria]],criteria_table[Criteria],0))</f>
        <v>18</v>
      </c>
      <c r="K650" s="4" t="str">
        <f>CONCATENATE(data[[#This Row],[C H or P]],",",data[[#This Row],[criteria_code]])</f>
        <v>P,18</v>
      </c>
      <c r="L650" s="4" t="str">
        <f>CONCATENATE(data[[#This Row],[num_domains]]," ",data[[#This Row],[Criteria]])</f>
        <v>2 Passive communication with hostile actors</v>
      </c>
    </row>
    <row r="651" spans="1:12" x14ac:dyDescent="0.25">
      <c r="A651" t="s">
        <v>73</v>
      </c>
      <c r="B651" t="s">
        <v>152</v>
      </c>
      <c r="C651" t="s">
        <v>59</v>
      </c>
      <c r="D651" t="s">
        <v>2</v>
      </c>
      <c r="E651" t="s">
        <v>7</v>
      </c>
      <c r="F651" t="s">
        <v>38</v>
      </c>
      <c r="G651">
        <f>INDEX(resident_to_x_domains[how many domains?],MATCH(data[[#This Row],[Case Profile Name]],resident_to_x_domains[Case Profile Name],0))</f>
        <v>2</v>
      </c>
      <c r="H651" t="str">
        <f>INDEX(CHP_table[CHP],MATCH(data[[#This Row],[Case Profile Name]],CHP_table[Case Profile Name],0))</f>
        <v>HP</v>
      </c>
      <c r="I651" t="str">
        <f>LEFT(data[[#This Row],[Domain]],1)</f>
        <v>H</v>
      </c>
      <c r="J651" s="4">
        <f>INDEX(criteria_table[criteria_code],MATCH(data[[#This Row],[Criteria]],criteria_table[Criteria],0))</f>
        <v>20</v>
      </c>
      <c r="K651" s="4" t="str">
        <f>CONCATENATE(data[[#This Row],[C H or P]],",",data[[#This Row],[criteria_code]])</f>
        <v>H,20</v>
      </c>
      <c r="L651" s="4" t="str">
        <f>CONCATENATE(data[[#This Row],[num_domains]]," ",data[[#This Row],[Criteria]])</f>
        <v>2 Personal conduct</v>
      </c>
    </row>
    <row r="652" spans="1:12" x14ac:dyDescent="0.25">
      <c r="A652" t="s">
        <v>73</v>
      </c>
      <c r="B652" t="s">
        <v>152</v>
      </c>
      <c r="C652" t="s">
        <v>59</v>
      </c>
      <c r="D652" t="s">
        <v>2</v>
      </c>
      <c r="E652" t="s">
        <v>7</v>
      </c>
      <c r="F652" t="s">
        <v>12</v>
      </c>
      <c r="G652">
        <f>INDEX(resident_to_x_domains[how many domains?],MATCH(data[[#This Row],[Case Profile Name]],resident_to_x_domains[Case Profile Name],0))</f>
        <v>2</v>
      </c>
      <c r="H652" t="str">
        <f>INDEX(CHP_table[CHP],MATCH(data[[#This Row],[Case Profile Name]],CHP_table[Case Profile Name],0))</f>
        <v>HP</v>
      </c>
      <c r="I652" t="str">
        <f>LEFT(data[[#This Row],[Domain]],1)</f>
        <v>H</v>
      </c>
      <c r="J652" s="4">
        <f>INDEX(criteria_table[criteria_code],MATCH(data[[#This Row],[Criteria]],criteria_table[Criteria],0))</f>
        <v>23</v>
      </c>
      <c r="K652" s="4" t="str">
        <f>CONCATENATE(data[[#This Row],[C H or P]],",",data[[#This Row],[criteria_code]])</f>
        <v>H,23</v>
      </c>
      <c r="L652" s="4" t="str">
        <f>CONCATENATE(data[[#This Row],[num_domains]]," ",data[[#This Row],[Criteria]])</f>
        <v>2 Practices dangerous to security</v>
      </c>
    </row>
    <row r="653" spans="1:12" x14ac:dyDescent="0.25">
      <c r="A653" t="s">
        <v>73</v>
      </c>
      <c r="B653" t="s">
        <v>152</v>
      </c>
      <c r="C653" t="s">
        <v>59</v>
      </c>
      <c r="D653" t="s">
        <v>2</v>
      </c>
      <c r="E653" t="s">
        <v>7</v>
      </c>
      <c r="F653" t="s">
        <v>37</v>
      </c>
      <c r="G653">
        <f>INDEX(resident_to_x_domains[how many domains?],MATCH(data[[#This Row],[Case Profile Name]],resident_to_x_domains[Case Profile Name],0))</f>
        <v>2</v>
      </c>
      <c r="H653" t="str">
        <f>INDEX(CHP_table[CHP],MATCH(data[[#This Row],[Case Profile Name]],CHP_table[Case Profile Name],0))</f>
        <v>HP</v>
      </c>
      <c r="I653" t="str">
        <f>LEFT(data[[#This Row],[Domain]],1)</f>
        <v>H</v>
      </c>
      <c r="J653" s="4">
        <f>INDEX(criteria_table[criteria_code],MATCH(data[[#This Row],[Criteria]],criteria_table[Criteria],0))</f>
        <v>24</v>
      </c>
      <c r="K653" s="4" t="str">
        <f>CONCATENATE(data[[#This Row],[C H or P]],",",data[[#This Row],[criteria_code]])</f>
        <v>H,24</v>
      </c>
      <c r="L653" s="4" t="str">
        <f>CONCATENATE(data[[#This Row],[num_domains]]," ",data[[#This Row],[Criteria]])</f>
        <v>2 Psychological considerations</v>
      </c>
    </row>
    <row r="654" spans="1:12" hidden="1" x14ac:dyDescent="0.25">
      <c r="A654" t="s">
        <v>73</v>
      </c>
      <c r="B654" t="s">
        <v>152</v>
      </c>
      <c r="C654" t="s">
        <v>59</v>
      </c>
      <c r="D654" t="s">
        <v>8</v>
      </c>
      <c r="E654" t="s">
        <v>7</v>
      </c>
      <c r="F654" t="s">
        <v>11</v>
      </c>
      <c r="G654">
        <f>INDEX(resident_to_x_domains[how many domains?],MATCH(data[[#This Row],[Case Profile Name]],resident_to_x_domains[Case Profile Name],0))</f>
        <v>2</v>
      </c>
      <c r="H654" t="str">
        <f>INDEX(CHP_table[CHP],MATCH(data[[#This Row],[Case Profile Name]],CHP_table[Case Profile Name],0))</f>
        <v>HP</v>
      </c>
      <c r="I654" t="str">
        <f>LEFT(data[[#This Row],[Domain]],1)</f>
        <v>H</v>
      </c>
      <c r="J654" s="4">
        <f>INDEX(criteria_table[criteria_code],MATCH(data[[#This Row],[Criteria]],criteria_table[Criteria],0))</f>
        <v>15</v>
      </c>
      <c r="K654" s="4" t="str">
        <f>CONCATENATE(data[[#This Row],[C H or P]],",",data[[#This Row],[criteria_code]])</f>
        <v>H,15</v>
      </c>
      <c r="L654" s="4" t="str">
        <f>CONCATENATE(data[[#This Row],[num_domains]]," ",data[[#This Row],[Criteria]])</f>
        <v>2 Mishandling of classified information</v>
      </c>
    </row>
    <row r="655" spans="1:12" hidden="1" x14ac:dyDescent="0.25">
      <c r="A655" t="s">
        <v>73</v>
      </c>
      <c r="B655" t="s">
        <v>152</v>
      </c>
      <c r="C655" t="s">
        <v>59</v>
      </c>
      <c r="D655" t="s">
        <v>8</v>
      </c>
      <c r="E655" t="s">
        <v>7</v>
      </c>
      <c r="F655" t="s">
        <v>10</v>
      </c>
      <c r="G655">
        <f>INDEX(resident_to_x_domains[how many domains?],MATCH(data[[#This Row],[Case Profile Name]],resident_to_x_domains[Case Profile Name],0))</f>
        <v>2</v>
      </c>
      <c r="H655" t="str">
        <f>INDEX(CHP_table[CHP],MATCH(data[[#This Row],[Case Profile Name]],CHP_table[Case Profile Name],0))</f>
        <v>HP</v>
      </c>
      <c r="I655" t="str">
        <f>LEFT(data[[#This Row],[Domain]],1)</f>
        <v>H</v>
      </c>
      <c r="J655" s="4">
        <f>INDEX(criteria_table[criteria_code],MATCH(data[[#This Row],[Criteria]],criteria_table[Criteria],0))</f>
        <v>3</v>
      </c>
      <c r="K655" s="4" t="str">
        <f>CONCATENATE(data[[#This Row],[C H or P]],",",data[[#This Row],[criteria_code]])</f>
        <v>H,3</v>
      </c>
      <c r="L655" s="4" t="str">
        <f>CONCATENATE(data[[#This Row],[num_domains]]," ",data[[#This Row],[Criteria]])</f>
        <v>2 Allegiance to the United States of America</v>
      </c>
    </row>
    <row r="656" spans="1:12" hidden="1" x14ac:dyDescent="0.25">
      <c r="A656" t="s">
        <v>73</v>
      </c>
      <c r="B656" t="s">
        <v>152</v>
      </c>
      <c r="C656" t="s">
        <v>59</v>
      </c>
      <c r="D656" t="s">
        <v>8</v>
      </c>
      <c r="E656" t="s">
        <v>7</v>
      </c>
      <c r="F656" t="s">
        <v>9</v>
      </c>
      <c r="G656">
        <f>INDEX(resident_to_x_domains[how many domains?],MATCH(data[[#This Row],[Case Profile Name]],resident_to_x_domains[Case Profile Name],0))</f>
        <v>2</v>
      </c>
      <c r="H656" t="str">
        <f>INDEX(CHP_table[CHP],MATCH(data[[#This Row],[Case Profile Name]],CHP_table[Case Profile Name],0))</f>
        <v>HP</v>
      </c>
      <c r="I656" t="str">
        <f>LEFT(data[[#This Row],[Domain]],1)</f>
        <v>H</v>
      </c>
      <c r="J656" s="4">
        <f>INDEX(criteria_table[criteria_code],MATCH(data[[#This Row],[Criteria]],criteria_table[Criteria],0))</f>
        <v>5</v>
      </c>
      <c r="K656" s="4" t="str">
        <f>CONCATENATE(data[[#This Row],[C H or P]],",",data[[#This Row],[criteria_code]])</f>
        <v>H,5</v>
      </c>
      <c r="L656" s="4" t="str">
        <f>CONCATENATE(data[[#This Row],[num_domains]]," ",data[[#This Row],[Criteria]])</f>
        <v>2 Criminal conduct</v>
      </c>
    </row>
    <row r="657" spans="1:12" x14ac:dyDescent="0.25">
      <c r="A657" t="s">
        <v>73</v>
      </c>
      <c r="B657" t="s">
        <v>152</v>
      </c>
      <c r="C657" t="s">
        <v>59</v>
      </c>
      <c r="D657" t="s">
        <v>2</v>
      </c>
      <c r="E657" t="s">
        <v>1</v>
      </c>
      <c r="F657" t="s">
        <v>0</v>
      </c>
      <c r="G657">
        <f>INDEX(resident_to_x_domains[how many domains?],MATCH(data[[#This Row],[Case Profile Name]],resident_to_x_domains[Case Profile Name],0))</f>
        <v>2</v>
      </c>
      <c r="H657" t="str">
        <f>INDEX(CHP_table[CHP],MATCH(data[[#This Row],[Case Profile Name]],CHP_table[Case Profile Name],0))</f>
        <v>HP</v>
      </c>
      <c r="I657" t="str">
        <f>LEFT(data[[#This Row],[Domain]],1)</f>
        <v>P</v>
      </c>
      <c r="J657" s="4">
        <f>INDEX(criteria_table[criteria_code],MATCH(data[[#This Row],[Criteria]],criteria_table[Criteria],0))</f>
        <v>18</v>
      </c>
      <c r="K657" s="4" t="str">
        <f>CONCATENATE(data[[#This Row],[C H or P]],",",data[[#This Row],[criteria_code]])</f>
        <v>P,18</v>
      </c>
      <c r="L657" s="4" t="str">
        <f>CONCATENATE(data[[#This Row],[num_domains]]," ",data[[#This Row],[Criteria]])</f>
        <v>2 Passive communication with hostile actors</v>
      </c>
    </row>
    <row r="658" spans="1:12" x14ac:dyDescent="0.25">
      <c r="A658" t="s">
        <v>17</v>
      </c>
      <c r="B658" t="s">
        <v>151</v>
      </c>
      <c r="C658" t="s">
        <v>150</v>
      </c>
      <c r="D658" t="s">
        <v>2</v>
      </c>
      <c r="E658" t="s">
        <v>7</v>
      </c>
      <c r="F658" t="s">
        <v>38</v>
      </c>
      <c r="G658">
        <f>INDEX(resident_to_x_domains[how many domains?],MATCH(data[[#This Row],[Case Profile Name]],resident_to_x_domains[Case Profile Name],0))</f>
        <v>2</v>
      </c>
      <c r="H658" t="str">
        <f>INDEX(CHP_table[CHP],MATCH(data[[#This Row],[Case Profile Name]],CHP_table[Case Profile Name],0))</f>
        <v>HP</v>
      </c>
      <c r="I658" t="str">
        <f>LEFT(data[[#This Row],[Domain]],1)</f>
        <v>H</v>
      </c>
      <c r="J658" s="4">
        <f>INDEX(criteria_table[criteria_code],MATCH(data[[#This Row],[Criteria]],criteria_table[Criteria],0))</f>
        <v>20</v>
      </c>
      <c r="K658" s="4" t="str">
        <f>CONCATENATE(data[[#This Row],[C H or P]],",",data[[#This Row],[criteria_code]])</f>
        <v>H,20</v>
      </c>
      <c r="L658" s="4" t="str">
        <f>CONCATENATE(data[[#This Row],[num_domains]]," ",data[[#This Row],[Criteria]])</f>
        <v>2 Personal conduct</v>
      </c>
    </row>
    <row r="659" spans="1:12" x14ac:dyDescent="0.25">
      <c r="A659" t="s">
        <v>17</v>
      </c>
      <c r="B659" t="s">
        <v>151</v>
      </c>
      <c r="C659" t="s">
        <v>150</v>
      </c>
      <c r="D659" t="s">
        <v>2</v>
      </c>
      <c r="E659" t="s">
        <v>7</v>
      </c>
      <c r="F659" t="s">
        <v>13</v>
      </c>
      <c r="G659">
        <f>INDEX(resident_to_x_domains[how many domains?],MATCH(data[[#This Row],[Case Profile Name]],resident_to_x_domains[Case Profile Name],0))</f>
        <v>2</v>
      </c>
      <c r="H659" t="str">
        <f>INDEX(CHP_table[CHP],MATCH(data[[#This Row],[Case Profile Name]],CHP_table[Case Profile Name],0))</f>
        <v>HP</v>
      </c>
      <c r="I659" t="str">
        <f>LEFT(data[[#This Row],[Domain]],1)</f>
        <v>H</v>
      </c>
      <c r="J659" s="4">
        <f>INDEX(criteria_table[criteria_code],MATCH(data[[#This Row],[Criteria]],criteria_table[Criteria],0))</f>
        <v>11</v>
      </c>
      <c r="K659" s="4" t="str">
        <f>CONCATENATE(data[[#This Row],[C H or P]],",",data[[#This Row],[criteria_code]])</f>
        <v>H,11</v>
      </c>
      <c r="L659" s="4" t="str">
        <f>CONCATENATE(data[[#This Row],[num_domains]]," ",data[[#This Row],[Criteria]])</f>
        <v>2 Financial considerations</v>
      </c>
    </row>
    <row r="660" spans="1:12" x14ac:dyDescent="0.25">
      <c r="A660" t="s">
        <v>17</v>
      </c>
      <c r="B660" t="s">
        <v>151</v>
      </c>
      <c r="C660" t="s">
        <v>150</v>
      </c>
      <c r="D660" t="s">
        <v>2</v>
      </c>
      <c r="E660" t="s">
        <v>7</v>
      </c>
      <c r="F660" t="s">
        <v>37</v>
      </c>
      <c r="G660">
        <f>INDEX(resident_to_x_domains[how many domains?],MATCH(data[[#This Row],[Case Profile Name]],resident_to_x_domains[Case Profile Name],0))</f>
        <v>2</v>
      </c>
      <c r="H660" t="str">
        <f>INDEX(CHP_table[CHP],MATCH(data[[#This Row],[Case Profile Name]],CHP_table[Case Profile Name],0))</f>
        <v>HP</v>
      </c>
      <c r="I660" t="str">
        <f>LEFT(data[[#This Row],[Domain]],1)</f>
        <v>H</v>
      </c>
      <c r="J660" s="4">
        <f>INDEX(criteria_table[criteria_code],MATCH(data[[#This Row],[Criteria]],criteria_table[Criteria],0))</f>
        <v>24</v>
      </c>
      <c r="K660" s="4" t="str">
        <f>CONCATENATE(data[[#This Row],[C H or P]],",",data[[#This Row],[criteria_code]])</f>
        <v>H,24</v>
      </c>
      <c r="L660" s="4" t="str">
        <f>CONCATENATE(data[[#This Row],[num_domains]]," ",data[[#This Row],[Criteria]])</f>
        <v>2 Psychological considerations</v>
      </c>
    </row>
    <row r="661" spans="1:12" hidden="1" x14ac:dyDescent="0.25">
      <c r="A661" t="s">
        <v>17</v>
      </c>
      <c r="B661" t="s">
        <v>151</v>
      </c>
      <c r="C661" t="s">
        <v>150</v>
      </c>
      <c r="D661" t="s">
        <v>8</v>
      </c>
      <c r="E661" t="s">
        <v>7</v>
      </c>
      <c r="F661" t="s">
        <v>30</v>
      </c>
      <c r="G661">
        <f>INDEX(resident_to_x_domains[how many domains?],MATCH(data[[#This Row],[Case Profile Name]],resident_to_x_domains[Case Profile Name],0))</f>
        <v>2</v>
      </c>
      <c r="H661" t="str">
        <f>INDEX(CHP_table[CHP],MATCH(data[[#This Row],[Case Profile Name]],CHP_table[Case Profile Name],0))</f>
        <v>HP</v>
      </c>
      <c r="I661" t="str">
        <f>LEFT(data[[#This Row],[Domain]],1)</f>
        <v>H</v>
      </c>
      <c r="J661" s="4">
        <f>INDEX(criteria_table[criteria_code],MATCH(data[[#This Row],[Criteria]],criteria_table[Criteria],0))</f>
        <v>8</v>
      </c>
      <c r="K661" s="4" t="str">
        <f>CONCATENATE(data[[#This Row],[C H or P]],",",data[[#This Row],[criteria_code]])</f>
        <v>H,8</v>
      </c>
      <c r="L661" s="4" t="str">
        <f>CONCATENATE(data[[#This Row],[num_domains]]," ",data[[#This Row],[Criteria]])</f>
        <v>2 Excessive debt</v>
      </c>
    </row>
    <row r="662" spans="1:12" hidden="1" x14ac:dyDescent="0.25">
      <c r="A662" t="s">
        <v>17</v>
      </c>
      <c r="B662" t="s">
        <v>151</v>
      </c>
      <c r="C662" t="s">
        <v>150</v>
      </c>
      <c r="D662" t="s">
        <v>8</v>
      </c>
      <c r="E662" t="s">
        <v>7</v>
      </c>
      <c r="F662" t="s">
        <v>43</v>
      </c>
      <c r="G662">
        <f>INDEX(resident_to_x_domains[how many domains?],MATCH(data[[#This Row],[Case Profile Name]],resident_to_x_domains[Case Profile Name],0))</f>
        <v>2</v>
      </c>
      <c r="H662" t="str">
        <f>INDEX(CHP_table[CHP],MATCH(data[[#This Row],[Case Profile Name]],CHP_table[Case Profile Name],0))</f>
        <v>HP</v>
      </c>
      <c r="I662" t="str">
        <f>LEFT(data[[#This Row],[Domain]],1)</f>
        <v>H</v>
      </c>
      <c r="J662" s="4">
        <f>INDEX(criteria_table[criteria_code],MATCH(data[[#This Row],[Criteria]],criteria_table[Criteria],0))</f>
        <v>25</v>
      </c>
      <c r="K662" s="4" t="str">
        <f>CONCATENATE(data[[#This Row],[C H or P]],",",data[[#This Row],[criteria_code]])</f>
        <v>H,25</v>
      </c>
      <c r="L662" s="4" t="str">
        <f>CONCATENATE(data[[#This Row],[num_domains]]," ",data[[#This Row],[Criteria]])</f>
        <v>2 Psychological stress</v>
      </c>
    </row>
    <row r="663" spans="1:12" x14ac:dyDescent="0.25">
      <c r="A663" t="s">
        <v>17</v>
      </c>
      <c r="B663" t="s">
        <v>151</v>
      </c>
      <c r="C663" t="s">
        <v>150</v>
      </c>
      <c r="D663" t="s">
        <v>2</v>
      </c>
      <c r="E663" t="s">
        <v>1</v>
      </c>
      <c r="F663" t="s">
        <v>36</v>
      </c>
      <c r="G663">
        <f>INDEX(resident_to_x_domains[how many domains?],MATCH(data[[#This Row],[Case Profile Name]],resident_to_x_domains[Case Profile Name],0))</f>
        <v>2</v>
      </c>
      <c r="H663" t="str">
        <f>INDEX(CHP_table[CHP],MATCH(data[[#This Row],[Case Profile Name]],CHP_table[Case Profile Name],0))</f>
        <v>HP</v>
      </c>
      <c r="I663" t="str">
        <f>LEFT(data[[#This Row],[Domain]],1)</f>
        <v>P</v>
      </c>
      <c r="J663" s="4">
        <f>INDEX(criteria_table[criteria_code],MATCH(data[[#This Row],[Criteria]],criteria_table[Criteria],0))</f>
        <v>4</v>
      </c>
      <c r="K663" s="4" t="str">
        <f>CONCATENATE(data[[#This Row],[C H or P]],",",data[[#This Row],[criteria_code]])</f>
        <v>P,4</v>
      </c>
      <c r="L663" s="4" t="str">
        <f>CONCATENATE(data[[#This Row],[num_domains]]," ",data[[#This Row],[Criteria]])</f>
        <v>2 Anti-social tendencies</v>
      </c>
    </row>
    <row r="664" spans="1:12" x14ac:dyDescent="0.25">
      <c r="A664" t="s">
        <v>17</v>
      </c>
      <c r="B664" t="s">
        <v>151</v>
      </c>
      <c r="C664" t="s">
        <v>150</v>
      </c>
      <c r="D664" t="s">
        <v>2</v>
      </c>
      <c r="E664" t="s">
        <v>1</v>
      </c>
      <c r="F664" t="s">
        <v>35</v>
      </c>
      <c r="G664">
        <f>INDEX(resident_to_x_domains[how many domains?],MATCH(data[[#This Row],[Case Profile Name]],resident_to_x_domains[Case Profile Name],0))</f>
        <v>2</v>
      </c>
      <c r="H664" t="str">
        <f>INDEX(CHP_table[CHP],MATCH(data[[#This Row],[Case Profile Name]],CHP_table[Case Profile Name],0))</f>
        <v>HP</v>
      </c>
      <c r="I664" t="str">
        <f>LEFT(data[[#This Row],[Domain]],1)</f>
        <v>P</v>
      </c>
      <c r="J664" s="4">
        <f>INDEX(criteria_table[criteria_code],MATCH(data[[#This Row],[Criteria]],criteria_table[Criteria],0))</f>
        <v>10</v>
      </c>
      <c r="K664" s="4" t="str">
        <f>CONCATENATE(data[[#This Row],[C H or P]],",",data[[#This Row],[criteria_code]])</f>
        <v>P,10</v>
      </c>
      <c r="L664" s="4" t="str">
        <f>CONCATENATE(data[[#This Row],[num_domains]]," ",data[[#This Row],[Criteria]])</f>
        <v>2 Feelings of victimization</v>
      </c>
    </row>
    <row r="665" spans="1:12" hidden="1" x14ac:dyDescent="0.25">
      <c r="A665" t="s">
        <v>17</v>
      </c>
      <c r="B665" t="s">
        <v>151</v>
      </c>
      <c r="C665" t="s">
        <v>150</v>
      </c>
      <c r="D665" t="s">
        <v>8</v>
      </c>
      <c r="E665" t="s">
        <v>1</v>
      </c>
      <c r="F665" t="s">
        <v>49</v>
      </c>
      <c r="G665">
        <f>INDEX(resident_to_x_domains[how many domains?],MATCH(data[[#This Row],[Case Profile Name]],resident_to_x_domains[Case Profile Name],0))</f>
        <v>2</v>
      </c>
      <c r="H665" t="str">
        <f>INDEX(CHP_table[CHP],MATCH(data[[#This Row],[Case Profile Name]],CHP_table[Case Profile Name],0))</f>
        <v>HP</v>
      </c>
      <c r="I665" t="str">
        <f>LEFT(data[[#This Row],[Domain]],1)</f>
        <v>P</v>
      </c>
      <c r="J665" s="4">
        <f>INDEX(criteria_table[criteria_code],MATCH(data[[#This Row],[Criteria]],criteria_table[Criteria],0))</f>
        <v>14</v>
      </c>
      <c r="K665" s="4" t="str">
        <f>CONCATENATE(data[[#This Row],[C H or P]],",",data[[#This Row],[criteria_code]])</f>
        <v>P,14</v>
      </c>
      <c r="L665" s="4" t="str">
        <f>CONCATENATE(data[[#This Row],[num_domains]]," ",data[[#This Row],[Criteria]])</f>
        <v>2 Isolationist behavior</v>
      </c>
    </row>
    <row r="666" spans="1:12" hidden="1" x14ac:dyDescent="0.25">
      <c r="A666" t="s">
        <v>17</v>
      </c>
      <c r="B666" t="s">
        <v>151</v>
      </c>
      <c r="C666" t="s">
        <v>150</v>
      </c>
      <c r="D666" t="s">
        <v>8</v>
      </c>
      <c r="E666" t="s">
        <v>1</v>
      </c>
      <c r="F666" t="s">
        <v>34</v>
      </c>
      <c r="G666">
        <f>INDEX(resident_to_x_domains[how many domains?],MATCH(data[[#This Row],[Case Profile Name]],resident_to_x_domains[Case Profile Name],0))</f>
        <v>2</v>
      </c>
      <c r="H666" t="str">
        <f>INDEX(CHP_table[CHP],MATCH(data[[#This Row],[Case Profile Name]],CHP_table[Case Profile Name],0))</f>
        <v>HP</v>
      </c>
      <c r="I666" t="str">
        <f>LEFT(data[[#This Row],[Domain]],1)</f>
        <v>P</v>
      </c>
      <c r="J666" s="4">
        <f>INDEX(criteria_table[criteria_code],MATCH(data[[#This Row],[Criteria]],criteria_table[Criteria],0))</f>
        <v>26</v>
      </c>
      <c r="K666" s="4" t="str">
        <f>CONCATENATE(data[[#This Row],[C H or P]],",",data[[#This Row],[criteria_code]])</f>
        <v>P,26</v>
      </c>
      <c r="L666" s="4" t="str">
        <f>CONCATENATE(data[[#This Row],[num_domains]]," ",data[[#This Row],[Criteria]])</f>
        <v>2 Resentment</v>
      </c>
    </row>
    <row r="667" spans="1:12" x14ac:dyDescent="0.25">
      <c r="A667" t="s">
        <v>91</v>
      </c>
      <c r="B667" t="s">
        <v>148</v>
      </c>
      <c r="C667" t="s">
        <v>147</v>
      </c>
      <c r="D667" t="s">
        <v>2</v>
      </c>
      <c r="E667" t="s">
        <v>7</v>
      </c>
      <c r="F667" t="s">
        <v>38</v>
      </c>
      <c r="G667">
        <f>INDEX(resident_to_x_domains[how many domains?],MATCH(data[[#This Row],[Case Profile Name]],resident_to_x_domains[Case Profile Name],0))</f>
        <v>3</v>
      </c>
      <c r="H667" t="str">
        <f>INDEX(CHP_table[CHP],MATCH(data[[#This Row],[Case Profile Name]],CHP_table[Case Profile Name],0))</f>
        <v>CHP</v>
      </c>
      <c r="I667" t="str">
        <f>LEFT(data[[#This Row],[Domain]],1)</f>
        <v>H</v>
      </c>
      <c r="J667" s="4">
        <f>INDEX(criteria_table[criteria_code],MATCH(data[[#This Row],[Criteria]],criteria_table[Criteria],0))</f>
        <v>20</v>
      </c>
      <c r="K667" s="4" t="str">
        <f>CONCATENATE(data[[#This Row],[C H or P]],",",data[[#This Row],[criteria_code]])</f>
        <v>H,20</v>
      </c>
      <c r="L667" s="4" t="str">
        <f>CONCATENATE(data[[#This Row],[num_domains]]," ",data[[#This Row],[Criteria]])</f>
        <v>3 Personal conduct</v>
      </c>
    </row>
    <row r="668" spans="1:12" x14ac:dyDescent="0.25">
      <c r="A668" t="s">
        <v>91</v>
      </c>
      <c r="B668" t="s">
        <v>148</v>
      </c>
      <c r="C668" t="s">
        <v>147</v>
      </c>
      <c r="D668" t="s">
        <v>2</v>
      </c>
      <c r="E668" t="s">
        <v>7</v>
      </c>
      <c r="F668" t="s">
        <v>76</v>
      </c>
      <c r="G668">
        <f>INDEX(resident_to_x_domains[how many domains?],MATCH(data[[#This Row],[Case Profile Name]],resident_to_x_domains[Case Profile Name],0))</f>
        <v>3</v>
      </c>
      <c r="H668" t="str">
        <f>INDEX(CHP_table[CHP],MATCH(data[[#This Row],[Case Profile Name]],CHP_table[Case Profile Name],0))</f>
        <v>CHP</v>
      </c>
      <c r="I668" t="str">
        <f>LEFT(data[[#This Row],[Domain]],1)</f>
        <v>H</v>
      </c>
      <c r="J668" s="4">
        <f>INDEX(criteria_table[criteria_code],MATCH(data[[#This Row],[Criteria]],criteria_table[Criteria],0))</f>
        <v>7</v>
      </c>
      <c r="K668" s="4" t="str">
        <f>CONCATENATE(data[[#This Row],[C H or P]],",",data[[#This Row],[criteria_code]])</f>
        <v>H,7</v>
      </c>
      <c r="L668" s="4" t="str">
        <f>CONCATENATE(data[[#This Row],[num_domains]]," ",data[[#This Row],[Criteria]])</f>
        <v>3 Excessive alcohol consumption</v>
      </c>
    </row>
    <row r="669" spans="1:12" x14ac:dyDescent="0.25">
      <c r="A669" t="s">
        <v>91</v>
      </c>
      <c r="B669" t="s">
        <v>148</v>
      </c>
      <c r="C669" t="s">
        <v>147</v>
      </c>
      <c r="D669" t="s">
        <v>2</v>
      </c>
      <c r="E669" t="s">
        <v>7</v>
      </c>
      <c r="F669" t="s">
        <v>37</v>
      </c>
      <c r="G669">
        <f>INDEX(resident_to_x_domains[how many domains?],MATCH(data[[#This Row],[Case Profile Name]],resident_to_x_domains[Case Profile Name],0))</f>
        <v>3</v>
      </c>
      <c r="H669" t="str">
        <f>INDEX(CHP_table[CHP],MATCH(data[[#This Row],[Case Profile Name]],CHP_table[Case Profile Name],0))</f>
        <v>CHP</v>
      </c>
      <c r="I669" t="str">
        <f>LEFT(data[[#This Row],[Domain]],1)</f>
        <v>H</v>
      </c>
      <c r="J669" s="4">
        <f>INDEX(criteria_table[criteria_code],MATCH(data[[#This Row],[Criteria]],criteria_table[Criteria],0))</f>
        <v>24</v>
      </c>
      <c r="K669" s="4" t="str">
        <f>CONCATENATE(data[[#This Row],[C H or P]],",",data[[#This Row],[criteria_code]])</f>
        <v>H,24</v>
      </c>
      <c r="L669" s="4" t="str">
        <f>CONCATENATE(data[[#This Row],[num_domains]]," ",data[[#This Row],[Criteria]])</f>
        <v>3 Psychological considerations</v>
      </c>
    </row>
    <row r="670" spans="1:12" hidden="1" x14ac:dyDescent="0.25">
      <c r="A670" t="s">
        <v>91</v>
      </c>
      <c r="B670" t="s">
        <v>148</v>
      </c>
      <c r="C670" t="s">
        <v>147</v>
      </c>
      <c r="D670" t="s">
        <v>8</v>
      </c>
      <c r="E670" t="s">
        <v>7</v>
      </c>
      <c r="F670" t="s">
        <v>9</v>
      </c>
      <c r="G670">
        <f>INDEX(resident_to_x_domains[how many domains?],MATCH(data[[#This Row],[Case Profile Name]],resident_to_x_domains[Case Profile Name],0))</f>
        <v>3</v>
      </c>
      <c r="H670" t="str">
        <f>INDEX(CHP_table[CHP],MATCH(data[[#This Row],[Case Profile Name]],CHP_table[Case Profile Name],0))</f>
        <v>CHP</v>
      </c>
      <c r="I670" t="str">
        <f>LEFT(data[[#This Row],[Domain]],1)</f>
        <v>H</v>
      </c>
      <c r="J670" s="4">
        <f>INDEX(criteria_table[criteria_code],MATCH(data[[#This Row],[Criteria]],criteria_table[Criteria],0))</f>
        <v>5</v>
      </c>
      <c r="K670" s="4" t="str">
        <f>CONCATENATE(data[[#This Row],[C H or P]],",",data[[#This Row],[criteria_code]])</f>
        <v>H,5</v>
      </c>
      <c r="L670" s="4" t="str">
        <f>CONCATENATE(data[[#This Row],[num_domains]]," ",data[[#This Row],[Criteria]])</f>
        <v>3 Criminal conduct</v>
      </c>
    </row>
    <row r="671" spans="1:12" hidden="1" x14ac:dyDescent="0.25">
      <c r="A671" t="s">
        <v>91</v>
      </c>
      <c r="B671" t="s">
        <v>148</v>
      </c>
      <c r="C671" t="s">
        <v>147</v>
      </c>
      <c r="D671" t="s">
        <v>8</v>
      </c>
      <c r="E671" t="s">
        <v>7</v>
      </c>
      <c r="F671" t="s">
        <v>125</v>
      </c>
      <c r="G671">
        <f>INDEX(resident_to_x_domains[how many domains?],MATCH(data[[#This Row],[Case Profile Name]],resident_to_x_domains[Case Profile Name],0))</f>
        <v>3</v>
      </c>
      <c r="H671" t="str">
        <f>INDEX(CHP_table[CHP],MATCH(data[[#This Row],[Case Profile Name]],CHP_table[Case Profile Name],0))</f>
        <v>CHP</v>
      </c>
      <c r="I671" t="str">
        <f>LEFT(data[[#This Row],[Domain]],1)</f>
        <v>H</v>
      </c>
      <c r="J671" s="4">
        <f>INDEX(criteria_table[criteria_code],MATCH(data[[#This Row],[Criteria]],criteria_table[Criteria],0))</f>
        <v>13</v>
      </c>
      <c r="K671" s="4" t="str">
        <f>CONCATENATE(data[[#This Row],[C H or P]],",",data[[#This Row],[criteria_code]])</f>
        <v>H,13</v>
      </c>
      <c r="L671" s="4" t="str">
        <f>CONCATENATE(data[[#This Row],[num_domains]]," ",data[[#This Row],[Criteria]])</f>
        <v>3 Illegal drug use</v>
      </c>
    </row>
    <row r="672" spans="1:12" hidden="1" x14ac:dyDescent="0.25">
      <c r="A672" t="s">
        <v>91</v>
      </c>
      <c r="B672" t="s">
        <v>148</v>
      </c>
      <c r="C672" t="s">
        <v>147</v>
      </c>
      <c r="D672" t="s">
        <v>8</v>
      </c>
      <c r="E672" t="s">
        <v>7</v>
      </c>
      <c r="F672" t="s">
        <v>43</v>
      </c>
      <c r="G672">
        <f>INDEX(resident_to_x_domains[how many domains?],MATCH(data[[#This Row],[Case Profile Name]],resident_to_x_domains[Case Profile Name],0))</f>
        <v>3</v>
      </c>
      <c r="H672" t="str">
        <f>INDEX(CHP_table[CHP],MATCH(data[[#This Row],[Case Profile Name]],CHP_table[Case Profile Name],0))</f>
        <v>CHP</v>
      </c>
      <c r="I672" t="str">
        <f>LEFT(data[[#This Row],[Domain]],1)</f>
        <v>H</v>
      </c>
      <c r="J672" s="4">
        <f>INDEX(criteria_table[criteria_code],MATCH(data[[#This Row],[Criteria]],criteria_table[Criteria],0))</f>
        <v>25</v>
      </c>
      <c r="K672" s="4" t="str">
        <f>CONCATENATE(data[[#This Row],[C H or P]],",",data[[#This Row],[criteria_code]])</f>
        <v>H,25</v>
      </c>
      <c r="L672" s="4" t="str">
        <f>CONCATENATE(data[[#This Row],[num_domains]]," ",data[[#This Row],[Criteria]])</f>
        <v>3 Psychological stress</v>
      </c>
    </row>
    <row r="673" spans="1:12" x14ac:dyDescent="0.25">
      <c r="A673" t="s">
        <v>91</v>
      </c>
      <c r="B673" t="s">
        <v>148</v>
      </c>
      <c r="C673" t="s">
        <v>147</v>
      </c>
      <c r="D673" t="s">
        <v>2</v>
      </c>
      <c r="E673" t="s">
        <v>1</v>
      </c>
      <c r="F673" t="s">
        <v>36</v>
      </c>
      <c r="G673">
        <f>INDEX(resident_to_x_domains[how many domains?],MATCH(data[[#This Row],[Case Profile Name]],resident_to_x_domains[Case Profile Name],0))</f>
        <v>3</v>
      </c>
      <c r="H673" t="str">
        <f>INDEX(CHP_table[CHP],MATCH(data[[#This Row],[Case Profile Name]],CHP_table[Case Profile Name],0))</f>
        <v>CHP</v>
      </c>
      <c r="I673" t="str">
        <f>LEFT(data[[#This Row],[Domain]],1)</f>
        <v>P</v>
      </c>
      <c r="J673" s="4">
        <f>INDEX(criteria_table[criteria_code],MATCH(data[[#This Row],[Criteria]],criteria_table[Criteria],0))</f>
        <v>4</v>
      </c>
      <c r="K673" s="4" t="str">
        <f>CONCATENATE(data[[#This Row],[C H or P]],",",data[[#This Row],[criteria_code]])</f>
        <v>P,4</v>
      </c>
      <c r="L673" s="4" t="str">
        <f>CONCATENATE(data[[#This Row],[num_domains]]," ",data[[#This Row],[Criteria]])</f>
        <v>3 Anti-social tendencies</v>
      </c>
    </row>
    <row r="674" spans="1:12" x14ac:dyDescent="0.25">
      <c r="A674" t="s">
        <v>91</v>
      </c>
      <c r="B674" t="s">
        <v>148</v>
      </c>
      <c r="C674" t="s">
        <v>147</v>
      </c>
      <c r="D674" t="s">
        <v>2</v>
      </c>
      <c r="E674" t="s">
        <v>1</v>
      </c>
      <c r="F674" t="s">
        <v>35</v>
      </c>
      <c r="G674">
        <f>INDEX(resident_to_x_domains[how many domains?],MATCH(data[[#This Row],[Case Profile Name]],resident_to_x_domains[Case Profile Name],0))</f>
        <v>3</v>
      </c>
      <c r="H674" t="str">
        <f>INDEX(CHP_table[CHP],MATCH(data[[#This Row],[Case Profile Name]],CHP_table[Case Profile Name],0))</f>
        <v>CHP</v>
      </c>
      <c r="I674" t="str">
        <f>LEFT(data[[#This Row],[Domain]],1)</f>
        <v>P</v>
      </c>
      <c r="J674" s="4">
        <f>INDEX(criteria_table[criteria_code],MATCH(data[[#This Row],[Criteria]],criteria_table[Criteria],0))</f>
        <v>10</v>
      </c>
      <c r="K674" s="4" t="str">
        <f>CONCATENATE(data[[#This Row],[C H or P]],",",data[[#This Row],[criteria_code]])</f>
        <v>P,10</v>
      </c>
      <c r="L674" s="4" t="str">
        <f>CONCATENATE(data[[#This Row],[num_domains]]," ",data[[#This Row],[Criteria]])</f>
        <v>3 Feelings of victimization</v>
      </c>
    </row>
    <row r="675" spans="1:12" x14ac:dyDescent="0.25">
      <c r="A675" t="s">
        <v>91</v>
      </c>
      <c r="B675" t="s">
        <v>148</v>
      </c>
      <c r="C675" t="s">
        <v>147</v>
      </c>
      <c r="D675" t="s">
        <v>2</v>
      </c>
      <c r="E675" t="s">
        <v>1</v>
      </c>
      <c r="F675" t="s">
        <v>92</v>
      </c>
      <c r="G675">
        <f>INDEX(resident_to_x_domains[how many domains?],MATCH(data[[#This Row],[Case Profile Name]],resident_to_x_domains[Case Profile Name],0))</f>
        <v>3</v>
      </c>
      <c r="H675" t="str">
        <f>INDEX(CHP_table[CHP],MATCH(data[[#This Row],[Case Profile Name]],CHP_table[Case Profile Name],0))</f>
        <v>CHP</v>
      </c>
      <c r="I675" t="str">
        <f>LEFT(data[[#This Row],[Domain]],1)</f>
        <v>P</v>
      </c>
      <c r="J675" s="4">
        <f>INDEX(criteria_table[criteria_code],MATCH(data[[#This Row],[Criteria]],criteria_table[Criteria],0))</f>
        <v>27</v>
      </c>
      <c r="K675" s="4" t="str">
        <f>CONCATENATE(data[[#This Row],[C H or P]],",",data[[#This Row],[criteria_code]])</f>
        <v>P,27</v>
      </c>
      <c r="L675" s="4" t="str">
        <f>CONCATENATE(data[[#This Row],[num_domains]]," ",data[[#This Row],[Criteria]])</f>
        <v>3 Threatening behavior</v>
      </c>
    </row>
    <row r="676" spans="1:12" hidden="1" x14ac:dyDescent="0.25">
      <c r="A676" t="s">
        <v>91</v>
      </c>
      <c r="B676" t="s">
        <v>148</v>
      </c>
      <c r="C676" t="s">
        <v>147</v>
      </c>
      <c r="D676" t="s">
        <v>8</v>
      </c>
      <c r="E676" t="s">
        <v>1</v>
      </c>
      <c r="F676" t="s">
        <v>49</v>
      </c>
      <c r="G676">
        <f>INDEX(resident_to_x_domains[how many domains?],MATCH(data[[#This Row],[Case Profile Name]],resident_to_x_domains[Case Profile Name],0))</f>
        <v>3</v>
      </c>
      <c r="H676" t="str">
        <f>INDEX(CHP_table[CHP],MATCH(data[[#This Row],[Case Profile Name]],CHP_table[Case Profile Name],0))</f>
        <v>CHP</v>
      </c>
      <c r="I676" t="str">
        <f>LEFT(data[[#This Row],[Domain]],1)</f>
        <v>P</v>
      </c>
      <c r="J676" s="4">
        <f>INDEX(criteria_table[criteria_code],MATCH(data[[#This Row],[Criteria]],criteria_table[Criteria],0))</f>
        <v>14</v>
      </c>
      <c r="K676" s="4" t="str">
        <f>CONCATENATE(data[[#This Row],[C H or P]],",",data[[#This Row],[criteria_code]])</f>
        <v>P,14</v>
      </c>
      <c r="L676" s="4" t="str">
        <f>CONCATENATE(data[[#This Row],[num_domains]]," ",data[[#This Row],[Criteria]])</f>
        <v>3 Isolationist behavior</v>
      </c>
    </row>
    <row r="677" spans="1:12" hidden="1" x14ac:dyDescent="0.25">
      <c r="A677" t="s">
        <v>91</v>
      </c>
      <c r="B677" t="s">
        <v>148</v>
      </c>
      <c r="C677" t="s">
        <v>147</v>
      </c>
      <c r="D677" t="s">
        <v>8</v>
      </c>
      <c r="E677" t="s">
        <v>1</v>
      </c>
      <c r="F677" t="s">
        <v>34</v>
      </c>
      <c r="G677">
        <f>INDEX(resident_to_x_domains[how many domains?],MATCH(data[[#This Row],[Case Profile Name]],resident_to_x_domains[Case Profile Name],0))</f>
        <v>3</v>
      </c>
      <c r="H677" t="str">
        <f>INDEX(CHP_table[CHP],MATCH(data[[#This Row],[Case Profile Name]],CHP_table[Case Profile Name],0))</f>
        <v>CHP</v>
      </c>
      <c r="I677" t="str">
        <f>LEFT(data[[#This Row],[Domain]],1)</f>
        <v>P</v>
      </c>
      <c r="J677" s="4">
        <f>INDEX(criteria_table[criteria_code],MATCH(data[[#This Row],[Criteria]],criteria_table[Criteria],0))</f>
        <v>26</v>
      </c>
      <c r="K677" s="4" t="str">
        <f>CONCATENATE(data[[#This Row],[C H or P]],",",data[[#This Row],[criteria_code]])</f>
        <v>P,26</v>
      </c>
      <c r="L677" s="4" t="str">
        <f>CONCATENATE(data[[#This Row],[num_domains]]," ",data[[#This Row],[Criteria]])</f>
        <v>3 Resentment</v>
      </c>
    </row>
    <row r="678" spans="1:12" hidden="1" x14ac:dyDescent="0.25">
      <c r="A678" t="s">
        <v>91</v>
      </c>
      <c r="B678" t="s">
        <v>148</v>
      </c>
      <c r="C678" t="s">
        <v>147</v>
      </c>
      <c r="D678" t="s">
        <v>8</v>
      </c>
      <c r="E678" t="s">
        <v>1</v>
      </c>
      <c r="F678" t="s">
        <v>75</v>
      </c>
      <c r="G678">
        <f>INDEX(resident_to_x_domains[how many domains?],MATCH(data[[#This Row],[Case Profile Name]],resident_to_x_domains[Case Profile Name],0))</f>
        <v>3</v>
      </c>
      <c r="H678" t="str">
        <f>INDEX(CHP_table[CHP],MATCH(data[[#This Row],[Case Profile Name]],CHP_table[Case Profile Name],0))</f>
        <v>CHP</v>
      </c>
      <c r="I678" t="str">
        <f>LEFT(data[[#This Row],[Domain]],1)</f>
        <v>P</v>
      </c>
      <c r="J678" s="4">
        <f>INDEX(criteria_table[criteria_code],MATCH(data[[#This Row],[Criteria]],criteria_table[Criteria],0))</f>
        <v>29</v>
      </c>
      <c r="K678" s="4" t="str">
        <f>CONCATENATE(data[[#This Row],[C H or P]],",",data[[#This Row],[criteria_code]])</f>
        <v>P,29</v>
      </c>
      <c r="L678" s="4" t="str">
        <f>CONCATENATE(data[[#This Row],[num_domains]]," ",data[[#This Row],[Criteria]])</f>
        <v>3 Violent behavior</v>
      </c>
    </row>
    <row r="679" spans="1:12" hidden="1" x14ac:dyDescent="0.25">
      <c r="A679" t="s">
        <v>91</v>
      </c>
      <c r="B679" t="s">
        <v>148</v>
      </c>
      <c r="C679" t="s">
        <v>147</v>
      </c>
      <c r="D679" t="s">
        <v>8</v>
      </c>
      <c r="E679" t="s">
        <v>1</v>
      </c>
      <c r="F679" t="s">
        <v>88</v>
      </c>
      <c r="G679">
        <f>INDEX(resident_to_x_domains[how many domains?],MATCH(data[[#This Row],[Case Profile Name]],resident_to_x_domains[Case Profile Name],0))</f>
        <v>3</v>
      </c>
      <c r="H679" t="str">
        <f>INDEX(CHP_table[CHP],MATCH(data[[#This Row],[Case Profile Name]],CHP_table[Case Profile Name],0))</f>
        <v>CHP</v>
      </c>
      <c r="I679" t="str">
        <f>LEFT(data[[#This Row],[Domain]],1)</f>
        <v>P</v>
      </c>
      <c r="J679" s="4">
        <f>INDEX(criteria_table[criteria_code],MATCH(data[[#This Row],[Criteria]],criteria_table[Criteria],0))</f>
        <v>17</v>
      </c>
      <c r="K679" s="4" t="str">
        <f>CONCATENATE(data[[#This Row],[C H or P]],",",data[[#This Row],[criteria_code]])</f>
        <v>P,17</v>
      </c>
      <c r="L679" s="4" t="str">
        <f>CONCATENATE(data[[#This Row],[num_domains]]," ",data[[#This Row],[Criteria]])</f>
        <v>3 Paranoia</v>
      </c>
    </row>
    <row r="680" spans="1:12" x14ac:dyDescent="0.25">
      <c r="A680" t="s">
        <v>91</v>
      </c>
      <c r="B680" t="s">
        <v>148</v>
      </c>
      <c r="C680" t="s">
        <v>147</v>
      </c>
      <c r="D680" t="s">
        <v>2</v>
      </c>
      <c r="E680" t="s">
        <v>23</v>
      </c>
      <c r="F680" t="s">
        <v>149</v>
      </c>
      <c r="G680">
        <f>INDEX(resident_to_x_domains[how many domains?],MATCH(data[[#This Row],[Case Profile Name]],resident_to_x_domains[Case Profile Name],0))</f>
        <v>3</v>
      </c>
      <c r="H680" t="str">
        <f>INDEX(CHP_table[CHP],MATCH(data[[#This Row],[Case Profile Name]],CHP_table[Case Profile Name],0))</f>
        <v>CHP</v>
      </c>
      <c r="I680" t="str">
        <f>LEFT(data[[#This Row],[Domain]],1)</f>
        <v>C</v>
      </c>
      <c r="J680" s="4">
        <f>INDEX(criteria_table[criteria_code],MATCH(data[[#This Row],[Criteria]],criteria_table[Criteria],0))</f>
        <v>6</v>
      </c>
      <c r="K680" s="4" t="str">
        <f>CONCATENATE(data[[#This Row],[C H or P]],",",data[[#This Row],[criteria_code]])</f>
        <v>C,6</v>
      </c>
      <c r="L680" s="4" t="str">
        <f>CONCATENATE(data[[#This Row],[num_domains]]," ",data[[#This Row],[Criteria]])</f>
        <v>3 Eccentric social media presence</v>
      </c>
    </row>
    <row r="681" spans="1:12" hidden="1" x14ac:dyDescent="0.25">
      <c r="A681" t="s">
        <v>91</v>
      </c>
      <c r="B681" t="s">
        <v>148</v>
      </c>
      <c r="C681" t="s">
        <v>147</v>
      </c>
      <c r="D681" t="s">
        <v>8</v>
      </c>
      <c r="E681" t="s">
        <v>23</v>
      </c>
      <c r="F681" t="s">
        <v>146</v>
      </c>
      <c r="G681">
        <f>INDEX(resident_to_x_domains[how many domains?],MATCH(data[[#This Row],[Case Profile Name]],resident_to_x_domains[Case Profile Name],0))</f>
        <v>3</v>
      </c>
      <c r="H681" t="str">
        <f>INDEX(CHP_table[CHP],MATCH(data[[#This Row],[Case Profile Name]],CHP_table[Case Profile Name],0))</f>
        <v>CHP</v>
      </c>
      <c r="I681" t="str">
        <f>LEFT(data[[#This Row],[Domain]],1)</f>
        <v>C</v>
      </c>
      <c r="J681" s="4">
        <f>INDEX(criteria_table[criteria_code],MATCH(data[[#This Row],[Criteria]],criteria_table[Criteria],0))</f>
        <v>22</v>
      </c>
      <c r="K681" s="4" t="str">
        <f>CONCATENATE(data[[#This Row],[C H or P]],",",data[[#This Row],[criteria_code]])</f>
        <v>C,22</v>
      </c>
      <c r="L681" s="4" t="str">
        <f>CONCATENATE(data[[#This Row],[num_domains]]," ",data[[#This Row],[Criteria]])</f>
        <v>3 Potentially violent social media presence</v>
      </c>
    </row>
    <row r="682" spans="1:12" x14ac:dyDescent="0.25">
      <c r="A682" t="s">
        <v>21</v>
      </c>
      <c r="B682" t="s">
        <v>145</v>
      </c>
      <c r="C682" t="s">
        <v>128</v>
      </c>
      <c r="D682" t="s">
        <v>2</v>
      </c>
      <c r="E682" t="s">
        <v>7</v>
      </c>
      <c r="F682" t="s">
        <v>38</v>
      </c>
      <c r="G682">
        <f>INDEX(resident_to_x_domains[how many domains?],MATCH(data[[#This Row],[Case Profile Name]],resident_to_x_domains[Case Profile Name],0))</f>
        <v>2</v>
      </c>
      <c r="H682" t="str">
        <f>INDEX(CHP_table[CHP],MATCH(data[[#This Row],[Case Profile Name]],CHP_table[Case Profile Name],0))</f>
        <v>HP</v>
      </c>
      <c r="I682" t="str">
        <f>LEFT(data[[#This Row],[Domain]],1)</f>
        <v>H</v>
      </c>
      <c r="J682" s="4">
        <f>INDEX(criteria_table[criteria_code],MATCH(data[[#This Row],[Criteria]],criteria_table[Criteria],0))</f>
        <v>20</v>
      </c>
      <c r="K682" s="4" t="str">
        <f>CONCATENATE(data[[#This Row],[C H or P]],",",data[[#This Row],[criteria_code]])</f>
        <v>H,20</v>
      </c>
      <c r="L682" s="4" t="str">
        <f>CONCATENATE(data[[#This Row],[num_domains]]," ",data[[#This Row],[Criteria]])</f>
        <v>2 Personal conduct</v>
      </c>
    </row>
    <row r="683" spans="1:12" x14ac:dyDescent="0.25">
      <c r="A683" t="s">
        <v>21</v>
      </c>
      <c r="B683" t="s">
        <v>145</v>
      </c>
      <c r="C683" t="s">
        <v>128</v>
      </c>
      <c r="D683" t="s">
        <v>2</v>
      </c>
      <c r="E683" t="s">
        <v>7</v>
      </c>
      <c r="F683" t="s">
        <v>12</v>
      </c>
      <c r="G683">
        <f>INDEX(resident_to_x_domains[how many domains?],MATCH(data[[#This Row],[Case Profile Name]],resident_to_x_domains[Case Profile Name],0))</f>
        <v>2</v>
      </c>
      <c r="H683" t="str">
        <f>INDEX(CHP_table[CHP],MATCH(data[[#This Row],[Case Profile Name]],CHP_table[Case Profile Name],0))</f>
        <v>HP</v>
      </c>
      <c r="I683" t="str">
        <f>LEFT(data[[#This Row],[Domain]],1)</f>
        <v>H</v>
      </c>
      <c r="J683" s="4">
        <f>INDEX(criteria_table[criteria_code],MATCH(data[[#This Row],[Criteria]],criteria_table[Criteria],0))</f>
        <v>23</v>
      </c>
      <c r="K683" s="4" t="str">
        <f>CONCATENATE(data[[#This Row],[C H or P]],",",data[[#This Row],[criteria_code]])</f>
        <v>H,23</v>
      </c>
      <c r="L683" s="4" t="str">
        <f>CONCATENATE(data[[#This Row],[num_domains]]," ",data[[#This Row],[Criteria]])</f>
        <v>2 Practices dangerous to security</v>
      </c>
    </row>
    <row r="684" spans="1:12" x14ac:dyDescent="0.25">
      <c r="A684" t="s">
        <v>21</v>
      </c>
      <c r="B684" t="s">
        <v>145</v>
      </c>
      <c r="C684" t="s">
        <v>128</v>
      </c>
      <c r="D684" t="s">
        <v>2</v>
      </c>
      <c r="E684" t="s">
        <v>7</v>
      </c>
      <c r="F684" t="s">
        <v>76</v>
      </c>
      <c r="G684">
        <f>INDEX(resident_to_x_domains[how many domains?],MATCH(data[[#This Row],[Case Profile Name]],resident_to_x_domains[Case Profile Name],0))</f>
        <v>2</v>
      </c>
      <c r="H684" t="str">
        <f>INDEX(CHP_table[CHP],MATCH(data[[#This Row],[Case Profile Name]],CHP_table[Case Profile Name],0))</f>
        <v>HP</v>
      </c>
      <c r="I684" t="str">
        <f>LEFT(data[[#This Row],[Domain]],1)</f>
        <v>H</v>
      </c>
      <c r="J684" s="4">
        <f>INDEX(criteria_table[criteria_code],MATCH(data[[#This Row],[Criteria]],criteria_table[Criteria],0))</f>
        <v>7</v>
      </c>
      <c r="K684" s="4" t="str">
        <f>CONCATENATE(data[[#This Row],[C H or P]],",",data[[#This Row],[criteria_code]])</f>
        <v>H,7</v>
      </c>
      <c r="L684" s="4" t="str">
        <f>CONCATENATE(data[[#This Row],[num_domains]]," ",data[[#This Row],[Criteria]])</f>
        <v>2 Excessive alcohol consumption</v>
      </c>
    </row>
    <row r="685" spans="1:12" x14ac:dyDescent="0.25">
      <c r="A685" t="s">
        <v>21</v>
      </c>
      <c r="B685" t="s">
        <v>145</v>
      </c>
      <c r="C685" t="s">
        <v>128</v>
      </c>
      <c r="D685" t="s">
        <v>2</v>
      </c>
      <c r="E685" t="s">
        <v>7</v>
      </c>
      <c r="F685" t="s">
        <v>37</v>
      </c>
      <c r="G685">
        <f>INDEX(resident_to_x_domains[how many domains?],MATCH(data[[#This Row],[Case Profile Name]],resident_to_x_domains[Case Profile Name],0))</f>
        <v>2</v>
      </c>
      <c r="H685" t="str">
        <f>INDEX(CHP_table[CHP],MATCH(data[[#This Row],[Case Profile Name]],CHP_table[Case Profile Name],0))</f>
        <v>HP</v>
      </c>
      <c r="I685" t="str">
        <f>LEFT(data[[#This Row],[Domain]],1)</f>
        <v>H</v>
      </c>
      <c r="J685" s="4">
        <f>INDEX(criteria_table[criteria_code],MATCH(data[[#This Row],[Criteria]],criteria_table[Criteria],0))</f>
        <v>24</v>
      </c>
      <c r="K685" s="4" t="str">
        <f>CONCATENATE(data[[#This Row],[C H or P]],",",data[[#This Row],[criteria_code]])</f>
        <v>H,24</v>
      </c>
      <c r="L685" s="4" t="str">
        <f>CONCATENATE(data[[#This Row],[num_domains]]," ",data[[#This Row],[Criteria]])</f>
        <v>2 Psychological considerations</v>
      </c>
    </row>
    <row r="686" spans="1:12" hidden="1" x14ac:dyDescent="0.25">
      <c r="A686" t="s">
        <v>21</v>
      </c>
      <c r="B686" t="s">
        <v>145</v>
      </c>
      <c r="C686" t="s">
        <v>128</v>
      </c>
      <c r="D686" t="s">
        <v>8</v>
      </c>
      <c r="E686" t="s">
        <v>7</v>
      </c>
      <c r="F686" t="s">
        <v>11</v>
      </c>
      <c r="G686">
        <f>INDEX(resident_to_x_domains[how many domains?],MATCH(data[[#This Row],[Case Profile Name]],resident_to_x_domains[Case Profile Name],0))</f>
        <v>2</v>
      </c>
      <c r="H686" t="str">
        <f>INDEX(CHP_table[CHP],MATCH(data[[#This Row],[Case Profile Name]],CHP_table[Case Profile Name],0))</f>
        <v>HP</v>
      </c>
      <c r="I686" t="str">
        <f>LEFT(data[[#This Row],[Domain]],1)</f>
        <v>H</v>
      </c>
      <c r="J686" s="4">
        <f>INDEX(criteria_table[criteria_code],MATCH(data[[#This Row],[Criteria]],criteria_table[Criteria],0))</f>
        <v>15</v>
      </c>
      <c r="K686" s="4" t="str">
        <f>CONCATENATE(data[[#This Row],[C H or P]],",",data[[#This Row],[criteria_code]])</f>
        <v>H,15</v>
      </c>
      <c r="L686" s="4" t="str">
        <f>CONCATENATE(data[[#This Row],[num_domains]]," ",data[[#This Row],[Criteria]])</f>
        <v>2 Mishandling of classified information</v>
      </c>
    </row>
    <row r="687" spans="1:12" hidden="1" x14ac:dyDescent="0.25">
      <c r="A687" t="s">
        <v>21</v>
      </c>
      <c r="B687" t="s">
        <v>145</v>
      </c>
      <c r="C687" t="s">
        <v>128</v>
      </c>
      <c r="D687" t="s">
        <v>8</v>
      </c>
      <c r="E687" t="s">
        <v>7</v>
      </c>
      <c r="F687" t="s">
        <v>10</v>
      </c>
      <c r="G687">
        <f>INDEX(resident_to_x_domains[how many domains?],MATCH(data[[#This Row],[Case Profile Name]],resident_to_x_domains[Case Profile Name],0))</f>
        <v>2</v>
      </c>
      <c r="H687" t="str">
        <f>INDEX(CHP_table[CHP],MATCH(data[[#This Row],[Case Profile Name]],CHP_table[Case Profile Name],0))</f>
        <v>HP</v>
      </c>
      <c r="I687" t="str">
        <f>LEFT(data[[#This Row],[Domain]],1)</f>
        <v>H</v>
      </c>
      <c r="J687" s="4">
        <f>INDEX(criteria_table[criteria_code],MATCH(data[[#This Row],[Criteria]],criteria_table[Criteria],0))</f>
        <v>3</v>
      </c>
      <c r="K687" s="4" t="str">
        <f>CONCATENATE(data[[#This Row],[C H or P]],",",data[[#This Row],[criteria_code]])</f>
        <v>H,3</v>
      </c>
      <c r="L687" s="4" t="str">
        <f>CONCATENATE(data[[#This Row],[num_domains]]," ",data[[#This Row],[Criteria]])</f>
        <v>2 Allegiance to the United States of America</v>
      </c>
    </row>
    <row r="688" spans="1:12" hidden="1" x14ac:dyDescent="0.25">
      <c r="A688" t="s">
        <v>21</v>
      </c>
      <c r="B688" t="s">
        <v>145</v>
      </c>
      <c r="C688" t="s">
        <v>128</v>
      </c>
      <c r="D688" t="s">
        <v>8</v>
      </c>
      <c r="E688" t="s">
        <v>7</v>
      </c>
      <c r="F688" t="s">
        <v>9</v>
      </c>
      <c r="G688">
        <f>INDEX(resident_to_x_domains[how many domains?],MATCH(data[[#This Row],[Case Profile Name]],resident_to_x_domains[Case Profile Name],0))</f>
        <v>2</v>
      </c>
      <c r="H688" t="str">
        <f>INDEX(CHP_table[CHP],MATCH(data[[#This Row],[Case Profile Name]],CHP_table[Case Profile Name],0))</f>
        <v>HP</v>
      </c>
      <c r="I688" t="str">
        <f>LEFT(data[[#This Row],[Domain]],1)</f>
        <v>H</v>
      </c>
      <c r="J688" s="4">
        <f>INDEX(criteria_table[criteria_code],MATCH(data[[#This Row],[Criteria]],criteria_table[Criteria],0))</f>
        <v>5</v>
      </c>
      <c r="K688" s="4" t="str">
        <f>CONCATENATE(data[[#This Row],[C H or P]],",",data[[#This Row],[criteria_code]])</f>
        <v>H,5</v>
      </c>
      <c r="L688" s="4" t="str">
        <f>CONCATENATE(data[[#This Row],[num_domains]]," ",data[[#This Row],[Criteria]])</f>
        <v>2 Criminal conduct</v>
      </c>
    </row>
    <row r="689" spans="1:12" hidden="1" x14ac:dyDescent="0.25">
      <c r="A689" t="s">
        <v>21</v>
      </c>
      <c r="B689" t="s">
        <v>145</v>
      </c>
      <c r="C689" t="s">
        <v>128</v>
      </c>
      <c r="D689" t="s">
        <v>8</v>
      </c>
      <c r="E689" t="s">
        <v>7</v>
      </c>
      <c r="F689" t="s">
        <v>125</v>
      </c>
      <c r="G689">
        <f>INDEX(resident_to_x_domains[how many domains?],MATCH(data[[#This Row],[Case Profile Name]],resident_to_x_domains[Case Profile Name],0))</f>
        <v>2</v>
      </c>
      <c r="H689" t="str">
        <f>INDEX(CHP_table[CHP],MATCH(data[[#This Row],[Case Profile Name]],CHP_table[Case Profile Name],0))</f>
        <v>HP</v>
      </c>
      <c r="I689" t="str">
        <f>LEFT(data[[#This Row],[Domain]],1)</f>
        <v>H</v>
      </c>
      <c r="J689" s="4">
        <f>INDEX(criteria_table[criteria_code],MATCH(data[[#This Row],[Criteria]],criteria_table[Criteria],0))</f>
        <v>13</v>
      </c>
      <c r="K689" s="4" t="str">
        <f>CONCATENATE(data[[#This Row],[C H or P]],",",data[[#This Row],[criteria_code]])</f>
        <v>H,13</v>
      </c>
      <c r="L689" s="4" t="str">
        <f>CONCATENATE(data[[#This Row],[num_domains]]," ",data[[#This Row],[Criteria]])</f>
        <v>2 Illegal drug use</v>
      </c>
    </row>
    <row r="690" spans="1:12" hidden="1" x14ac:dyDescent="0.25">
      <c r="A690" t="s">
        <v>21</v>
      </c>
      <c r="B690" t="s">
        <v>145</v>
      </c>
      <c r="C690" t="s">
        <v>128</v>
      </c>
      <c r="D690" t="s">
        <v>8</v>
      </c>
      <c r="E690" t="s">
        <v>7</v>
      </c>
      <c r="F690" t="s">
        <v>43</v>
      </c>
      <c r="G690">
        <f>INDEX(resident_to_x_domains[how many domains?],MATCH(data[[#This Row],[Case Profile Name]],resident_to_x_domains[Case Profile Name],0))</f>
        <v>2</v>
      </c>
      <c r="H690" t="str">
        <f>INDEX(CHP_table[CHP],MATCH(data[[#This Row],[Case Profile Name]],CHP_table[Case Profile Name],0))</f>
        <v>HP</v>
      </c>
      <c r="I690" t="str">
        <f>LEFT(data[[#This Row],[Domain]],1)</f>
        <v>H</v>
      </c>
      <c r="J690" s="4">
        <f>INDEX(criteria_table[criteria_code],MATCH(data[[#This Row],[Criteria]],criteria_table[Criteria],0))</f>
        <v>25</v>
      </c>
      <c r="K690" s="4" t="str">
        <f>CONCATENATE(data[[#This Row],[C H or P]],",",data[[#This Row],[criteria_code]])</f>
        <v>H,25</v>
      </c>
      <c r="L690" s="4" t="str">
        <f>CONCATENATE(data[[#This Row],[num_domains]]," ",data[[#This Row],[Criteria]])</f>
        <v>2 Psychological stress</v>
      </c>
    </row>
    <row r="691" spans="1:12" x14ac:dyDescent="0.25">
      <c r="A691" t="s">
        <v>21</v>
      </c>
      <c r="B691" t="s">
        <v>145</v>
      </c>
      <c r="C691" t="s">
        <v>128</v>
      </c>
      <c r="D691" t="s">
        <v>2</v>
      </c>
      <c r="E691" t="s">
        <v>1</v>
      </c>
      <c r="F691" t="s">
        <v>36</v>
      </c>
      <c r="G691">
        <f>INDEX(resident_to_x_domains[how many domains?],MATCH(data[[#This Row],[Case Profile Name]],resident_to_x_domains[Case Profile Name],0))</f>
        <v>2</v>
      </c>
      <c r="H691" t="str">
        <f>INDEX(CHP_table[CHP],MATCH(data[[#This Row],[Case Profile Name]],CHP_table[Case Profile Name],0))</f>
        <v>HP</v>
      </c>
      <c r="I691" t="str">
        <f>LEFT(data[[#This Row],[Domain]],1)</f>
        <v>P</v>
      </c>
      <c r="J691" s="4">
        <f>INDEX(criteria_table[criteria_code],MATCH(data[[#This Row],[Criteria]],criteria_table[Criteria],0))</f>
        <v>4</v>
      </c>
      <c r="K691" s="4" t="str">
        <f>CONCATENATE(data[[#This Row],[C H or P]],",",data[[#This Row],[criteria_code]])</f>
        <v>P,4</v>
      </c>
      <c r="L691" s="4" t="str">
        <f>CONCATENATE(data[[#This Row],[num_domains]]," ",data[[#This Row],[Criteria]])</f>
        <v>2 Anti-social tendencies</v>
      </c>
    </row>
    <row r="692" spans="1:12" x14ac:dyDescent="0.25">
      <c r="A692" t="s">
        <v>21</v>
      </c>
      <c r="B692" t="s">
        <v>145</v>
      </c>
      <c r="C692" t="s">
        <v>128</v>
      </c>
      <c r="D692" t="s">
        <v>2</v>
      </c>
      <c r="E692" t="s">
        <v>1</v>
      </c>
      <c r="F692" t="s">
        <v>35</v>
      </c>
      <c r="G692">
        <f>INDEX(resident_to_x_domains[how many domains?],MATCH(data[[#This Row],[Case Profile Name]],resident_to_x_domains[Case Profile Name],0))</f>
        <v>2</v>
      </c>
      <c r="H692" t="str">
        <f>INDEX(CHP_table[CHP],MATCH(data[[#This Row],[Case Profile Name]],CHP_table[Case Profile Name],0))</f>
        <v>HP</v>
      </c>
      <c r="I692" t="str">
        <f>LEFT(data[[#This Row],[Domain]],1)</f>
        <v>P</v>
      </c>
      <c r="J692" s="4">
        <f>INDEX(criteria_table[criteria_code],MATCH(data[[#This Row],[Criteria]],criteria_table[Criteria],0))</f>
        <v>10</v>
      </c>
      <c r="K692" s="4" t="str">
        <f>CONCATENATE(data[[#This Row],[C H or P]],",",data[[#This Row],[criteria_code]])</f>
        <v>P,10</v>
      </c>
      <c r="L692" s="4" t="str">
        <f>CONCATENATE(data[[#This Row],[num_domains]]," ",data[[#This Row],[Criteria]])</f>
        <v>2 Feelings of victimization</v>
      </c>
    </row>
    <row r="693" spans="1:12" hidden="1" x14ac:dyDescent="0.25">
      <c r="A693" t="s">
        <v>21</v>
      </c>
      <c r="B693" t="s">
        <v>145</v>
      </c>
      <c r="C693" t="s">
        <v>128</v>
      </c>
      <c r="D693" t="s">
        <v>8</v>
      </c>
      <c r="E693" t="s">
        <v>1</v>
      </c>
      <c r="F693" t="s">
        <v>49</v>
      </c>
      <c r="G693">
        <f>INDEX(resident_to_x_domains[how many domains?],MATCH(data[[#This Row],[Case Profile Name]],resident_to_x_domains[Case Profile Name],0))</f>
        <v>2</v>
      </c>
      <c r="H693" t="str">
        <f>INDEX(CHP_table[CHP],MATCH(data[[#This Row],[Case Profile Name]],CHP_table[Case Profile Name],0))</f>
        <v>HP</v>
      </c>
      <c r="I693" t="str">
        <f>LEFT(data[[#This Row],[Domain]],1)</f>
        <v>P</v>
      </c>
      <c r="J693" s="4">
        <f>INDEX(criteria_table[criteria_code],MATCH(data[[#This Row],[Criteria]],criteria_table[Criteria],0))</f>
        <v>14</v>
      </c>
      <c r="K693" s="4" t="str">
        <f>CONCATENATE(data[[#This Row],[C H or P]],",",data[[#This Row],[criteria_code]])</f>
        <v>P,14</v>
      </c>
      <c r="L693" s="4" t="str">
        <f>CONCATENATE(data[[#This Row],[num_domains]]," ",data[[#This Row],[Criteria]])</f>
        <v>2 Isolationist behavior</v>
      </c>
    </row>
    <row r="694" spans="1:12" hidden="1" x14ac:dyDescent="0.25">
      <c r="A694" t="s">
        <v>21</v>
      </c>
      <c r="B694" t="s">
        <v>145</v>
      </c>
      <c r="C694" t="s">
        <v>128</v>
      </c>
      <c r="D694" t="s">
        <v>8</v>
      </c>
      <c r="E694" t="s">
        <v>1</v>
      </c>
      <c r="F694" t="s">
        <v>34</v>
      </c>
      <c r="G694">
        <f>INDEX(resident_to_x_domains[how many domains?],MATCH(data[[#This Row],[Case Profile Name]],resident_to_x_domains[Case Profile Name],0))</f>
        <v>2</v>
      </c>
      <c r="H694" t="str">
        <f>INDEX(CHP_table[CHP],MATCH(data[[#This Row],[Case Profile Name]],CHP_table[Case Profile Name],0))</f>
        <v>HP</v>
      </c>
      <c r="I694" t="str">
        <f>LEFT(data[[#This Row],[Domain]],1)</f>
        <v>P</v>
      </c>
      <c r="J694" s="4">
        <f>INDEX(criteria_table[criteria_code],MATCH(data[[#This Row],[Criteria]],criteria_table[Criteria],0))</f>
        <v>26</v>
      </c>
      <c r="K694" s="4" t="str">
        <f>CONCATENATE(data[[#This Row],[C H or P]],",",data[[#This Row],[criteria_code]])</f>
        <v>P,26</v>
      </c>
      <c r="L694" s="4" t="str">
        <f>CONCATENATE(data[[#This Row],[num_domains]]," ",data[[#This Row],[Criteria]])</f>
        <v>2 Resentment</v>
      </c>
    </row>
    <row r="695" spans="1:12" x14ac:dyDescent="0.25">
      <c r="A695" t="s">
        <v>21</v>
      </c>
      <c r="B695" t="s">
        <v>144</v>
      </c>
      <c r="C695" t="s">
        <v>47</v>
      </c>
      <c r="D695" t="s">
        <v>2</v>
      </c>
      <c r="E695" t="s">
        <v>7</v>
      </c>
      <c r="F695" t="s">
        <v>18</v>
      </c>
      <c r="G695">
        <f>INDEX(resident_to_x_domains[how many domains?],MATCH(data[[#This Row],[Case Profile Name]],resident_to_x_domains[Case Profile Name],0))</f>
        <v>3</v>
      </c>
      <c r="H695" t="str">
        <f>INDEX(CHP_table[CHP],MATCH(data[[#This Row],[Case Profile Name]],CHP_table[Case Profile Name],0))</f>
        <v>CHP</v>
      </c>
      <c r="I695" t="str">
        <f>LEFT(data[[#This Row],[Domain]],1)</f>
        <v>H</v>
      </c>
      <c r="J695" s="4">
        <f>INDEX(criteria_table[criteria_code],MATCH(data[[#This Row],[Criteria]],criteria_table[Criteria],0))</f>
        <v>12</v>
      </c>
      <c r="K695" s="4" t="str">
        <f>CONCATENATE(data[[#This Row],[C H or P]],",",data[[#This Row],[criteria_code]])</f>
        <v>H,12</v>
      </c>
      <c r="L695" s="4" t="str">
        <f>CONCATENATE(data[[#This Row],[num_domains]]," ",data[[#This Row],[Criteria]])</f>
        <v>3 Foreign preference</v>
      </c>
    </row>
    <row r="696" spans="1:12" x14ac:dyDescent="0.25">
      <c r="A696" t="s">
        <v>21</v>
      </c>
      <c r="B696" t="s">
        <v>144</v>
      </c>
      <c r="C696" t="s">
        <v>47</v>
      </c>
      <c r="D696" t="s">
        <v>2</v>
      </c>
      <c r="E696" t="s">
        <v>7</v>
      </c>
      <c r="F696" t="s">
        <v>12</v>
      </c>
      <c r="G696">
        <f>INDEX(resident_to_x_domains[how many domains?],MATCH(data[[#This Row],[Case Profile Name]],resident_to_x_domains[Case Profile Name],0))</f>
        <v>3</v>
      </c>
      <c r="H696" t="str">
        <f>INDEX(CHP_table[CHP],MATCH(data[[#This Row],[Case Profile Name]],CHP_table[Case Profile Name],0))</f>
        <v>CHP</v>
      </c>
      <c r="I696" t="str">
        <f>LEFT(data[[#This Row],[Domain]],1)</f>
        <v>H</v>
      </c>
      <c r="J696" s="4">
        <f>INDEX(criteria_table[criteria_code],MATCH(data[[#This Row],[Criteria]],criteria_table[Criteria],0))</f>
        <v>23</v>
      </c>
      <c r="K696" s="4" t="str">
        <f>CONCATENATE(data[[#This Row],[C H or P]],",",data[[#This Row],[criteria_code]])</f>
        <v>H,23</v>
      </c>
      <c r="L696" s="4" t="str">
        <f>CONCATENATE(data[[#This Row],[num_domains]]," ",data[[#This Row],[Criteria]])</f>
        <v>3 Practices dangerous to security</v>
      </c>
    </row>
    <row r="697" spans="1:12" hidden="1" x14ac:dyDescent="0.25">
      <c r="A697" t="s">
        <v>21</v>
      </c>
      <c r="B697" t="s">
        <v>144</v>
      </c>
      <c r="C697" t="s">
        <v>47</v>
      </c>
      <c r="D697" t="s">
        <v>8</v>
      </c>
      <c r="E697" t="s">
        <v>7</v>
      </c>
      <c r="F697" t="s">
        <v>11</v>
      </c>
      <c r="G697">
        <f>INDEX(resident_to_x_domains[how many domains?],MATCH(data[[#This Row],[Case Profile Name]],resident_to_x_domains[Case Profile Name],0))</f>
        <v>3</v>
      </c>
      <c r="H697" t="str">
        <f>INDEX(CHP_table[CHP],MATCH(data[[#This Row],[Case Profile Name]],CHP_table[Case Profile Name],0))</f>
        <v>CHP</v>
      </c>
      <c r="I697" t="str">
        <f>LEFT(data[[#This Row],[Domain]],1)</f>
        <v>H</v>
      </c>
      <c r="J697" s="4">
        <f>INDEX(criteria_table[criteria_code],MATCH(data[[#This Row],[Criteria]],criteria_table[Criteria],0))</f>
        <v>15</v>
      </c>
      <c r="K697" s="4" t="str">
        <f>CONCATENATE(data[[#This Row],[C H or P]],",",data[[#This Row],[criteria_code]])</f>
        <v>H,15</v>
      </c>
      <c r="L697" s="4" t="str">
        <f>CONCATENATE(data[[#This Row],[num_domains]]," ",data[[#This Row],[Criteria]])</f>
        <v>3 Mishandling of classified information</v>
      </c>
    </row>
    <row r="698" spans="1:12" hidden="1" x14ac:dyDescent="0.25">
      <c r="A698" t="s">
        <v>21</v>
      </c>
      <c r="B698" t="s">
        <v>144</v>
      </c>
      <c r="C698" t="s">
        <v>47</v>
      </c>
      <c r="D698" t="s">
        <v>8</v>
      </c>
      <c r="E698" t="s">
        <v>7</v>
      </c>
      <c r="F698" t="s">
        <v>10</v>
      </c>
      <c r="G698">
        <f>INDEX(resident_to_x_domains[how many domains?],MATCH(data[[#This Row],[Case Profile Name]],resident_to_x_domains[Case Profile Name],0))</f>
        <v>3</v>
      </c>
      <c r="H698" t="str">
        <f>INDEX(CHP_table[CHP],MATCH(data[[#This Row],[Case Profile Name]],CHP_table[Case Profile Name],0))</f>
        <v>CHP</v>
      </c>
      <c r="I698" t="str">
        <f>LEFT(data[[#This Row],[Domain]],1)</f>
        <v>H</v>
      </c>
      <c r="J698" s="4">
        <f>INDEX(criteria_table[criteria_code],MATCH(data[[#This Row],[Criteria]],criteria_table[Criteria],0))</f>
        <v>3</v>
      </c>
      <c r="K698" s="4" t="str">
        <f>CONCATENATE(data[[#This Row],[C H or P]],",",data[[#This Row],[criteria_code]])</f>
        <v>H,3</v>
      </c>
      <c r="L698" s="4" t="str">
        <f>CONCATENATE(data[[#This Row],[num_domains]]," ",data[[#This Row],[Criteria]])</f>
        <v>3 Allegiance to the United States of America</v>
      </c>
    </row>
    <row r="699" spans="1:12" hidden="1" x14ac:dyDescent="0.25">
      <c r="A699" t="s">
        <v>21</v>
      </c>
      <c r="B699" t="s">
        <v>144</v>
      </c>
      <c r="C699" t="s">
        <v>47</v>
      </c>
      <c r="D699" t="s">
        <v>8</v>
      </c>
      <c r="E699" t="s">
        <v>7</v>
      </c>
      <c r="F699" t="s">
        <v>9</v>
      </c>
      <c r="G699">
        <f>INDEX(resident_to_x_domains[how many domains?],MATCH(data[[#This Row],[Case Profile Name]],resident_to_x_domains[Case Profile Name],0))</f>
        <v>3</v>
      </c>
      <c r="H699" t="str">
        <f>INDEX(CHP_table[CHP],MATCH(data[[#This Row],[Case Profile Name]],CHP_table[Case Profile Name],0))</f>
        <v>CHP</v>
      </c>
      <c r="I699" t="str">
        <f>LEFT(data[[#This Row],[Domain]],1)</f>
        <v>H</v>
      </c>
      <c r="J699" s="4">
        <f>INDEX(criteria_table[criteria_code],MATCH(data[[#This Row],[Criteria]],criteria_table[Criteria],0))</f>
        <v>5</v>
      </c>
      <c r="K699" s="4" t="str">
        <f>CONCATENATE(data[[#This Row],[C H or P]],",",data[[#This Row],[criteria_code]])</f>
        <v>H,5</v>
      </c>
      <c r="L699" s="4" t="str">
        <f>CONCATENATE(data[[#This Row],[num_domains]]," ",data[[#This Row],[Criteria]])</f>
        <v>3 Criminal conduct</v>
      </c>
    </row>
    <row r="700" spans="1:12" x14ac:dyDescent="0.25">
      <c r="A700" t="s">
        <v>21</v>
      </c>
      <c r="B700" t="s">
        <v>144</v>
      </c>
      <c r="C700" t="s">
        <v>47</v>
      </c>
      <c r="D700" t="s">
        <v>2</v>
      </c>
      <c r="E700" t="s">
        <v>1</v>
      </c>
      <c r="F700" t="s">
        <v>0</v>
      </c>
      <c r="G700">
        <f>INDEX(resident_to_x_domains[how many domains?],MATCH(data[[#This Row],[Case Profile Name]],resident_to_x_domains[Case Profile Name],0))</f>
        <v>3</v>
      </c>
      <c r="H700" t="str">
        <f>INDEX(CHP_table[CHP],MATCH(data[[#This Row],[Case Profile Name]],CHP_table[Case Profile Name],0))</f>
        <v>CHP</v>
      </c>
      <c r="I700" t="str">
        <f>LEFT(data[[#This Row],[Domain]],1)</f>
        <v>P</v>
      </c>
      <c r="J700" s="4">
        <f>INDEX(criteria_table[criteria_code],MATCH(data[[#This Row],[Criteria]],criteria_table[Criteria],0))</f>
        <v>18</v>
      </c>
      <c r="K700" s="4" t="str">
        <f>CONCATENATE(data[[#This Row],[C H or P]],",",data[[#This Row],[criteria_code]])</f>
        <v>P,18</v>
      </c>
      <c r="L700" s="4" t="str">
        <f>CONCATENATE(data[[#This Row],[num_domains]]," ",data[[#This Row],[Criteria]])</f>
        <v>3 Passive communication with hostile actors</v>
      </c>
    </row>
    <row r="701" spans="1:12" x14ac:dyDescent="0.25">
      <c r="A701" t="s">
        <v>21</v>
      </c>
      <c r="B701" t="s">
        <v>144</v>
      </c>
      <c r="C701" t="s">
        <v>47</v>
      </c>
      <c r="D701" t="s">
        <v>2</v>
      </c>
      <c r="E701" t="s">
        <v>23</v>
      </c>
      <c r="F701" t="s">
        <v>26</v>
      </c>
      <c r="G701">
        <f>INDEX(resident_to_x_domains[how many domains?],MATCH(data[[#This Row],[Case Profile Name]],resident_to_x_domains[Case Profile Name],0))</f>
        <v>3</v>
      </c>
      <c r="H701" t="str">
        <f>INDEX(CHP_table[CHP],MATCH(data[[#This Row],[Case Profile Name]],CHP_table[Case Profile Name],0))</f>
        <v>CHP</v>
      </c>
      <c r="I701" t="str">
        <f>LEFT(data[[#This Row],[Domain]],1)</f>
        <v>C</v>
      </c>
      <c r="J701" s="4">
        <f>INDEX(criteria_table[criteria_code],MATCH(data[[#This Row],[Criteria]],criteria_table[Criteria],0))</f>
        <v>21</v>
      </c>
      <c r="K701" s="4" t="str">
        <f>CONCATENATE(data[[#This Row],[C H or P]],",",data[[#This Row],[criteria_code]])</f>
        <v>C,21</v>
      </c>
      <c r="L701" s="4" t="str">
        <f>CONCATENATE(data[[#This Row],[num_domains]]," ",data[[#This Row],[Criteria]])</f>
        <v>3 Poor cybersecurity practices</v>
      </c>
    </row>
    <row r="702" spans="1:12" hidden="1" x14ac:dyDescent="0.25">
      <c r="A702" t="s">
        <v>21</v>
      </c>
      <c r="B702" t="s">
        <v>144</v>
      </c>
      <c r="C702" t="s">
        <v>47</v>
      </c>
      <c r="D702" t="s">
        <v>8</v>
      </c>
      <c r="E702" t="s">
        <v>23</v>
      </c>
      <c r="F702" t="s">
        <v>22</v>
      </c>
      <c r="G702">
        <f>INDEX(resident_to_x_domains[how many domains?],MATCH(data[[#This Row],[Case Profile Name]],resident_to_x_domains[Case Profile Name],0))</f>
        <v>3</v>
      </c>
      <c r="H702" t="str">
        <f>INDEX(CHP_table[CHP],MATCH(data[[#This Row],[Case Profile Name]],CHP_table[Case Profile Name],0))</f>
        <v>CHP</v>
      </c>
      <c r="I702" t="str">
        <f>LEFT(data[[#This Row],[Domain]],1)</f>
        <v>C</v>
      </c>
      <c r="J702" s="4">
        <f>INDEX(criteria_table[criteria_code],MATCH(data[[#This Row],[Criteria]],criteria_table[Criteria],0))</f>
        <v>16</v>
      </c>
      <c r="K702" s="4" t="str">
        <f>CONCATENATE(data[[#This Row],[C H or P]],",",data[[#This Row],[criteria_code]])</f>
        <v>C,16</v>
      </c>
      <c r="L702" s="4" t="str">
        <f>CONCATENATE(data[[#This Row],[num_domains]]," ",data[[#This Row],[Criteria]])</f>
        <v>3 Misuse of protected/secured information systems</v>
      </c>
    </row>
    <row r="703" spans="1:12" x14ac:dyDescent="0.25">
      <c r="A703" t="s">
        <v>17</v>
      </c>
      <c r="B703" t="s">
        <v>143</v>
      </c>
      <c r="C703" t="s">
        <v>142</v>
      </c>
      <c r="D703" t="s">
        <v>2</v>
      </c>
      <c r="E703" t="s">
        <v>7</v>
      </c>
      <c r="F703" t="s">
        <v>38</v>
      </c>
      <c r="G703">
        <f>INDEX(resident_to_x_domains[how many domains?],MATCH(data[[#This Row],[Case Profile Name]],resident_to_x_domains[Case Profile Name],0))</f>
        <v>3</v>
      </c>
      <c r="H703" t="str">
        <f>INDEX(CHP_table[CHP],MATCH(data[[#This Row],[Case Profile Name]],CHP_table[Case Profile Name],0))</f>
        <v>CHP</v>
      </c>
      <c r="I703" t="str">
        <f>LEFT(data[[#This Row],[Domain]],1)</f>
        <v>H</v>
      </c>
      <c r="J703" s="4">
        <f>INDEX(criteria_table[criteria_code],MATCH(data[[#This Row],[Criteria]],criteria_table[Criteria],0))</f>
        <v>20</v>
      </c>
      <c r="K703" s="4" t="str">
        <f>CONCATENATE(data[[#This Row],[C H or P]],",",data[[#This Row],[criteria_code]])</f>
        <v>H,20</v>
      </c>
      <c r="L703" s="4" t="str">
        <f>CONCATENATE(data[[#This Row],[num_domains]]," ",data[[#This Row],[Criteria]])</f>
        <v>3 Personal conduct</v>
      </c>
    </row>
    <row r="704" spans="1:12" x14ac:dyDescent="0.25">
      <c r="A704" t="s">
        <v>17</v>
      </c>
      <c r="B704" t="s">
        <v>143</v>
      </c>
      <c r="C704" t="s">
        <v>142</v>
      </c>
      <c r="D704" t="s">
        <v>2</v>
      </c>
      <c r="E704" t="s">
        <v>7</v>
      </c>
      <c r="F704" t="s">
        <v>12</v>
      </c>
      <c r="G704">
        <f>INDEX(resident_to_x_domains[how many domains?],MATCH(data[[#This Row],[Case Profile Name]],resident_to_x_domains[Case Profile Name],0))</f>
        <v>3</v>
      </c>
      <c r="H704" t="str">
        <f>INDEX(CHP_table[CHP],MATCH(data[[#This Row],[Case Profile Name]],CHP_table[Case Profile Name],0))</f>
        <v>CHP</v>
      </c>
      <c r="I704" t="str">
        <f>LEFT(data[[#This Row],[Domain]],1)</f>
        <v>H</v>
      </c>
      <c r="J704" s="4">
        <f>INDEX(criteria_table[criteria_code],MATCH(data[[#This Row],[Criteria]],criteria_table[Criteria],0))</f>
        <v>23</v>
      </c>
      <c r="K704" s="4" t="str">
        <f>CONCATENATE(data[[#This Row],[C H or P]],",",data[[#This Row],[criteria_code]])</f>
        <v>H,23</v>
      </c>
      <c r="L704" s="4" t="str">
        <f>CONCATENATE(data[[#This Row],[num_domains]]," ",data[[#This Row],[Criteria]])</f>
        <v>3 Practices dangerous to security</v>
      </c>
    </row>
    <row r="705" spans="1:12" x14ac:dyDescent="0.25">
      <c r="A705" t="s">
        <v>17</v>
      </c>
      <c r="B705" t="s">
        <v>143</v>
      </c>
      <c r="C705" t="s">
        <v>142</v>
      </c>
      <c r="D705" t="s">
        <v>2</v>
      </c>
      <c r="E705" t="s">
        <v>7</v>
      </c>
      <c r="F705" t="s">
        <v>13</v>
      </c>
      <c r="G705">
        <f>INDEX(resident_to_x_domains[how many domains?],MATCH(data[[#This Row],[Case Profile Name]],resident_to_x_domains[Case Profile Name],0))</f>
        <v>3</v>
      </c>
      <c r="H705" t="str">
        <f>INDEX(CHP_table[CHP],MATCH(data[[#This Row],[Case Profile Name]],CHP_table[Case Profile Name],0))</f>
        <v>CHP</v>
      </c>
      <c r="I705" t="str">
        <f>LEFT(data[[#This Row],[Domain]],1)</f>
        <v>H</v>
      </c>
      <c r="J705" s="4">
        <f>INDEX(criteria_table[criteria_code],MATCH(data[[#This Row],[Criteria]],criteria_table[Criteria],0))</f>
        <v>11</v>
      </c>
      <c r="K705" s="4" t="str">
        <f>CONCATENATE(data[[#This Row],[C H or P]],",",data[[#This Row],[criteria_code]])</f>
        <v>H,11</v>
      </c>
      <c r="L705" s="4" t="str">
        <f>CONCATENATE(data[[#This Row],[num_domains]]," ",data[[#This Row],[Criteria]])</f>
        <v>3 Financial considerations</v>
      </c>
    </row>
    <row r="706" spans="1:12" x14ac:dyDescent="0.25">
      <c r="A706" t="s">
        <v>17</v>
      </c>
      <c r="B706" t="s">
        <v>143</v>
      </c>
      <c r="C706" t="s">
        <v>142</v>
      </c>
      <c r="D706" t="s">
        <v>2</v>
      </c>
      <c r="E706" t="s">
        <v>7</v>
      </c>
      <c r="F706" t="s">
        <v>37</v>
      </c>
      <c r="G706">
        <f>INDEX(resident_to_x_domains[how many domains?],MATCH(data[[#This Row],[Case Profile Name]],resident_to_x_domains[Case Profile Name],0))</f>
        <v>3</v>
      </c>
      <c r="H706" t="str">
        <f>INDEX(CHP_table[CHP],MATCH(data[[#This Row],[Case Profile Name]],CHP_table[Case Profile Name],0))</f>
        <v>CHP</v>
      </c>
      <c r="I706" t="str">
        <f>LEFT(data[[#This Row],[Domain]],1)</f>
        <v>H</v>
      </c>
      <c r="J706" s="4">
        <f>INDEX(criteria_table[criteria_code],MATCH(data[[#This Row],[Criteria]],criteria_table[Criteria],0))</f>
        <v>24</v>
      </c>
      <c r="K706" s="4" t="str">
        <f>CONCATENATE(data[[#This Row],[C H or P]],",",data[[#This Row],[criteria_code]])</f>
        <v>H,24</v>
      </c>
      <c r="L706" s="4" t="str">
        <f>CONCATENATE(data[[#This Row],[num_domains]]," ",data[[#This Row],[Criteria]])</f>
        <v>3 Psychological considerations</v>
      </c>
    </row>
    <row r="707" spans="1:12" hidden="1" x14ac:dyDescent="0.25">
      <c r="A707" t="s">
        <v>17</v>
      </c>
      <c r="B707" t="s">
        <v>143</v>
      </c>
      <c r="C707" t="s">
        <v>142</v>
      </c>
      <c r="D707" t="s">
        <v>8</v>
      </c>
      <c r="E707" t="s">
        <v>7</v>
      </c>
      <c r="F707" t="s">
        <v>11</v>
      </c>
      <c r="G707">
        <f>INDEX(resident_to_x_domains[how many domains?],MATCH(data[[#This Row],[Case Profile Name]],resident_to_x_domains[Case Profile Name],0))</f>
        <v>3</v>
      </c>
      <c r="H707" t="str">
        <f>INDEX(CHP_table[CHP],MATCH(data[[#This Row],[Case Profile Name]],CHP_table[Case Profile Name],0))</f>
        <v>CHP</v>
      </c>
      <c r="I707" t="str">
        <f>LEFT(data[[#This Row],[Domain]],1)</f>
        <v>H</v>
      </c>
      <c r="J707" s="4">
        <f>INDEX(criteria_table[criteria_code],MATCH(data[[#This Row],[Criteria]],criteria_table[Criteria],0))</f>
        <v>15</v>
      </c>
      <c r="K707" s="4" t="str">
        <f>CONCATENATE(data[[#This Row],[C H or P]],",",data[[#This Row],[criteria_code]])</f>
        <v>H,15</v>
      </c>
      <c r="L707" s="4" t="str">
        <f>CONCATENATE(data[[#This Row],[num_domains]]," ",data[[#This Row],[Criteria]])</f>
        <v>3 Mishandling of classified information</v>
      </c>
    </row>
    <row r="708" spans="1:12" hidden="1" x14ac:dyDescent="0.25">
      <c r="A708" t="s">
        <v>17</v>
      </c>
      <c r="B708" t="s">
        <v>143</v>
      </c>
      <c r="C708" t="s">
        <v>142</v>
      </c>
      <c r="D708" t="s">
        <v>8</v>
      </c>
      <c r="E708" t="s">
        <v>7</v>
      </c>
      <c r="F708" t="s">
        <v>10</v>
      </c>
      <c r="G708">
        <f>INDEX(resident_to_x_domains[how many domains?],MATCH(data[[#This Row],[Case Profile Name]],resident_to_x_domains[Case Profile Name],0))</f>
        <v>3</v>
      </c>
      <c r="H708" t="str">
        <f>INDEX(CHP_table[CHP],MATCH(data[[#This Row],[Case Profile Name]],CHP_table[Case Profile Name],0))</f>
        <v>CHP</v>
      </c>
      <c r="I708" t="str">
        <f>LEFT(data[[#This Row],[Domain]],1)</f>
        <v>H</v>
      </c>
      <c r="J708" s="4">
        <f>INDEX(criteria_table[criteria_code],MATCH(data[[#This Row],[Criteria]],criteria_table[Criteria],0))</f>
        <v>3</v>
      </c>
      <c r="K708" s="4" t="str">
        <f>CONCATENATE(data[[#This Row],[C H or P]],",",data[[#This Row],[criteria_code]])</f>
        <v>H,3</v>
      </c>
      <c r="L708" s="4" t="str">
        <f>CONCATENATE(data[[#This Row],[num_domains]]," ",data[[#This Row],[Criteria]])</f>
        <v>3 Allegiance to the United States of America</v>
      </c>
    </row>
    <row r="709" spans="1:12" hidden="1" x14ac:dyDescent="0.25">
      <c r="A709" t="s">
        <v>17</v>
      </c>
      <c r="B709" t="s">
        <v>143</v>
      </c>
      <c r="C709" t="s">
        <v>142</v>
      </c>
      <c r="D709" t="s">
        <v>8</v>
      </c>
      <c r="E709" t="s">
        <v>7</v>
      </c>
      <c r="F709" t="s">
        <v>43</v>
      </c>
      <c r="G709">
        <f>INDEX(resident_to_x_domains[how many domains?],MATCH(data[[#This Row],[Case Profile Name]],resident_to_x_domains[Case Profile Name],0))</f>
        <v>3</v>
      </c>
      <c r="H709" t="str">
        <f>INDEX(CHP_table[CHP],MATCH(data[[#This Row],[Case Profile Name]],CHP_table[Case Profile Name],0))</f>
        <v>CHP</v>
      </c>
      <c r="I709" t="str">
        <f>LEFT(data[[#This Row],[Domain]],1)</f>
        <v>H</v>
      </c>
      <c r="J709" s="4">
        <f>INDEX(criteria_table[criteria_code],MATCH(data[[#This Row],[Criteria]],criteria_table[Criteria],0))</f>
        <v>25</v>
      </c>
      <c r="K709" s="4" t="str">
        <f>CONCATENATE(data[[#This Row],[C H or P]],",",data[[#This Row],[criteria_code]])</f>
        <v>H,25</v>
      </c>
      <c r="L709" s="4" t="str">
        <f>CONCATENATE(data[[#This Row],[num_domains]]," ",data[[#This Row],[Criteria]])</f>
        <v>3 Psychological stress</v>
      </c>
    </row>
    <row r="710" spans="1:12" x14ac:dyDescent="0.25">
      <c r="A710" t="s">
        <v>17</v>
      </c>
      <c r="B710" t="s">
        <v>143</v>
      </c>
      <c r="C710" t="s">
        <v>142</v>
      </c>
      <c r="D710" t="s">
        <v>2</v>
      </c>
      <c r="E710" t="s">
        <v>1</v>
      </c>
      <c r="F710" t="s">
        <v>36</v>
      </c>
      <c r="G710">
        <f>INDEX(resident_to_x_domains[how many domains?],MATCH(data[[#This Row],[Case Profile Name]],resident_to_x_domains[Case Profile Name],0))</f>
        <v>3</v>
      </c>
      <c r="H710" t="str">
        <f>INDEX(CHP_table[CHP],MATCH(data[[#This Row],[Case Profile Name]],CHP_table[Case Profile Name],0))</f>
        <v>CHP</v>
      </c>
      <c r="I710" t="str">
        <f>LEFT(data[[#This Row],[Domain]],1)</f>
        <v>P</v>
      </c>
      <c r="J710" s="4">
        <f>INDEX(criteria_table[criteria_code],MATCH(data[[#This Row],[Criteria]],criteria_table[Criteria],0))</f>
        <v>4</v>
      </c>
      <c r="K710" s="4" t="str">
        <f>CONCATENATE(data[[#This Row],[C H or P]],",",data[[#This Row],[criteria_code]])</f>
        <v>P,4</v>
      </c>
      <c r="L710" s="4" t="str">
        <f>CONCATENATE(data[[#This Row],[num_domains]]," ",data[[#This Row],[Criteria]])</f>
        <v>3 Anti-social tendencies</v>
      </c>
    </row>
    <row r="711" spans="1:12" x14ac:dyDescent="0.25">
      <c r="A711" t="s">
        <v>17</v>
      </c>
      <c r="B711" t="s">
        <v>143</v>
      </c>
      <c r="C711" t="s">
        <v>142</v>
      </c>
      <c r="D711" t="s">
        <v>2</v>
      </c>
      <c r="E711" t="s">
        <v>1</v>
      </c>
      <c r="F711" t="s">
        <v>35</v>
      </c>
      <c r="G711">
        <f>INDEX(resident_to_x_domains[how many domains?],MATCH(data[[#This Row],[Case Profile Name]],resident_to_x_domains[Case Profile Name],0))</f>
        <v>3</v>
      </c>
      <c r="H711" t="str">
        <f>INDEX(CHP_table[CHP],MATCH(data[[#This Row],[Case Profile Name]],CHP_table[Case Profile Name],0))</f>
        <v>CHP</v>
      </c>
      <c r="I711" t="str">
        <f>LEFT(data[[#This Row],[Domain]],1)</f>
        <v>P</v>
      </c>
      <c r="J711" s="4">
        <f>INDEX(criteria_table[criteria_code],MATCH(data[[#This Row],[Criteria]],criteria_table[Criteria],0))</f>
        <v>10</v>
      </c>
      <c r="K711" s="4" t="str">
        <f>CONCATENATE(data[[#This Row],[C H or P]],",",data[[#This Row],[criteria_code]])</f>
        <v>P,10</v>
      </c>
      <c r="L711" s="4" t="str">
        <f>CONCATENATE(data[[#This Row],[num_domains]]," ",data[[#This Row],[Criteria]])</f>
        <v>3 Feelings of victimization</v>
      </c>
    </row>
    <row r="712" spans="1:12" x14ac:dyDescent="0.25">
      <c r="A712" t="s">
        <v>17</v>
      </c>
      <c r="B712" t="s">
        <v>143</v>
      </c>
      <c r="C712" t="s">
        <v>142</v>
      </c>
      <c r="D712" t="s">
        <v>2</v>
      </c>
      <c r="E712" t="s">
        <v>1</v>
      </c>
      <c r="F712" t="s">
        <v>0</v>
      </c>
      <c r="G712">
        <f>INDEX(resident_to_x_domains[how many domains?],MATCH(data[[#This Row],[Case Profile Name]],resident_to_x_domains[Case Profile Name],0))</f>
        <v>3</v>
      </c>
      <c r="H712" t="str">
        <f>INDEX(CHP_table[CHP],MATCH(data[[#This Row],[Case Profile Name]],CHP_table[Case Profile Name],0))</f>
        <v>CHP</v>
      </c>
      <c r="I712" t="str">
        <f>LEFT(data[[#This Row],[Domain]],1)</f>
        <v>P</v>
      </c>
      <c r="J712" s="4">
        <f>INDEX(criteria_table[criteria_code],MATCH(data[[#This Row],[Criteria]],criteria_table[Criteria],0))</f>
        <v>18</v>
      </c>
      <c r="K712" s="4" t="str">
        <f>CONCATENATE(data[[#This Row],[C H or P]],",",data[[#This Row],[criteria_code]])</f>
        <v>P,18</v>
      </c>
      <c r="L712" s="4" t="str">
        <f>CONCATENATE(data[[#This Row],[num_domains]]," ",data[[#This Row],[Criteria]])</f>
        <v>3 Passive communication with hostile actors</v>
      </c>
    </row>
    <row r="713" spans="1:12" hidden="1" x14ac:dyDescent="0.25">
      <c r="A713" t="s">
        <v>17</v>
      </c>
      <c r="B713" t="s">
        <v>143</v>
      </c>
      <c r="C713" t="s">
        <v>142</v>
      </c>
      <c r="D713" t="s">
        <v>8</v>
      </c>
      <c r="E713" t="s">
        <v>1</v>
      </c>
      <c r="F713" t="s">
        <v>49</v>
      </c>
      <c r="G713">
        <f>INDEX(resident_to_x_domains[how many domains?],MATCH(data[[#This Row],[Case Profile Name]],resident_to_x_domains[Case Profile Name],0))</f>
        <v>3</v>
      </c>
      <c r="H713" t="str">
        <f>INDEX(CHP_table[CHP],MATCH(data[[#This Row],[Case Profile Name]],CHP_table[Case Profile Name],0))</f>
        <v>CHP</v>
      </c>
      <c r="I713" t="str">
        <f>LEFT(data[[#This Row],[Domain]],1)</f>
        <v>P</v>
      </c>
      <c r="J713" s="4">
        <f>INDEX(criteria_table[criteria_code],MATCH(data[[#This Row],[Criteria]],criteria_table[Criteria],0))</f>
        <v>14</v>
      </c>
      <c r="K713" s="4" t="str">
        <f>CONCATENATE(data[[#This Row],[C H or P]],",",data[[#This Row],[criteria_code]])</f>
        <v>P,14</v>
      </c>
      <c r="L713" s="4" t="str">
        <f>CONCATENATE(data[[#This Row],[num_domains]]," ",data[[#This Row],[Criteria]])</f>
        <v>3 Isolationist behavior</v>
      </c>
    </row>
    <row r="714" spans="1:12" hidden="1" x14ac:dyDescent="0.25">
      <c r="A714" t="s">
        <v>17</v>
      </c>
      <c r="B714" t="s">
        <v>143</v>
      </c>
      <c r="C714" t="s">
        <v>142</v>
      </c>
      <c r="D714" t="s">
        <v>8</v>
      </c>
      <c r="E714" t="s">
        <v>1</v>
      </c>
      <c r="F714" t="s">
        <v>34</v>
      </c>
      <c r="G714">
        <f>INDEX(resident_to_x_domains[how many domains?],MATCH(data[[#This Row],[Case Profile Name]],resident_to_x_domains[Case Profile Name],0))</f>
        <v>3</v>
      </c>
      <c r="H714" t="str">
        <f>INDEX(CHP_table[CHP],MATCH(data[[#This Row],[Case Profile Name]],CHP_table[Case Profile Name],0))</f>
        <v>CHP</v>
      </c>
      <c r="I714" t="str">
        <f>LEFT(data[[#This Row],[Domain]],1)</f>
        <v>P</v>
      </c>
      <c r="J714" s="4">
        <f>INDEX(criteria_table[criteria_code],MATCH(data[[#This Row],[Criteria]],criteria_table[Criteria],0))</f>
        <v>26</v>
      </c>
      <c r="K714" s="4" t="str">
        <f>CONCATENATE(data[[#This Row],[C H or P]],",",data[[#This Row],[criteria_code]])</f>
        <v>P,26</v>
      </c>
      <c r="L714" s="4" t="str">
        <f>CONCATENATE(data[[#This Row],[num_domains]]," ",data[[#This Row],[Criteria]])</f>
        <v>3 Resentment</v>
      </c>
    </row>
    <row r="715" spans="1:12" hidden="1" x14ac:dyDescent="0.25">
      <c r="A715" t="s">
        <v>17</v>
      </c>
      <c r="B715" t="s">
        <v>143</v>
      </c>
      <c r="C715" t="s">
        <v>142</v>
      </c>
      <c r="D715" t="s">
        <v>8</v>
      </c>
      <c r="E715" t="s">
        <v>1</v>
      </c>
      <c r="F715" t="s">
        <v>88</v>
      </c>
      <c r="G715">
        <f>INDEX(resident_to_x_domains[how many domains?],MATCH(data[[#This Row],[Case Profile Name]],resident_to_x_domains[Case Profile Name],0))</f>
        <v>3</v>
      </c>
      <c r="H715" t="str">
        <f>INDEX(CHP_table[CHP],MATCH(data[[#This Row],[Case Profile Name]],CHP_table[Case Profile Name],0))</f>
        <v>CHP</v>
      </c>
      <c r="I715" t="str">
        <f>LEFT(data[[#This Row],[Domain]],1)</f>
        <v>P</v>
      </c>
      <c r="J715" s="4">
        <f>INDEX(criteria_table[criteria_code],MATCH(data[[#This Row],[Criteria]],criteria_table[Criteria],0))</f>
        <v>17</v>
      </c>
      <c r="K715" s="4" t="str">
        <f>CONCATENATE(data[[#This Row],[C H or P]],",",data[[#This Row],[criteria_code]])</f>
        <v>P,17</v>
      </c>
      <c r="L715" s="4" t="str">
        <f>CONCATENATE(data[[#This Row],[num_domains]]," ",data[[#This Row],[Criteria]])</f>
        <v>3 Paranoia</v>
      </c>
    </row>
    <row r="716" spans="1:12" x14ac:dyDescent="0.25">
      <c r="A716" t="s">
        <v>17</v>
      </c>
      <c r="B716" t="s">
        <v>143</v>
      </c>
      <c r="C716" t="s">
        <v>142</v>
      </c>
      <c r="D716" t="s">
        <v>2</v>
      </c>
      <c r="E716" t="s">
        <v>23</v>
      </c>
      <c r="F716" t="s">
        <v>26</v>
      </c>
      <c r="G716">
        <f>INDEX(resident_to_x_domains[how many domains?],MATCH(data[[#This Row],[Case Profile Name]],resident_to_x_domains[Case Profile Name],0))</f>
        <v>3</v>
      </c>
      <c r="H716" t="str">
        <f>INDEX(CHP_table[CHP],MATCH(data[[#This Row],[Case Profile Name]],CHP_table[Case Profile Name],0))</f>
        <v>CHP</v>
      </c>
      <c r="I716" t="str">
        <f>LEFT(data[[#This Row],[Domain]],1)</f>
        <v>C</v>
      </c>
      <c r="J716" s="4">
        <f>INDEX(criteria_table[criteria_code],MATCH(data[[#This Row],[Criteria]],criteria_table[Criteria],0))</f>
        <v>21</v>
      </c>
      <c r="K716" s="4" t="str">
        <f>CONCATENATE(data[[#This Row],[C H or P]],",",data[[#This Row],[criteria_code]])</f>
        <v>C,21</v>
      </c>
      <c r="L716" s="4" t="str">
        <f>CONCATENATE(data[[#This Row],[num_domains]]," ",data[[#This Row],[Criteria]])</f>
        <v>3 Poor cybersecurity practices</v>
      </c>
    </row>
    <row r="717" spans="1:12" hidden="1" x14ac:dyDescent="0.25">
      <c r="A717" t="s">
        <v>17</v>
      </c>
      <c r="B717" t="s">
        <v>143</v>
      </c>
      <c r="C717" t="s">
        <v>142</v>
      </c>
      <c r="D717" t="s">
        <v>8</v>
      </c>
      <c r="E717" t="s">
        <v>23</v>
      </c>
      <c r="F717" t="s">
        <v>22</v>
      </c>
      <c r="G717">
        <f>INDEX(resident_to_x_domains[how many domains?],MATCH(data[[#This Row],[Case Profile Name]],resident_to_x_domains[Case Profile Name],0))</f>
        <v>3</v>
      </c>
      <c r="H717" t="str">
        <f>INDEX(CHP_table[CHP],MATCH(data[[#This Row],[Case Profile Name]],CHP_table[Case Profile Name],0))</f>
        <v>CHP</v>
      </c>
      <c r="I717" t="str">
        <f>LEFT(data[[#This Row],[Domain]],1)</f>
        <v>C</v>
      </c>
      <c r="J717" s="4">
        <f>INDEX(criteria_table[criteria_code],MATCH(data[[#This Row],[Criteria]],criteria_table[Criteria],0))</f>
        <v>16</v>
      </c>
      <c r="K717" s="4" t="str">
        <f>CONCATENATE(data[[#This Row],[C H or P]],",",data[[#This Row],[criteria_code]])</f>
        <v>C,16</v>
      </c>
      <c r="L717" s="4" t="str">
        <f>CONCATENATE(data[[#This Row],[num_domains]]," ",data[[#This Row],[Criteria]])</f>
        <v>3 Misuse of protected/secured information systems</v>
      </c>
    </row>
    <row r="718" spans="1:12" x14ac:dyDescent="0.25">
      <c r="A718" t="s">
        <v>57</v>
      </c>
      <c r="B718" t="s">
        <v>141</v>
      </c>
      <c r="C718" t="s">
        <v>140</v>
      </c>
      <c r="D718" t="s">
        <v>2</v>
      </c>
      <c r="E718" t="s">
        <v>7</v>
      </c>
      <c r="F718" t="s">
        <v>38</v>
      </c>
      <c r="G718">
        <f>INDEX(resident_to_x_domains[how many domains?],MATCH(data[[#This Row],[Case Profile Name]],resident_to_x_domains[Case Profile Name],0))</f>
        <v>2</v>
      </c>
      <c r="H718" t="str">
        <f>INDEX(CHP_table[CHP],MATCH(data[[#This Row],[Case Profile Name]],CHP_table[Case Profile Name],0))</f>
        <v>HP</v>
      </c>
      <c r="I718" t="str">
        <f>LEFT(data[[#This Row],[Domain]],1)</f>
        <v>H</v>
      </c>
      <c r="J718" s="4">
        <f>INDEX(criteria_table[criteria_code],MATCH(data[[#This Row],[Criteria]],criteria_table[Criteria],0))</f>
        <v>20</v>
      </c>
      <c r="K718" s="4" t="str">
        <f>CONCATENATE(data[[#This Row],[C H or P]],",",data[[#This Row],[criteria_code]])</f>
        <v>H,20</v>
      </c>
      <c r="L718" s="4" t="str">
        <f>CONCATENATE(data[[#This Row],[num_domains]]," ",data[[#This Row],[Criteria]])</f>
        <v>2 Personal conduct</v>
      </c>
    </row>
    <row r="719" spans="1:12" x14ac:dyDescent="0.25">
      <c r="A719" t="s">
        <v>57</v>
      </c>
      <c r="B719" t="s">
        <v>141</v>
      </c>
      <c r="C719" t="s">
        <v>140</v>
      </c>
      <c r="D719" t="s">
        <v>2</v>
      </c>
      <c r="E719" t="s">
        <v>7</v>
      </c>
      <c r="F719" t="s">
        <v>13</v>
      </c>
      <c r="G719">
        <f>INDEX(resident_to_x_domains[how many domains?],MATCH(data[[#This Row],[Case Profile Name]],resident_to_x_domains[Case Profile Name],0))</f>
        <v>2</v>
      </c>
      <c r="H719" t="str">
        <f>INDEX(CHP_table[CHP],MATCH(data[[#This Row],[Case Profile Name]],CHP_table[Case Profile Name],0))</f>
        <v>HP</v>
      </c>
      <c r="I719" t="str">
        <f>LEFT(data[[#This Row],[Domain]],1)</f>
        <v>H</v>
      </c>
      <c r="J719" s="4">
        <f>INDEX(criteria_table[criteria_code],MATCH(data[[#This Row],[Criteria]],criteria_table[Criteria],0))</f>
        <v>11</v>
      </c>
      <c r="K719" s="4" t="str">
        <f>CONCATENATE(data[[#This Row],[C H or P]],",",data[[#This Row],[criteria_code]])</f>
        <v>H,11</v>
      </c>
      <c r="L719" s="4" t="str">
        <f>CONCATENATE(data[[#This Row],[num_domains]]," ",data[[#This Row],[Criteria]])</f>
        <v>2 Financial considerations</v>
      </c>
    </row>
    <row r="720" spans="1:12" x14ac:dyDescent="0.25">
      <c r="A720" t="s">
        <v>57</v>
      </c>
      <c r="B720" t="s">
        <v>141</v>
      </c>
      <c r="C720" t="s">
        <v>140</v>
      </c>
      <c r="D720" t="s">
        <v>2</v>
      </c>
      <c r="E720" t="s">
        <v>7</v>
      </c>
      <c r="F720" t="s">
        <v>12</v>
      </c>
      <c r="G720">
        <f>INDEX(resident_to_x_domains[how many domains?],MATCH(data[[#This Row],[Case Profile Name]],resident_to_x_domains[Case Profile Name],0))</f>
        <v>2</v>
      </c>
      <c r="H720" t="str">
        <f>INDEX(CHP_table[CHP],MATCH(data[[#This Row],[Case Profile Name]],CHP_table[Case Profile Name],0))</f>
        <v>HP</v>
      </c>
      <c r="I720" t="str">
        <f>LEFT(data[[#This Row],[Domain]],1)</f>
        <v>H</v>
      </c>
      <c r="J720" s="4">
        <f>INDEX(criteria_table[criteria_code],MATCH(data[[#This Row],[Criteria]],criteria_table[Criteria],0))</f>
        <v>23</v>
      </c>
      <c r="K720" s="4" t="str">
        <f>CONCATENATE(data[[#This Row],[C H or P]],",",data[[#This Row],[criteria_code]])</f>
        <v>H,23</v>
      </c>
      <c r="L720" s="4" t="str">
        <f>CONCATENATE(data[[#This Row],[num_domains]]," ",data[[#This Row],[Criteria]])</f>
        <v>2 Practices dangerous to security</v>
      </c>
    </row>
    <row r="721" spans="1:12" hidden="1" x14ac:dyDescent="0.25">
      <c r="A721" t="s">
        <v>57</v>
      </c>
      <c r="B721" t="s">
        <v>141</v>
      </c>
      <c r="C721" t="s">
        <v>140</v>
      </c>
      <c r="D721" t="s">
        <v>8</v>
      </c>
      <c r="E721" t="s">
        <v>7</v>
      </c>
      <c r="F721" t="s">
        <v>11</v>
      </c>
      <c r="G721">
        <f>INDEX(resident_to_x_domains[how many domains?],MATCH(data[[#This Row],[Case Profile Name]],resident_to_x_domains[Case Profile Name],0))</f>
        <v>2</v>
      </c>
      <c r="H721" t="str">
        <f>INDEX(CHP_table[CHP],MATCH(data[[#This Row],[Case Profile Name]],CHP_table[Case Profile Name],0))</f>
        <v>HP</v>
      </c>
      <c r="I721" t="str">
        <f>LEFT(data[[#This Row],[Domain]],1)</f>
        <v>H</v>
      </c>
      <c r="J721" s="4">
        <f>INDEX(criteria_table[criteria_code],MATCH(data[[#This Row],[Criteria]],criteria_table[Criteria],0))</f>
        <v>15</v>
      </c>
      <c r="K721" s="4" t="str">
        <f>CONCATENATE(data[[#This Row],[C H or P]],",",data[[#This Row],[criteria_code]])</f>
        <v>H,15</v>
      </c>
      <c r="L721" s="4" t="str">
        <f>CONCATENATE(data[[#This Row],[num_domains]]," ",data[[#This Row],[Criteria]])</f>
        <v>2 Mishandling of classified information</v>
      </c>
    </row>
    <row r="722" spans="1:12" hidden="1" x14ac:dyDescent="0.25">
      <c r="A722" t="s">
        <v>57</v>
      </c>
      <c r="B722" t="s">
        <v>141</v>
      </c>
      <c r="C722" t="s">
        <v>140</v>
      </c>
      <c r="D722" t="s">
        <v>8</v>
      </c>
      <c r="E722" t="s">
        <v>7</v>
      </c>
      <c r="F722" t="s">
        <v>10</v>
      </c>
      <c r="G722">
        <f>INDEX(resident_to_x_domains[how many domains?],MATCH(data[[#This Row],[Case Profile Name]],resident_to_x_domains[Case Profile Name],0))</f>
        <v>2</v>
      </c>
      <c r="H722" t="str">
        <f>INDEX(CHP_table[CHP],MATCH(data[[#This Row],[Case Profile Name]],CHP_table[Case Profile Name],0))</f>
        <v>HP</v>
      </c>
      <c r="I722" t="str">
        <f>LEFT(data[[#This Row],[Domain]],1)</f>
        <v>H</v>
      </c>
      <c r="J722" s="4">
        <f>INDEX(criteria_table[criteria_code],MATCH(data[[#This Row],[Criteria]],criteria_table[Criteria],0))</f>
        <v>3</v>
      </c>
      <c r="K722" s="4" t="str">
        <f>CONCATENATE(data[[#This Row],[C H or P]],",",data[[#This Row],[criteria_code]])</f>
        <v>H,3</v>
      </c>
      <c r="L722" s="4" t="str">
        <f>CONCATENATE(data[[#This Row],[num_domains]]," ",data[[#This Row],[Criteria]])</f>
        <v>2 Allegiance to the United States of America</v>
      </c>
    </row>
    <row r="723" spans="1:12" hidden="1" x14ac:dyDescent="0.25">
      <c r="A723" t="s">
        <v>57</v>
      </c>
      <c r="B723" t="s">
        <v>141</v>
      </c>
      <c r="C723" t="s">
        <v>140</v>
      </c>
      <c r="D723" t="s">
        <v>8</v>
      </c>
      <c r="E723" t="s">
        <v>7</v>
      </c>
      <c r="F723" t="s">
        <v>9</v>
      </c>
      <c r="G723">
        <f>INDEX(resident_to_x_domains[how many domains?],MATCH(data[[#This Row],[Case Profile Name]],resident_to_x_domains[Case Profile Name],0))</f>
        <v>2</v>
      </c>
      <c r="H723" t="str">
        <f>INDEX(CHP_table[CHP],MATCH(data[[#This Row],[Case Profile Name]],CHP_table[Case Profile Name],0))</f>
        <v>HP</v>
      </c>
      <c r="I723" t="str">
        <f>LEFT(data[[#This Row],[Domain]],1)</f>
        <v>H</v>
      </c>
      <c r="J723" s="4">
        <f>INDEX(criteria_table[criteria_code],MATCH(data[[#This Row],[Criteria]],criteria_table[Criteria],0))</f>
        <v>5</v>
      </c>
      <c r="K723" s="4" t="str">
        <f>CONCATENATE(data[[#This Row],[C H or P]],",",data[[#This Row],[criteria_code]])</f>
        <v>H,5</v>
      </c>
      <c r="L723" s="4" t="str">
        <f>CONCATENATE(data[[#This Row],[num_domains]]," ",data[[#This Row],[Criteria]])</f>
        <v>2 Criminal conduct</v>
      </c>
    </row>
    <row r="724" spans="1:12" hidden="1" x14ac:dyDescent="0.25">
      <c r="A724" t="s">
        <v>57</v>
      </c>
      <c r="B724" t="s">
        <v>141</v>
      </c>
      <c r="C724" t="s">
        <v>140</v>
      </c>
      <c r="D724" t="s">
        <v>8</v>
      </c>
      <c r="E724" t="s">
        <v>7</v>
      </c>
      <c r="F724" t="s">
        <v>30</v>
      </c>
      <c r="G724">
        <f>INDEX(resident_to_x_domains[how many domains?],MATCH(data[[#This Row],[Case Profile Name]],resident_to_x_domains[Case Profile Name],0))</f>
        <v>2</v>
      </c>
      <c r="H724" t="str">
        <f>INDEX(CHP_table[CHP],MATCH(data[[#This Row],[Case Profile Name]],CHP_table[Case Profile Name],0))</f>
        <v>HP</v>
      </c>
      <c r="I724" t="str">
        <f>LEFT(data[[#This Row],[Domain]],1)</f>
        <v>H</v>
      </c>
      <c r="J724" s="4">
        <f>INDEX(criteria_table[criteria_code],MATCH(data[[#This Row],[Criteria]],criteria_table[Criteria],0))</f>
        <v>8</v>
      </c>
      <c r="K724" s="4" t="str">
        <f>CONCATENATE(data[[#This Row],[C H or P]],",",data[[#This Row],[criteria_code]])</f>
        <v>H,8</v>
      </c>
      <c r="L724" s="4" t="str">
        <f>CONCATENATE(data[[#This Row],[num_domains]]," ",data[[#This Row],[Criteria]])</f>
        <v>2 Excessive debt</v>
      </c>
    </row>
    <row r="725" spans="1:12" hidden="1" x14ac:dyDescent="0.25">
      <c r="A725" t="s">
        <v>57</v>
      </c>
      <c r="B725" t="s">
        <v>141</v>
      </c>
      <c r="C725" t="s">
        <v>140</v>
      </c>
      <c r="D725" t="s">
        <v>8</v>
      </c>
      <c r="E725" t="s">
        <v>1</v>
      </c>
      <c r="F725" t="s">
        <v>14</v>
      </c>
      <c r="G725">
        <f>INDEX(resident_to_x_domains[how many domains?],MATCH(data[[#This Row],[Case Profile Name]],resident_to_x_domains[Case Profile Name],0))</f>
        <v>2</v>
      </c>
      <c r="H725" t="str">
        <f>INDEX(CHP_table[CHP],MATCH(data[[#This Row],[Case Profile Name]],CHP_table[Case Profile Name],0))</f>
        <v>HP</v>
      </c>
      <c r="I725" t="str">
        <f>LEFT(data[[#This Row],[Domain]],1)</f>
        <v>P</v>
      </c>
      <c r="J725" s="4">
        <f>INDEX(criteria_table[criteria_code],MATCH(data[[#This Row],[Criteria]],criteria_table[Criteria],0))</f>
        <v>1</v>
      </c>
      <c r="K725" s="4" t="str">
        <f>CONCATENATE(data[[#This Row],[C H or P]],",",data[[#This Row],[criteria_code]])</f>
        <v>P,1</v>
      </c>
      <c r="L725" s="4" t="str">
        <f>CONCATENATE(data[[#This Row],[num_domains]]," ",data[[#This Row],[Criteria]])</f>
        <v>2 Active communication with hostile actors</v>
      </c>
    </row>
    <row r="726" spans="1:12" x14ac:dyDescent="0.25">
      <c r="A726" t="s">
        <v>57</v>
      </c>
      <c r="B726" t="s">
        <v>139</v>
      </c>
      <c r="C726" t="s">
        <v>138</v>
      </c>
      <c r="D726" t="s">
        <v>2</v>
      </c>
      <c r="E726" t="s">
        <v>7</v>
      </c>
      <c r="F726" t="s">
        <v>12</v>
      </c>
      <c r="G726">
        <f>INDEX(resident_to_x_domains[how many domains?],MATCH(data[[#This Row],[Case Profile Name]],resident_to_x_domains[Case Profile Name],0))</f>
        <v>1</v>
      </c>
      <c r="H726" t="str">
        <f>INDEX(CHP_table[CHP],MATCH(data[[#This Row],[Case Profile Name]],CHP_table[Case Profile Name],0))</f>
        <v>H</v>
      </c>
      <c r="I726" t="str">
        <f>LEFT(data[[#This Row],[Domain]],1)</f>
        <v>H</v>
      </c>
      <c r="J726" s="4">
        <f>INDEX(criteria_table[criteria_code],MATCH(data[[#This Row],[Criteria]],criteria_table[Criteria],0))</f>
        <v>23</v>
      </c>
      <c r="K726" s="4" t="str">
        <f>CONCATENATE(data[[#This Row],[C H or P]],",",data[[#This Row],[criteria_code]])</f>
        <v>H,23</v>
      </c>
      <c r="L726" s="4" t="str">
        <f>CONCATENATE(data[[#This Row],[num_domains]]," ",data[[#This Row],[Criteria]])</f>
        <v>1 Practices dangerous to security</v>
      </c>
    </row>
    <row r="727" spans="1:12" x14ac:dyDescent="0.25">
      <c r="A727" t="s">
        <v>57</v>
      </c>
      <c r="B727" t="s">
        <v>139</v>
      </c>
      <c r="C727" t="s">
        <v>138</v>
      </c>
      <c r="D727" t="s">
        <v>2</v>
      </c>
      <c r="E727" t="s">
        <v>7</v>
      </c>
      <c r="F727" t="s">
        <v>76</v>
      </c>
      <c r="G727">
        <f>INDEX(resident_to_x_domains[how many domains?],MATCH(data[[#This Row],[Case Profile Name]],resident_to_x_domains[Case Profile Name],0))</f>
        <v>1</v>
      </c>
      <c r="H727" t="str">
        <f>INDEX(CHP_table[CHP],MATCH(data[[#This Row],[Case Profile Name]],CHP_table[Case Profile Name],0))</f>
        <v>H</v>
      </c>
      <c r="I727" t="str">
        <f>LEFT(data[[#This Row],[Domain]],1)</f>
        <v>H</v>
      </c>
      <c r="J727" s="4">
        <f>INDEX(criteria_table[criteria_code],MATCH(data[[#This Row],[Criteria]],criteria_table[Criteria],0))</f>
        <v>7</v>
      </c>
      <c r="K727" s="4" t="str">
        <f>CONCATENATE(data[[#This Row],[C H or P]],",",data[[#This Row],[criteria_code]])</f>
        <v>H,7</v>
      </c>
      <c r="L727" s="4" t="str">
        <f>CONCATENATE(data[[#This Row],[num_domains]]," ",data[[#This Row],[Criteria]])</f>
        <v>1 Excessive alcohol consumption</v>
      </c>
    </row>
    <row r="728" spans="1:12" x14ac:dyDescent="0.25">
      <c r="A728" t="s">
        <v>57</v>
      </c>
      <c r="B728" t="s">
        <v>139</v>
      </c>
      <c r="C728" t="s">
        <v>138</v>
      </c>
      <c r="D728" t="s">
        <v>2</v>
      </c>
      <c r="E728" t="s">
        <v>7</v>
      </c>
      <c r="F728" t="s">
        <v>37</v>
      </c>
      <c r="G728">
        <f>INDEX(resident_to_x_domains[how many domains?],MATCH(data[[#This Row],[Case Profile Name]],resident_to_x_domains[Case Profile Name],0))</f>
        <v>1</v>
      </c>
      <c r="H728" t="str">
        <f>INDEX(CHP_table[CHP],MATCH(data[[#This Row],[Case Profile Name]],CHP_table[Case Profile Name],0))</f>
        <v>H</v>
      </c>
      <c r="I728" t="str">
        <f>LEFT(data[[#This Row],[Domain]],1)</f>
        <v>H</v>
      </c>
      <c r="J728" s="4">
        <f>INDEX(criteria_table[criteria_code],MATCH(data[[#This Row],[Criteria]],criteria_table[Criteria],0))</f>
        <v>24</v>
      </c>
      <c r="K728" s="4" t="str">
        <f>CONCATENATE(data[[#This Row],[C H or P]],",",data[[#This Row],[criteria_code]])</f>
        <v>H,24</v>
      </c>
      <c r="L728" s="4" t="str">
        <f>CONCATENATE(data[[#This Row],[num_domains]]," ",data[[#This Row],[Criteria]])</f>
        <v>1 Psychological considerations</v>
      </c>
    </row>
    <row r="729" spans="1:12" hidden="1" x14ac:dyDescent="0.25">
      <c r="A729" t="s">
        <v>57</v>
      </c>
      <c r="B729" t="s">
        <v>139</v>
      </c>
      <c r="C729" t="s">
        <v>138</v>
      </c>
      <c r="D729" t="s">
        <v>8</v>
      </c>
      <c r="E729" t="s">
        <v>7</v>
      </c>
      <c r="F729" t="s">
        <v>11</v>
      </c>
      <c r="G729">
        <f>INDEX(resident_to_x_domains[how many domains?],MATCH(data[[#This Row],[Case Profile Name]],resident_to_x_domains[Case Profile Name],0))</f>
        <v>1</v>
      </c>
      <c r="H729" t="str">
        <f>INDEX(CHP_table[CHP],MATCH(data[[#This Row],[Case Profile Name]],CHP_table[Case Profile Name],0))</f>
        <v>H</v>
      </c>
      <c r="I729" t="str">
        <f>LEFT(data[[#This Row],[Domain]],1)</f>
        <v>H</v>
      </c>
      <c r="J729" s="4">
        <f>INDEX(criteria_table[criteria_code],MATCH(data[[#This Row],[Criteria]],criteria_table[Criteria],0))</f>
        <v>15</v>
      </c>
      <c r="K729" s="4" t="str">
        <f>CONCATENATE(data[[#This Row],[C H or P]],",",data[[#This Row],[criteria_code]])</f>
        <v>H,15</v>
      </c>
      <c r="L729" s="4" t="str">
        <f>CONCATENATE(data[[#This Row],[num_domains]]," ",data[[#This Row],[Criteria]])</f>
        <v>1 Mishandling of classified information</v>
      </c>
    </row>
    <row r="730" spans="1:12" hidden="1" x14ac:dyDescent="0.25">
      <c r="A730" t="s">
        <v>57</v>
      </c>
      <c r="B730" t="s">
        <v>139</v>
      </c>
      <c r="C730" t="s">
        <v>138</v>
      </c>
      <c r="D730" t="s">
        <v>8</v>
      </c>
      <c r="E730" t="s">
        <v>7</v>
      </c>
      <c r="F730" t="s">
        <v>9</v>
      </c>
      <c r="G730">
        <f>INDEX(resident_to_x_domains[how many domains?],MATCH(data[[#This Row],[Case Profile Name]],resident_to_x_domains[Case Profile Name],0))</f>
        <v>1</v>
      </c>
      <c r="H730" t="str">
        <f>INDEX(CHP_table[CHP],MATCH(data[[#This Row],[Case Profile Name]],CHP_table[Case Profile Name],0))</f>
        <v>H</v>
      </c>
      <c r="I730" t="str">
        <f>LEFT(data[[#This Row],[Domain]],1)</f>
        <v>H</v>
      </c>
      <c r="J730" s="4">
        <f>INDEX(criteria_table[criteria_code],MATCH(data[[#This Row],[Criteria]],criteria_table[Criteria],0))</f>
        <v>5</v>
      </c>
      <c r="K730" s="4" t="str">
        <f>CONCATENATE(data[[#This Row],[C H or P]],",",data[[#This Row],[criteria_code]])</f>
        <v>H,5</v>
      </c>
      <c r="L730" s="4" t="str">
        <f>CONCATENATE(data[[#This Row],[num_domains]]," ",data[[#This Row],[Criteria]])</f>
        <v>1 Criminal conduct</v>
      </c>
    </row>
    <row r="731" spans="1:12" hidden="1" x14ac:dyDescent="0.25">
      <c r="A731" t="s">
        <v>57</v>
      </c>
      <c r="B731" t="s">
        <v>139</v>
      </c>
      <c r="C731" t="s">
        <v>138</v>
      </c>
      <c r="D731" t="s">
        <v>8</v>
      </c>
      <c r="E731" t="s">
        <v>7</v>
      </c>
      <c r="F731" t="s">
        <v>43</v>
      </c>
      <c r="G731">
        <f>INDEX(resident_to_x_domains[how many domains?],MATCH(data[[#This Row],[Case Profile Name]],resident_to_x_domains[Case Profile Name],0))</f>
        <v>1</v>
      </c>
      <c r="H731" t="str">
        <f>INDEX(CHP_table[CHP],MATCH(data[[#This Row],[Case Profile Name]],CHP_table[Case Profile Name],0))</f>
        <v>H</v>
      </c>
      <c r="I731" t="str">
        <f>LEFT(data[[#This Row],[Domain]],1)</f>
        <v>H</v>
      </c>
      <c r="J731" s="4">
        <f>INDEX(criteria_table[criteria_code],MATCH(data[[#This Row],[Criteria]],criteria_table[Criteria],0))</f>
        <v>25</v>
      </c>
      <c r="K731" s="4" t="str">
        <f>CONCATENATE(data[[#This Row],[C H or P]],",",data[[#This Row],[criteria_code]])</f>
        <v>H,25</v>
      </c>
      <c r="L731" s="4" t="str">
        <f>CONCATENATE(data[[#This Row],[num_domains]]," ",data[[#This Row],[Criteria]])</f>
        <v>1 Psychological stress</v>
      </c>
    </row>
    <row r="732" spans="1:12" x14ac:dyDescent="0.25">
      <c r="A732" t="s">
        <v>29</v>
      </c>
      <c r="B732" t="s">
        <v>137</v>
      </c>
      <c r="C732" t="s">
        <v>39</v>
      </c>
      <c r="D732" t="s">
        <v>2</v>
      </c>
      <c r="E732" t="s">
        <v>7</v>
      </c>
      <c r="F732" t="s">
        <v>12</v>
      </c>
      <c r="G732">
        <f>INDEX(resident_to_x_domains[how many domains?],MATCH(data[[#This Row],[Case Profile Name]],resident_to_x_domains[Case Profile Name],0))</f>
        <v>1</v>
      </c>
      <c r="H732" t="str">
        <f>INDEX(CHP_table[CHP],MATCH(data[[#This Row],[Case Profile Name]],CHP_table[Case Profile Name],0))</f>
        <v>H</v>
      </c>
      <c r="I732" t="str">
        <f>LEFT(data[[#This Row],[Domain]],1)</f>
        <v>H</v>
      </c>
      <c r="J732" s="4">
        <f>INDEX(criteria_table[criteria_code],MATCH(data[[#This Row],[Criteria]],criteria_table[Criteria],0))</f>
        <v>23</v>
      </c>
      <c r="K732" s="4" t="str">
        <f>CONCATENATE(data[[#This Row],[C H or P]],",",data[[#This Row],[criteria_code]])</f>
        <v>H,23</v>
      </c>
      <c r="L732" s="4" t="str">
        <f>CONCATENATE(data[[#This Row],[num_domains]]," ",data[[#This Row],[Criteria]])</f>
        <v>1 Practices dangerous to security</v>
      </c>
    </row>
    <row r="733" spans="1:12" hidden="1" x14ac:dyDescent="0.25">
      <c r="A733" t="s">
        <v>29</v>
      </c>
      <c r="B733" t="s">
        <v>137</v>
      </c>
      <c r="C733" t="s">
        <v>39</v>
      </c>
      <c r="D733" t="s">
        <v>8</v>
      </c>
      <c r="E733" t="s">
        <v>7</v>
      </c>
      <c r="F733" t="s">
        <v>11</v>
      </c>
      <c r="G733">
        <f>INDEX(resident_to_x_domains[how many domains?],MATCH(data[[#This Row],[Case Profile Name]],resident_to_x_domains[Case Profile Name],0))</f>
        <v>1</v>
      </c>
      <c r="H733" t="str">
        <f>INDEX(CHP_table[CHP],MATCH(data[[#This Row],[Case Profile Name]],CHP_table[Case Profile Name],0))</f>
        <v>H</v>
      </c>
      <c r="I733" t="str">
        <f>LEFT(data[[#This Row],[Domain]],1)</f>
        <v>H</v>
      </c>
      <c r="J733" s="4">
        <f>INDEX(criteria_table[criteria_code],MATCH(data[[#This Row],[Criteria]],criteria_table[Criteria],0))</f>
        <v>15</v>
      </c>
      <c r="K733" s="4" t="str">
        <f>CONCATENATE(data[[#This Row],[C H or P]],",",data[[#This Row],[criteria_code]])</f>
        <v>H,15</v>
      </c>
      <c r="L733" s="4" t="str">
        <f>CONCATENATE(data[[#This Row],[num_domains]]," ",data[[#This Row],[Criteria]])</f>
        <v>1 Mishandling of classified information</v>
      </c>
    </row>
    <row r="734" spans="1:12" x14ac:dyDescent="0.25">
      <c r="A734" t="s">
        <v>73</v>
      </c>
      <c r="B734" t="s">
        <v>136</v>
      </c>
      <c r="C734" t="s">
        <v>47</v>
      </c>
      <c r="D734" t="s">
        <v>2</v>
      </c>
      <c r="E734" t="s">
        <v>7</v>
      </c>
      <c r="F734" t="s">
        <v>12</v>
      </c>
      <c r="G734">
        <f>INDEX(resident_to_x_domains[how many domains?],MATCH(data[[#This Row],[Case Profile Name]],resident_to_x_domains[Case Profile Name],0))</f>
        <v>2</v>
      </c>
      <c r="H734" t="str">
        <f>INDEX(CHP_table[CHP],MATCH(data[[#This Row],[Case Profile Name]],CHP_table[Case Profile Name],0))</f>
        <v>CH</v>
      </c>
      <c r="I734" t="str">
        <f>LEFT(data[[#This Row],[Domain]],1)</f>
        <v>H</v>
      </c>
      <c r="J734" s="4">
        <f>INDEX(criteria_table[criteria_code],MATCH(data[[#This Row],[Criteria]],criteria_table[Criteria],0))</f>
        <v>23</v>
      </c>
      <c r="K734" s="4" t="str">
        <f>CONCATENATE(data[[#This Row],[C H or P]],",",data[[#This Row],[criteria_code]])</f>
        <v>H,23</v>
      </c>
      <c r="L734" s="4" t="str">
        <f>CONCATENATE(data[[#This Row],[num_domains]]," ",data[[#This Row],[Criteria]])</f>
        <v>2 Practices dangerous to security</v>
      </c>
    </row>
    <row r="735" spans="1:12" hidden="1" x14ac:dyDescent="0.25">
      <c r="A735" t="s">
        <v>73</v>
      </c>
      <c r="B735" t="s">
        <v>136</v>
      </c>
      <c r="C735" t="s">
        <v>47</v>
      </c>
      <c r="D735" t="s">
        <v>8</v>
      </c>
      <c r="E735" t="s">
        <v>7</v>
      </c>
      <c r="F735" t="s">
        <v>11</v>
      </c>
      <c r="G735">
        <f>INDEX(resident_to_x_domains[how many domains?],MATCH(data[[#This Row],[Case Profile Name]],resident_to_x_domains[Case Profile Name],0))</f>
        <v>2</v>
      </c>
      <c r="H735" t="str">
        <f>INDEX(CHP_table[CHP],MATCH(data[[#This Row],[Case Profile Name]],CHP_table[Case Profile Name],0))</f>
        <v>CH</v>
      </c>
      <c r="I735" t="str">
        <f>LEFT(data[[#This Row],[Domain]],1)</f>
        <v>H</v>
      </c>
      <c r="J735" s="4">
        <f>INDEX(criteria_table[criteria_code],MATCH(data[[#This Row],[Criteria]],criteria_table[Criteria],0))</f>
        <v>15</v>
      </c>
      <c r="K735" s="4" t="str">
        <f>CONCATENATE(data[[#This Row],[C H or P]],",",data[[#This Row],[criteria_code]])</f>
        <v>H,15</v>
      </c>
      <c r="L735" s="4" t="str">
        <f>CONCATENATE(data[[#This Row],[num_domains]]," ",data[[#This Row],[Criteria]])</f>
        <v>2 Mishandling of classified information</v>
      </c>
    </row>
    <row r="736" spans="1:12" x14ac:dyDescent="0.25">
      <c r="A736" t="s">
        <v>73</v>
      </c>
      <c r="B736" t="s">
        <v>136</v>
      </c>
      <c r="C736" t="s">
        <v>47</v>
      </c>
      <c r="D736" t="s">
        <v>2</v>
      </c>
      <c r="E736" t="s">
        <v>23</v>
      </c>
      <c r="F736" t="s">
        <v>26</v>
      </c>
      <c r="G736">
        <f>INDEX(resident_to_x_domains[how many domains?],MATCH(data[[#This Row],[Case Profile Name]],resident_to_x_domains[Case Profile Name],0))</f>
        <v>2</v>
      </c>
      <c r="H736" t="str">
        <f>INDEX(CHP_table[CHP],MATCH(data[[#This Row],[Case Profile Name]],CHP_table[Case Profile Name],0))</f>
        <v>CH</v>
      </c>
      <c r="I736" t="str">
        <f>LEFT(data[[#This Row],[Domain]],1)</f>
        <v>C</v>
      </c>
      <c r="J736" s="4">
        <f>INDEX(criteria_table[criteria_code],MATCH(data[[#This Row],[Criteria]],criteria_table[Criteria],0))</f>
        <v>21</v>
      </c>
      <c r="K736" s="4" t="str">
        <f>CONCATENATE(data[[#This Row],[C H or P]],",",data[[#This Row],[criteria_code]])</f>
        <v>C,21</v>
      </c>
      <c r="L736" s="4" t="str">
        <f>CONCATENATE(data[[#This Row],[num_domains]]," ",data[[#This Row],[Criteria]])</f>
        <v>2 Poor cybersecurity practices</v>
      </c>
    </row>
    <row r="737" spans="1:12" hidden="1" x14ac:dyDescent="0.25">
      <c r="A737" t="s">
        <v>73</v>
      </c>
      <c r="B737" t="s">
        <v>136</v>
      </c>
      <c r="C737" t="s">
        <v>47</v>
      </c>
      <c r="D737" t="s">
        <v>8</v>
      </c>
      <c r="E737" t="s">
        <v>23</v>
      </c>
      <c r="F737" t="s">
        <v>22</v>
      </c>
      <c r="G737">
        <f>INDEX(resident_to_x_domains[how many domains?],MATCH(data[[#This Row],[Case Profile Name]],resident_to_x_domains[Case Profile Name],0))</f>
        <v>2</v>
      </c>
      <c r="H737" t="str">
        <f>INDEX(CHP_table[CHP],MATCH(data[[#This Row],[Case Profile Name]],CHP_table[Case Profile Name],0))</f>
        <v>CH</v>
      </c>
      <c r="I737" t="str">
        <f>LEFT(data[[#This Row],[Domain]],1)</f>
        <v>C</v>
      </c>
      <c r="J737" s="4">
        <f>INDEX(criteria_table[criteria_code],MATCH(data[[#This Row],[Criteria]],criteria_table[Criteria],0))</f>
        <v>16</v>
      </c>
      <c r="K737" s="4" t="str">
        <f>CONCATENATE(data[[#This Row],[C H or P]],",",data[[#This Row],[criteria_code]])</f>
        <v>C,16</v>
      </c>
      <c r="L737" s="4" t="str">
        <f>CONCATENATE(data[[#This Row],[num_domains]]," ",data[[#This Row],[Criteria]])</f>
        <v>2 Misuse of protected/secured information systems</v>
      </c>
    </row>
    <row r="738" spans="1:12" x14ac:dyDescent="0.25">
      <c r="A738" t="s">
        <v>21</v>
      </c>
      <c r="B738" t="s">
        <v>135</v>
      </c>
      <c r="C738" t="s">
        <v>19</v>
      </c>
      <c r="D738" t="s">
        <v>2</v>
      </c>
      <c r="E738" t="s">
        <v>7</v>
      </c>
      <c r="F738" t="s">
        <v>18</v>
      </c>
      <c r="G738">
        <f>INDEX(resident_to_x_domains[how many domains?],MATCH(data[[#This Row],[Case Profile Name]],resident_to_x_domains[Case Profile Name],0))</f>
        <v>3</v>
      </c>
      <c r="H738" t="str">
        <f>INDEX(CHP_table[CHP],MATCH(data[[#This Row],[Case Profile Name]],CHP_table[Case Profile Name],0))</f>
        <v>CHP</v>
      </c>
      <c r="I738" t="str">
        <f>LEFT(data[[#This Row],[Domain]],1)</f>
        <v>H</v>
      </c>
      <c r="J738" s="4">
        <f>INDEX(criteria_table[criteria_code],MATCH(data[[#This Row],[Criteria]],criteria_table[Criteria],0))</f>
        <v>12</v>
      </c>
      <c r="K738" s="4" t="str">
        <f>CONCATENATE(data[[#This Row],[C H or P]],",",data[[#This Row],[criteria_code]])</f>
        <v>H,12</v>
      </c>
      <c r="L738" s="4" t="str">
        <f>CONCATENATE(data[[#This Row],[num_domains]]," ",data[[#This Row],[Criteria]])</f>
        <v>3 Foreign preference</v>
      </c>
    </row>
    <row r="739" spans="1:12" x14ac:dyDescent="0.25">
      <c r="A739" t="s">
        <v>21</v>
      </c>
      <c r="B739" t="s">
        <v>135</v>
      </c>
      <c r="C739" t="s">
        <v>19</v>
      </c>
      <c r="D739" t="s">
        <v>2</v>
      </c>
      <c r="E739" t="s">
        <v>7</v>
      </c>
      <c r="F739" t="s">
        <v>13</v>
      </c>
      <c r="G739">
        <f>INDEX(resident_to_x_domains[how many domains?],MATCH(data[[#This Row],[Case Profile Name]],resident_to_x_domains[Case Profile Name],0))</f>
        <v>3</v>
      </c>
      <c r="H739" t="str">
        <f>INDEX(CHP_table[CHP],MATCH(data[[#This Row],[Case Profile Name]],CHP_table[Case Profile Name],0))</f>
        <v>CHP</v>
      </c>
      <c r="I739" t="str">
        <f>LEFT(data[[#This Row],[Domain]],1)</f>
        <v>H</v>
      </c>
      <c r="J739" s="4">
        <f>INDEX(criteria_table[criteria_code],MATCH(data[[#This Row],[Criteria]],criteria_table[Criteria],0))</f>
        <v>11</v>
      </c>
      <c r="K739" s="4" t="str">
        <f>CONCATENATE(data[[#This Row],[C H or P]],",",data[[#This Row],[criteria_code]])</f>
        <v>H,11</v>
      </c>
      <c r="L739" s="4" t="str">
        <f>CONCATENATE(data[[#This Row],[num_domains]]," ",data[[#This Row],[Criteria]])</f>
        <v>3 Financial considerations</v>
      </c>
    </row>
    <row r="740" spans="1:12" x14ac:dyDescent="0.25">
      <c r="A740" t="s">
        <v>21</v>
      </c>
      <c r="B740" t="s">
        <v>135</v>
      </c>
      <c r="C740" t="s">
        <v>19</v>
      </c>
      <c r="D740" t="s">
        <v>2</v>
      </c>
      <c r="E740" t="s">
        <v>7</v>
      </c>
      <c r="F740" t="s">
        <v>12</v>
      </c>
      <c r="G740">
        <f>INDEX(resident_to_x_domains[how many domains?],MATCH(data[[#This Row],[Case Profile Name]],resident_to_x_domains[Case Profile Name],0))</f>
        <v>3</v>
      </c>
      <c r="H740" t="str">
        <f>INDEX(CHP_table[CHP],MATCH(data[[#This Row],[Case Profile Name]],CHP_table[Case Profile Name],0))</f>
        <v>CHP</v>
      </c>
      <c r="I740" t="str">
        <f>LEFT(data[[#This Row],[Domain]],1)</f>
        <v>H</v>
      </c>
      <c r="J740" s="4">
        <f>INDEX(criteria_table[criteria_code],MATCH(data[[#This Row],[Criteria]],criteria_table[Criteria],0))</f>
        <v>23</v>
      </c>
      <c r="K740" s="4" t="str">
        <f>CONCATENATE(data[[#This Row],[C H or P]],",",data[[#This Row],[criteria_code]])</f>
        <v>H,23</v>
      </c>
      <c r="L740" s="4" t="str">
        <f>CONCATENATE(data[[#This Row],[num_domains]]," ",data[[#This Row],[Criteria]])</f>
        <v>3 Practices dangerous to security</v>
      </c>
    </row>
    <row r="741" spans="1:12" hidden="1" x14ac:dyDescent="0.25">
      <c r="A741" t="s">
        <v>21</v>
      </c>
      <c r="B741" t="s">
        <v>135</v>
      </c>
      <c r="C741" t="s">
        <v>19</v>
      </c>
      <c r="D741" t="s">
        <v>8</v>
      </c>
      <c r="E741" t="s">
        <v>7</v>
      </c>
      <c r="F741" t="s">
        <v>11</v>
      </c>
      <c r="G741">
        <f>INDEX(resident_to_x_domains[how many domains?],MATCH(data[[#This Row],[Case Profile Name]],resident_to_x_domains[Case Profile Name],0))</f>
        <v>3</v>
      </c>
      <c r="H741" t="str">
        <f>INDEX(CHP_table[CHP],MATCH(data[[#This Row],[Case Profile Name]],CHP_table[Case Profile Name],0))</f>
        <v>CHP</v>
      </c>
      <c r="I741" t="str">
        <f>LEFT(data[[#This Row],[Domain]],1)</f>
        <v>H</v>
      </c>
      <c r="J741" s="4">
        <f>INDEX(criteria_table[criteria_code],MATCH(data[[#This Row],[Criteria]],criteria_table[Criteria],0))</f>
        <v>15</v>
      </c>
      <c r="K741" s="4" t="str">
        <f>CONCATENATE(data[[#This Row],[C H or P]],",",data[[#This Row],[criteria_code]])</f>
        <v>H,15</v>
      </c>
      <c r="L741" s="4" t="str">
        <f>CONCATENATE(data[[#This Row],[num_domains]]," ",data[[#This Row],[Criteria]])</f>
        <v>3 Mishandling of classified information</v>
      </c>
    </row>
    <row r="742" spans="1:12" hidden="1" x14ac:dyDescent="0.25">
      <c r="A742" t="s">
        <v>21</v>
      </c>
      <c r="B742" t="s">
        <v>135</v>
      </c>
      <c r="C742" t="s">
        <v>19</v>
      </c>
      <c r="D742" t="s">
        <v>8</v>
      </c>
      <c r="E742" t="s">
        <v>7</v>
      </c>
      <c r="F742" t="s">
        <v>10</v>
      </c>
      <c r="G742">
        <f>INDEX(resident_to_x_domains[how many domains?],MATCH(data[[#This Row],[Case Profile Name]],resident_to_x_domains[Case Profile Name],0))</f>
        <v>3</v>
      </c>
      <c r="H742" t="str">
        <f>INDEX(CHP_table[CHP],MATCH(data[[#This Row],[Case Profile Name]],CHP_table[Case Profile Name],0))</f>
        <v>CHP</v>
      </c>
      <c r="I742" t="str">
        <f>LEFT(data[[#This Row],[Domain]],1)</f>
        <v>H</v>
      </c>
      <c r="J742" s="4">
        <f>INDEX(criteria_table[criteria_code],MATCH(data[[#This Row],[Criteria]],criteria_table[Criteria],0))</f>
        <v>3</v>
      </c>
      <c r="K742" s="4" t="str">
        <f>CONCATENATE(data[[#This Row],[C H or P]],",",data[[#This Row],[criteria_code]])</f>
        <v>H,3</v>
      </c>
      <c r="L742" s="4" t="str">
        <f>CONCATENATE(data[[#This Row],[num_domains]]," ",data[[#This Row],[Criteria]])</f>
        <v>3 Allegiance to the United States of America</v>
      </c>
    </row>
    <row r="743" spans="1:12" hidden="1" x14ac:dyDescent="0.25">
      <c r="A743" t="s">
        <v>21</v>
      </c>
      <c r="B743" t="s">
        <v>135</v>
      </c>
      <c r="C743" t="s">
        <v>19</v>
      </c>
      <c r="D743" t="s">
        <v>8</v>
      </c>
      <c r="E743" t="s">
        <v>7</v>
      </c>
      <c r="F743" t="s">
        <v>30</v>
      </c>
      <c r="G743">
        <f>INDEX(resident_to_x_domains[how many domains?],MATCH(data[[#This Row],[Case Profile Name]],resident_to_x_domains[Case Profile Name],0))</f>
        <v>3</v>
      </c>
      <c r="H743" t="str">
        <f>INDEX(CHP_table[CHP],MATCH(data[[#This Row],[Case Profile Name]],CHP_table[Case Profile Name],0))</f>
        <v>CHP</v>
      </c>
      <c r="I743" t="str">
        <f>LEFT(data[[#This Row],[Domain]],1)</f>
        <v>H</v>
      </c>
      <c r="J743" s="4">
        <f>INDEX(criteria_table[criteria_code],MATCH(data[[#This Row],[Criteria]],criteria_table[Criteria],0))</f>
        <v>8</v>
      </c>
      <c r="K743" s="4" t="str">
        <f>CONCATENATE(data[[#This Row],[C H or P]],",",data[[#This Row],[criteria_code]])</f>
        <v>H,8</v>
      </c>
      <c r="L743" s="4" t="str">
        <f>CONCATENATE(data[[#This Row],[num_domains]]," ",data[[#This Row],[Criteria]])</f>
        <v>3 Excessive debt</v>
      </c>
    </row>
    <row r="744" spans="1:12" hidden="1" x14ac:dyDescent="0.25">
      <c r="A744" t="s">
        <v>21</v>
      </c>
      <c r="B744" t="s">
        <v>135</v>
      </c>
      <c r="C744" t="s">
        <v>19</v>
      </c>
      <c r="D744" t="s">
        <v>8</v>
      </c>
      <c r="E744" t="s">
        <v>1</v>
      </c>
      <c r="F744" t="s">
        <v>14</v>
      </c>
      <c r="G744">
        <f>INDEX(resident_to_x_domains[how many domains?],MATCH(data[[#This Row],[Case Profile Name]],resident_to_x_domains[Case Profile Name],0))</f>
        <v>3</v>
      </c>
      <c r="H744" t="str">
        <f>INDEX(CHP_table[CHP],MATCH(data[[#This Row],[Case Profile Name]],CHP_table[Case Profile Name],0))</f>
        <v>CHP</v>
      </c>
      <c r="I744" t="str">
        <f>LEFT(data[[#This Row],[Domain]],1)</f>
        <v>P</v>
      </c>
      <c r="J744" s="4">
        <f>INDEX(criteria_table[criteria_code],MATCH(data[[#This Row],[Criteria]],criteria_table[Criteria],0))</f>
        <v>1</v>
      </c>
      <c r="K744" s="4" t="str">
        <f>CONCATENATE(data[[#This Row],[C H or P]],",",data[[#This Row],[criteria_code]])</f>
        <v>P,1</v>
      </c>
      <c r="L744" s="4" t="str">
        <f>CONCATENATE(data[[#This Row],[num_domains]]," ",data[[#This Row],[Criteria]])</f>
        <v>3 Active communication with hostile actors</v>
      </c>
    </row>
    <row r="745" spans="1:12" x14ac:dyDescent="0.25">
      <c r="A745" t="s">
        <v>21</v>
      </c>
      <c r="B745" t="s">
        <v>135</v>
      </c>
      <c r="C745" t="s">
        <v>19</v>
      </c>
      <c r="D745" t="s">
        <v>2</v>
      </c>
      <c r="E745" t="s">
        <v>23</v>
      </c>
      <c r="F745" t="s">
        <v>26</v>
      </c>
      <c r="G745">
        <f>INDEX(resident_to_x_domains[how many domains?],MATCH(data[[#This Row],[Case Profile Name]],resident_to_x_domains[Case Profile Name],0))</f>
        <v>3</v>
      </c>
      <c r="H745" t="str">
        <f>INDEX(CHP_table[CHP],MATCH(data[[#This Row],[Case Profile Name]],CHP_table[Case Profile Name],0))</f>
        <v>CHP</v>
      </c>
      <c r="I745" t="str">
        <f>LEFT(data[[#This Row],[Domain]],1)</f>
        <v>C</v>
      </c>
      <c r="J745" s="4">
        <f>INDEX(criteria_table[criteria_code],MATCH(data[[#This Row],[Criteria]],criteria_table[Criteria],0))</f>
        <v>21</v>
      </c>
      <c r="K745" s="4" t="str">
        <f>CONCATENATE(data[[#This Row],[C H or P]],",",data[[#This Row],[criteria_code]])</f>
        <v>C,21</v>
      </c>
      <c r="L745" s="4" t="str">
        <f>CONCATENATE(data[[#This Row],[num_domains]]," ",data[[#This Row],[Criteria]])</f>
        <v>3 Poor cybersecurity practices</v>
      </c>
    </row>
    <row r="746" spans="1:12" hidden="1" x14ac:dyDescent="0.25">
      <c r="A746" t="s">
        <v>21</v>
      </c>
      <c r="B746" t="s">
        <v>135</v>
      </c>
      <c r="C746" t="s">
        <v>19</v>
      </c>
      <c r="D746" t="s">
        <v>8</v>
      </c>
      <c r="E746" t="s">
        <v>23</v>
      </c>
      <c r="F746" t="s">
        <v>22</v>
      </c>
      <c r="G746">
        <f>INDEX(resident_to_x_domains[how many domains?],MATCH(data[[#This Row],[Case Profile Name]],resident_to_x_domains[Case Profile Name],0))</f>
        <v>3</v>
      </c>
      <c r="H746" t="str">
        <f>INDEX(CHP_table[CHP],MATCH(data[[#This Row],[Case Profile Name]],CHP_table[Case Profile Name],0))</f>
        <v>CHP</v>
      </c>
      <c r="I746" t="str">
        <f>LEFT(data[[#This Row],[Domain]],1)</f>
        <v>C</v>
      </c>
      <c r="J746" s="4">
        <f>INDEX(criteria_table[criteria_code],MATCH(data[[#This Row],[Criteria]],criteria_table[Criteria],0))</f>
        <v>16</v>
      </c>
      <c r="K746" s="4" t="str">
        <f>CONCATENATE(data[[#This Row],[C H or P]],",",data[[#This Row],[criteria_code]])</f>
        <v>C,16</v>
      </c>
      <c r="L746" s="4" t="str">
        <f>CONCATENATE(data[[#This Row],[num_domains]]," ",data[[#This Row],[Criteria]])</f>
        <v>3 Misuse of protected/secured information systems</v>
      </c>
    </row>
    <row r="747" spans="1:12" x14ac:dyDescent="0.25">
      <c r="A747" t="s">
        <v>21</v>
      </c>
      <c r="B747" t="s">
        <v>134</v>
      </c>
      <c r="C747" t="s">
        <v>27</v>
      </c>
      <c r="D747" t="s">
        <v>2</v>
      </c>
      <c r="E747" t="s">
        <v>7</v>
      </c>
      <c r="F747" t="s">
        <v>38</v>
      </c>
      <c r="G747">
        <f>INDEX(resident_to_x_domains[how many domains?],MATCH(data[[#This Row],[Case Profile Name]],resident_to_x_domains[Case Profile Name],0))</f>
        <v>2</v>
      </c>
      <c r="H747" t="str">
        <f>INDEX(CHP_table[CHP],MATCH(data[[#This Row],[Case Profile Name]],CHP_table[Case Profile Name],0))</f>
        <v>HP</v>
      </c>
      <c r="I747" t="str">
        <f>LEFT(data[[#This Row],[Domain]],1)</f>
        <v>H</v>
      </c>
      <c r="J747" s="4">
        <f>INDEX(criteria_table[criteria_code],MATCH(data[[#This Row],[Criteria]],criteria_table[Criteria],0))</f>
        <v>20</v>
      </c>
      <c r="K747" s="4" t="str">
        <f>CONCATENATE(data[[#This Row],[C H or P]],",",data[[#This Row],[criteria_code]])</f>
        <v>H,20</v>
      </c>
      <c r="L747" s="4" t="str">
        <f>CONCATENATE(data[[#This Row],[num_domains]]," ",data[[#This Row],[Criteria]])</f>
        <v>2 Personal conduct</v>
      </c>
    </row>
    <row r="748" spans="1:12" x14ac:dyDescent="0.25">
      <c r="A748" t="s">
        <v>21</v>
      </c>
      <c r="B748" t="s">
        <v>134</v>
      </c>
      <c r="C748" t="s">
        <v>27</v>
      </c>
      <c r="D748" t="s">
        <v>2</v>
      </c>
      <c r="E748" t="s">
        <v>7</v>
      </c>
      <c r="F748" t="s">
        <v>13</v>
      </c>
      <c r="G748">
        <f>INDEX(resident_to_x_domains[how many domains?],MATCH(data[[#This Row],[Case Profile Name]],resident_to_x_domains[Case Profile Name],0))</f>
        <v>2</v>
      </c>
      <c r="H748" t="str">
        <f>INDEX(CHP_table[CHP],MATCH(data[[#This Row],[Case Profile Name]],CHP_table[Case Profile Name],0))</f>
        <v>HP</v>
      </c>
      <c r="I748" t="str">
        <f>LEFT(data[[#This Row],[Domain]],1)</f>
        <v>H</v>
      </c>
      <c r="J748" s="4">
        <f>INDEX(criteria_table[criteria_code],MATCH(data[[#This Row],[Criteria]],criteria_table[Criteria],0))</f>
        <v>11</v>
      </c>
      <c r="K748" s="4" t="str">
        <f>CONCATENATE(data[[#This Row],[C H or P]],",",data[[#This Row],[criteria_code]])</f>
        <v>H,11</v>
      </c>
      <c r="L748" s="4" t="str">
        <f>CONCATENATE(data[[#This Row],[num_domains]]," ",data[[#This Row],[Criteria]])</f>
        <v>2 Financial considerations</v>
      </c>
    </row>
    <row r="749" spans="1:12" x14ac:dyDescent="0.25">
      <c r="A749" t="s">
        <v>21</v>
      </c>
      <c r="B749" t="s">
        <v>134</v>
      </c>
      <c r="C749" t="s">
        <v>27</v>
      </c>
      <c r="D749" t="s">
        <v>2</v>
      </c>
      <c r="E749" t="s">
        <v>7</v>
      </c>
      <c r="F749" t="s">
        <v>12</v>
      </c>
      <c r="G749">
        <f>INDEX(resident_to_x_domains[how many domains?],MATCH(data[[#This Row],[Case Profile Name]],resident_to_x_domains[Case Profile Name],0))</f>
        <v>2</v>
      </c>
      <c r="H749" t="str">
        <f>INDEX(CHP_table[CHP],MATCH(data[[#This Row],[Case Profile Name]],CHP_table[Case Profile Name],0))</f>
        <v>HP</v>
      </c>
      <c r="I749" t="str">
        <f>LEFT(data[[#This Row],[Domain]],1)</f>
        <v>H</v>
      </c>
      <c r="J749" s="4">
        <f>INDEX(criteria_table[criteria_code],MATCH(data[[#This Row],[Criteria]],criteria_table[Criteria],0))</f>
        <v>23</v>
      </c>
      <c r="K749" s="4" t="str">
        <f>CONCATENATE(data[[#This Row],[C H or P]],",",data[[#This Row],[criteria_code]])</f>
        <v>H,23</v>
      </c>
      <c r="L749" s="4" t="str">
        <f>CONCATENATE(data[[#This Row],[num_domains]]," ",data[[#This Row],[Criteria]])</f>
        <v>2 Practices dangerous to security</v>
      </c>
    </row>
    <row r="750" spans="1:12" hidden="1" x14ac:dyDescent="0.25">
      <c r="A750" t="s">
        <v>21</v>
      </c>
      <c r="B750" t="s">
        <v>134</v>
      </c>
      <c r="C750" t="s">
        <v>27</v>
      </c>
      <c r="D750" t="s">
        <v>8</v>
      </c>
      <c r="E750" t="s">
        <v>7</v>
      </c>
      <c r="F750" t="s">
        <v>11</v>
      </c>
      <c r="G750">
        <f>INDEX(resident_to_x_domains[how many domains?],MATCH(data[[#This Row],[Case Profile Name]],resident_to_x_domains[Case Profile Name],0))</f>
        <v>2</v>
      </c>
      <c r="H750" t="str">
        <f>INDEX(CHP_table[CHP],MATCH(data[[#This Row],[Case Profile Name]],CHP_table[Case Profile Name],0))</f>
        <v>HP</v>
      </c>
      <c r="I750" t="str">
        <f>LEFT(data[[#This Row],[Domain]],1)</f>
        <v>H</v>
      </c>
      <c r="J750" s="4">
        <f>INDEX(criteria_table[criteria_code],MATCH(data[[#This Row],[Criteria]],criteria_table[Criteria],0))</f>
        <v>15</v>
      </c>
      <c r="K750" s="4" t="str">
        <f>CONCATENATE(data[[#This Row],[C H or P]],",",data[[#This Row],[criteria_code]])</f>
        <v>H,15</v>
      </c>
      <c r="L750" s="4" t="str">
        <f>CONCATENATE(data[[#This Row],[num_domains]]," ",data[[#This Row],[Criteria]])</f>
        <v>2 Mishandling of classified information</v>
      </c>
    </row>
    <row r="751" spans="1:12" hidden="1" x14ac:dyDescent="0.25">
      <c r="A751" t="s">
        <v>21</v>
      </c>
      <c r="B751" t="s">
        <v>134</v>
      </c>
      <c r="C751" t="s">
        <v>27</v>
      </c>
      <c r="D751" t="s">
        <v>8</v>
      </c>
      <c r="E751" t="s">
        <v>7</v>
      </c>
      <c r="F751" t="s">
        <v>10</v>
      </c>
      <c r="G751">
        <f>INDEX(resident_to_x_domains[how many domains?],MATCH(data[[#This Row],[Case Profile Name]],resident_to_x_domains[Case Profile Name],0))</f>
        <v>2</v>
      </c>
      <c r="H751" t="str">
        <f>INDEX(CHP_table[CHP],MATCH(data[[#This Row],[Case Profile Name]],CHP_table[Case Profile Name],0))</f>
        <v>HP</v>
      </c>
      <c r="I751" t="str">
        <f>LEFT(data[[#This Row],[Domain]],1)</f>
        <v>H</v>
      </c>
      <c r="J751" s="4">
        <f>INDEX(criteria_table[criteria_code],MATCH(data[[#This Row],[Criteria]],criteria_table[Criteria],0))</f>
        <v>3</v>
      </c>
      <c r="K751" s="4" t="str">
        <f>CONCATENATE(data[[#This Row],[C H or P]],",",data[[#This Row],[criteria_code]])</f>
        <v>H,3</v>
      </c>
      <c r="L751" s="4" t="str">
        <f>CONCATENATE(data[[#This Row],[num_domains]]," ",data[[#This Row],[Criteria]])</f>
        <v>2 Allegiance to the United States of America</v>
      </c>
    </row>
    <row r="752" spans="1:12" hidden="1" x14ac:dyDescent="0.25">
      <c r="A752" t="s">
        <v>21</v>
      </c>
      <c r="B752" t="s">
        <v>134</v>
      </c>
      <c r="C752" t="s">
        <v>27</v>
      </c>
      <c r="D752" t="s">
        <v>8</v>
      </c>
      <c r="E752" t="s">
        <v>7</v>
      </c>
      <c r="F752" t="s">
        <v>9</v>
      </c>
      <c r="G752">
        <f>INDEX(resident_to_x_domains[how many domains?],MATCH(data[[#This Row],[Case Profile Name]],resident_to_x_domains[Case Profile Name],0))</f>
        <v>2</v>
      </c>
      <c r="H752" t="str">
        <f>INDEX(CHP_table[CHP],MATCH(data[[#This Row],[Case Profile Name]],CHP_table[Case Profile Name],0))</f>
        <v>HP</v>
      </c>
      <c r="I752" t="str">
        <f>LEFT(data[[#This Row],[Domain]],1)</f>
        <v>H</v>
      </c>
      <c r="J752" s="4">
        <f>INDEX(criteria_table[criteria_code],MATCH(data[[#This Row],[Criteria]],criteria_table[Criteria],0))</f>
        <v>5</v>
      </c>
      <c r="K752" s="4" t="str">
        <f>CONCATENATE(data[[#This Row],[C H or P]],",",data[[#This Row],[criteria_code]])</f>
        <v>H,5</v>
      </c>
      <c r="L752" s="4" t="str">
        <f>CONCATENATE(data[[#This Row],[num_domains]]," ",data[[#This Row],[Criteria]])</f>
        <v>2 Criminal conduct</v>
      </c>
    </row>
    <row r="753" spans="1:12" hidden="1" x14ac:dyDescent="0.25">
      <c r="A753" t="s">
        <v>21</v>
      </c>
      <c r="B753" t="s">
        <v>134</v>
      </c>
      <c r="C753" t="s">
        <v>27</v>
      </c>
      <c r="D753" t="s">
        <v>8</v>
      </c>
      <c r="E753" t="s">
        <v>7</v>
      </c>
      <c r="F753" t="s">
        <v>30</v>
      </c>
      <c r="G753">
        <f>INDEX(resident_to_x_domains[how many domains?],MATCH(data[[#This Row],[Case Profile Name]],resident_to_x_domains[Case Profile Name],0))</f>
        <v>2</v>
      </c>
      <c r="H753" t="str">
        <f>INDEX(CHP_table[CHP],MATCH(data[[#This Row],[Case Profile Name]],CHP_table[Case Profile Name],0))</f>
        <v>HP</v>
      </c>
      <c r="I753" t="str">
        <f>LEFT(data[[#This Row],[Domain]],1)</f>
        <v>H</v>
      </c>
      <c r="J753" s="4">
        <f>INDEX(criteria_table[criteria_code],MATCH(data[[#This Row],[Criteria]],criteria_table[Criteria],0))</f>
        <v>8</v>
      </c>
      <c r="K753" s="4" t="str">
        <f>CONCATENATE(data[[#This Row],[C H or P]],",",data[[#This Row],[criteria_code]])</f>
        <v>H,8</v>
      </c>
      <c r="L753" s="4" t="str">
        <f>CONCATENATE(data[[#This Row],[num_domains]]," ",data[[#This Row],[Criteria]])</f>
        <v>2 Excessive debt</v>
      </c>
    </row>
    <row r="754" spans="1:12" hidden="1" x14ac:dyDescent="0.25">
      <c r="A754" t="s">
        <v>21</v>
      </c>
      <c r="B754" t="s">
        <v>134</v>
      </c>
      <c r="C754" t="s">
        <v>27</v>
      </c>
      <c r="D754" t="s">
        <v>8</v>
      </c>
      <c r="E754" t="s">
        <v>1</v>
      </c>
      <c r="F754" t="s">
        <v>14</v>
      </c>
      <c r="G754">
        <f>INDEX(resident_to_x_domains[how many domains?],MATCH(data[[#This Row],[Case Profile Name]],resident_to_x_domains[Case Profile Name],0))</f>
        <v>2</v>
      </c>
      <c r="H754" t="str">
        <f>INDEX(CHP_table[CHP],MATCH(data[[#This Row],[Case Profile Name]],CHP_table[Case Profile Name],0))</f>
        <v>HP</v>
      </c>
      <c r="I754" t="str">
        <f>LEFT(data[[#This Row],[Domain]],1)</f>
        <v>P</v>
      </c>
      <c r="J754" s="4">
        <f>INDEX(criteria_table[criteria_code],MATCH(data[[#This Row],[Criteria]],criteria_table[Criteria],0))</f>
        <v>1</v>
      </c>
      <c r="K754" s="4" t="str">
        <f>CONCATENATE(data[[#This Row],[C H or P]],",",data[[#This Row],[criteria_code]])</f>
        <v>P,1</v>
      </c>
      <c r="L754" s="4" t="str">
        <f>CONCATENATE(data[[#This Row],[num_domains]]," ",data[[#This Row],[Criteria]])</f>
        <v>2 Active communication with hostile actors</v>
      </c>
    </row>
    <row r="755" spans="1:12" x14ac:dyDescent="0.25">
      <c r="A755" t="s">
        <v>33</v>
      </c>
      <c r="B755" t="s">
        <v>133</v>
      </c>
      <c r="C755" t="s">
        <v>39</v>
      </c>
      <c r="D755" t="s">
        <v>2</v>
      </c>
      <c r="E755" t="s">
        <v>7</v>
      </c>
      <c r="F755" t="s">
        <v>38</v>
      </c>
      <c r="G755">
        <f>INDEX(resident_to_x_domains[how many domains?],MATCH(data[[#This Row],[Case Profile Name]],resident_to_x_domains[Case Profile Name],0))</f>
        <v>3</v>
      </c>
      <c r="H755" t="str">
        <f>INDEX(CHP_table[CHP],MATCH(data[[#This Row],[Case Profile Name]],CHP_table[Case Profile Name],0))</f>
        <v>CHP</v>
      </c>
      <c r="I755" t="str">
        <f>LEFT(data[[#This Row],[Domain]],1)</f>
        <v>H</v>
      </c>
      <c r="J755" s="4">
        <f>INDEX(criteria_table[criteria_code],MATCH(data[[#This Row],[Criteria]],criteria_table[Criteria],0))</f>
        <v>20</v>
      </c>
      <c r="K755" s="4" t="str">
        <f>CONCATENATE(data[[#This Row],[C H or P]],",",data[[#This Row],[criteria_code]])</f>
        <v>H,20</v>
      </c>
      <c r="L755" s="4" t="str">
        <f>CONCATENATE(data[[#This Row],[num_domains]]," ",data[[#This Row],[Criteria]])</f>
        <v>3 Personal conduct</v>
      </c>
    </row>
    <row r="756" spans="1:12" x14ac:dyDescent="0.25">
      <c r="A756" t="s">
        <v>33</v>
      </c>
      <c r="B756" t="s">
        <v>133</v>
      </c>
      <c r="C756" t="s">
        <v>39</v>
      </c>
      <c r="D756" t="s">
        <v>2</v>
      </c>
      <c r="E756" t="s">
        <v>7</v>
      </c>
      <c r="F756" t="s">
        <v>13</v>
      </c>
      <c r="G756">
        <f>INDEX(resident_to_x_domains[how many domains?],MATCH(data[[#This Row],[Case Profile Name]],resident_to_x_domains[Case Profile Name],0))</f>
        <v>3</v>
      </c>
      <c r="H756" t="str">
        <f>INDEX(CHP_table[CHP],MATCH(data[[#This Row],[Case Profile Name]],CHP_table[Case Profile Name],0))</f>
        <v>CHP</v>
      </c>
      <c r="I756" t="str">
        <f>LEFT(data[[#This Row],[Domain]],1)</f>
        <v>H</v>
      </c>
      <c r="J756" s="4">
        <f>INDEX(criteria_table[criteria_code],MATCH(data[[#This Row],[Criteria]],criteria_table[Criteria],0))</f>
        <v>11</v>
      </c>
      <c r="K756" s="4" t="str">
        <f>CONCATENATE(data[[#This Row],[C H or P]],",",data[[#This Row],[criteria_code]])</f>
        <v>H,11</v>
      </c>
      <c r="L756" s="4" t="str">
        <f>CONCATENATE(data[[#This Row],[num_domains]]," ",data[[#This Row],[Criteria]])</f>
        <v>3 Financial considerations</v>
      </c>
    </row>
    <row r="757" spans="1:12" x14ac:dyDescent="0.25">
      <c r="A757" t="s">
        <v>33</v>
      </c>
      <c r="B757" t="s">
        <v>133</v>
      </c>
      <c r="C757" t="s">
        <v>39</v>
      </c>
      <c r="D757" t="s">
        <v>2</v>
      </c>
      <c r="E757" t="s">
        <v>7</v>
      </c>
      <c r="F757" t="s">
        <v>12</v>
      </c>
      <c r="G757">
        <f>INDEX(resident_to_x_domains[how many domains?],MATCH(data[[#This Row],[Case Profile Name]],resident_to_x_domains[Case Profile Name],0))</f>
        <v>3</v>
      </c>
      <c r="H757" t="str">
        <f>INDEX(CHP_table[CHP],MATCH(data[[#This Row],[Case Profile Name]],CHP_table[Case Profile Name],0))</f>
        <v>CHP</v>
      </c>
      <c r="I757" t="str">
        <f>LEFT(data[[#This Row],[Domain]],1)</f>
        <v>H</v>
      </c>
      <c r="J757" s="4">
        <f>INDEX(criteria_table[criteria_code],MATCH(data[[#This Row],[Criteria]],criteria_table[Criteria],0))</f>
        <v>23</v>
      </c>
      <c r="K757" s="4" t="str">
        <f>CONCATENATE(data[[#This Row],[C H or P]],",",data[[#This Row],[criteria_code]])</f>
        <v>H,23</v>
      </c>
      <c r="L757" s="4" t="str">
        <f>CONCATENATE(data[[#This Row],[num_domains]]," ",data[[#This Row],[Criteria]])</f>
        <v>3 Practices dangerous to security</v>
      </c>
    </row>
    <row r="758" spans="1:12" hidden="1" x14ac:dyDescent="0.25">
      <c r="A758" t="s">
        <v>33</v>
      </c>
      <c r="B758" t="s">
        <v>133</v>
      </c>
      <c r="C758" t="s">
        <v>39</v>
      </c>
      <c r="D758" t="s">
        <v>8</v>
      </c>
      <c r="E758" t="s">
        <v>7</v>
      </c>
      <c r="F758" t="s">
        <v>11</v>
      </c>
      <c r="G758">
        <f>INDEX(resident_to_x_domains[how many domains?],MATCH(data[[#This Row],[Case Profile Name]],resident_to_x_domains[Case Profile Name],0))</f>
        <v>3</v>
      </c>
      <c r="H758" t="str">
        <f>INDEX(CHP_table[CHP],MATCH(data[[#This Row],[Case Profile Name]],CHP_table[Case Profile Name],0))</f>
        <v>CHP</v>
      </c>
      <c r="I758" t="str">
        <f>LEFT(data[[#This Row],[Domain]],1)</f>
        <v>H</v>
      </c>
      <c r="J758" s="4">
        <f>INDEX(criteria_table[criteria_code],MATCH(data[[#This Row],[Criteria]],criteria_table[Criteria],0))</f>
        <v>15</v>
      </c>
      <c r="K758" s="4" t="str">
        <f>CONCATENATE(data[[#This Row],[C H or P]],",",data[[#This Row],[criteria_code]])</f>
        <v>H,15</v>
      </c>
      <c r="L758" s="4" t="str">
        <f>CONCATENATE(data[[#This Row],[num_domains]]," ",data[[#This Row],[Criteria]])</f>
        <v>3 Mishandling of classified information</v>
      </c>
    </row>
    <row r="759" spans="1:12" hidden="1" x14ac:dyDescent="0.25">
      <c r="A759" t="s">
        <v>33</v>
      </c>
      <c r="B759" t="s">
        <v>133</v>
      </c>
      <c r="C759" t="s">
        <v>39</v>
      </c>
      <c r="D759" t="s">
        <v>8</v>
      </c>
      <c r="E759" t="s">
        <v>7</v>
      </c>
      <c r="F759" t="s">
        <v>10</v>
      </c>
      <c r="G759">
        <f>INDEX(resident_to_x_domains[how many domains?],MATCH(data[[#This Row],[Case Profile Name]],resident_to_x_domains[Case Profile Name],0))</f>
        <v>3</v>
      </c>
      <c r="H759" t="str">
        <f>INDEX(CHP_table[CHP],MATCH(data[[#This Row],[Case Profile Name]],CHP_table[Case Profile Name],0))</f>
        <v>CHP</v>
      </c>
      <c r="I759" t="str">
        <f>LEFT(data[[#This Row],[Domain]],1)</f>
        <v>H</v>
      </c>
      <c r="J759" s="4">
        <f>INDEX(criteria_table[criteria_code],MATCH(data[[#This Row],[Criteria]],criteria_table[Criteria],0))</f>
        <v>3</v>
      </c>
      <c r="K759" s="4" t="str">
        <f>CONCATENATE(data[[#This Row],[C H or P]],",",data[[#This Row],[criteria_code]])</f>
        <v>H,3</v>
      </c>
      <c r="L759" s="4" t="str">
        <f>CONCATENATE(data[[#This Row],[num_domains]]," ",data[[#This Row],[Criteria]])</f>
        <v>3 Allegiance to the United States of America</v>
      </c>
    </row>
    <row r="760" spans="1:12" hidden="1" x14ac:dyDescent="0.25">
      <c r="A760" t="s">
        <v>33</v>
      </c>
      <c r="B760" t="s">
        <v>133</v>
      </c>
      <c r="C760" t="s">
        <v>39</v>
      </c>
      <c r="D760" t="s">
        <v>8</v>
      </c>
      <c r="E760" t="s">
        <v>7</v>
      </c>
      <c r="F760" t="s">
        <v>9</v>
      </c>
      <c r="G760">
        <f>INDEX(resident_to_x_domains[how many domains?],MATCH(data[[#This Row],[Case Profile Name]],resident_to_x_domains[Case Profile Name],0))</f>
        <v>3</v>
      </c>
      <c r="H760" t="str">
        <f>INDEX(CHP_table[CHP],MATCH(data[[#This Row],[Case Profile Name]],CHP_table[Case Profile Name],0))</f>
        <v>CHP</v>
      </c>
      <c r="I760" t="str">
        <f>LEFT(data[[#This Row],[Domain]],1)</f>
        <v>H</v>
      </c>
      <c r="J760" s="4">
        <f>INDEX(criteria_table[criteria_code],MATCH(data[[#This Row],[Criteria]],criteria_table[Criteria],0))</f>
        <v>5</v>
      </c>
      <c r="K760" s="4" t="str">
        <f>CONCATENATE(data[[#This Row],[C H or P]],",",data[[#This Row],[criteria_code]])</f>
        <v>H,5</v>
      </c>
      <c r="L760" s="4" t="str">
        <f>CONCATENATE(data[[#This Row],[num_domains]]," ",data[[#This Row],[Criteria]])</f>
        <v>3 Criminal conduct</v>
      </c>
    </row>
    <row r="761" spans="1:12" hidden="1" x14ac:dyDescent="0.25">
      <c r="A761" t="s">
        <v>33</v>
      </c>
      <c r="B761" t="s">
        <v>133</v>
      </c>
      <c r="C761" t="s">
        <v>39</v>
      </c>
      <c r="D761" t="s">
        <v>8</v>
      </c>
      <c r="E761" t="s">
        <v>7</v>
      </c>
      <c r="F761" t="s">
        <v>30</v>
      </c>
      <c r="G761">
        <f>INDEX(resident_to_x_domains[how many domains?],MATCH(data[[#This Row],[Case Profile Name]],resident_to_x_domains[Case Profile Name],0))</f>
        <v>3</v>
      </c>
      <c r="H761" t="str">
        <f>INDEX(CHP_table[CHP],MATCH(data[[#This Row],[Case Profile Name]],CHP_table[Case Profile Name],0))</f>
        <v>CHP</v>
      </c>
      <c r="I761" t="str">
        <f>LEFT(data[[#This Row],[Domain]],1)</f>
        <v>H</v>
      </c>
      <c r="J761" s="4">
        <f>INDEX(criteria_table[criteria_code],MATCH(data[[#This Row],[Criteria]],criteria_table[Criteria],0))</f>
        <v>8</v>
      </c>
      <c r="K761" s="4" t="str">
        <f>CONCATENATE(data[[#This Row],[C H or P]],",",data[[#This Row],[criteria_code]])</f>
        <v>H,8</v>
      </c>
      <c r="L761" s="4" t="str">
        <f>CONCATENATE(data[[#This Row],[num_domains]]," ",data[[#This Row],[Criteria]])</f>
        <v>3 Excessive debt</v>
      </c>
    </row>
    <row r="762" spans="1:12" x14ac:dyDescent="0.25">
      <c r="A762" t="s">
        <v>33</v>
      </c>
      <c r="B762" t="s">
        <v>133</v>
      </c>
      <c r="C762" t="s">
        <v>39</v>
      </c>
      <c r="D762" t="s">
        <v>2</v>
      </c>
      <c r="E762" t="s">
        <v>1</v>
      </c>
      <c r="F762" t="s">
        <v>35</v>
      </c>
      <c r="G762">
        <f>INDEX(resident_to_x_domains[how many domains?],MATCH(data[[#This Row],[Case Profile Name]],resident_to_x_domains[Case Profile Name],0))</f>
        <v>3</v>
      </c>
      <c r="H762" t="str">
        <f>INDEX(CHP_table[CHP],MATCH(data[[#This Row],[Case Profile Name]],CHP_table[Case Profile Name],0))</f>
        <v>CHP</v>
      </c>
      <c r="I762" t="str">
        <f>LEFT(data[[#This Row],[Domain]],1)</f>
        <v>P</v>
      </c>
      <c r="J762" s="4">
        <f>INDEX(criteria_table[criteria_code],MATCH(data[[#This Row],[Criteria]],criteria_table[Criteria],0))</f>
        <v>10</v>
      </c>
      <c r="K762" s="4" t="str">
        <f>CONCATENATE(data[[#This Row],[C H or P]],",",data[[#This Row],[criteria_code]])</f>
        <v>P,10</v>
      </c>
      <c r="L762" s="4" t="str">
        <f>CONCATENATE(data[[#This Row],[num_domains]]," ",data[[#This Row],[Criteria]])</f>
        <v>3 Feelings of victimization</v>
      </c>
    </row>
    <row r="763" spans="1:12" hidden="1" x14ac:dyDescent="0.25">
      <c r="A763" t="s">
        <v>33</v>
      </c>
      <c r="B763" t="s">
        <v>133</v>
      </c>
      <c r="C763" t="s">
        <v>39</v>
      </c>
      <c r="D763" t="s">
        <v>8</v>
      </c>
      <c r="E763" t="s">
        <v>1</v>
      </c>
      <c r="F763" t="s">
        <v>34</v>
      </c>
      <c r="G763">
        <f>INDEX(resident_to_x_domains[how many domains?],MATCH(data[[#This Row],[Case Profile Name]],resident_to_x_domains[Case Profile Name],0))</f>
        <v>3</v>
      </c>
      <c r="H763" t="str">
        <f>INDEX(CHP_table[CHP],MATCH(data[[#This Row],[Case Profile Name]],CHP_table[Case Profile Name],0))</f>
        <v>CHP</v>
      </c>
      <c r="I763" t="str">
        <f>LEFT(data[[#This Row],[Domain]],1)</f>
        <v>P</v>
      </c>
      <c r="J763" s="4">
        <f>INDEX(criteria_table[criteria_code],MATCH(data[[#This Row],[Criteria]],criteria_table[Criteria],0))</f>
        <v>26</v>
      </c>
      <c r="K763" s="4" t="str">
        <f>CONCATENATE(data[[#This Row],[C H or P]],",",data[[#This Row],[criteria_code]])</f>
        <v>P,26</v>
      </c>
      <c r="L763" s="4" t="str">
        <f>CONCATENATE(data[[#This Row],[num_domains]]," ",data[[#This Row],[Criteria]])</f>
        <v>3 Resentment</v>
      </c>
    </row>
    <row r="764" spans="1:12" hidden="1" x14ac:dyDescent="0.25">
      <c r="A764" t="s">
        <v>33</v>
      </c>
      <c r="B764" t="s">
        <v>133</v>
      </c>
      <c r="C764" t="s">
        <v>39</v>
      </c>
      <c r="D764" t="s">
        <v>8</v>
      </c>
      <c r="E764" t="s">
        <v>1</v>
      </c>
      <c r="F764" t="s">
        <v>14</v>
      </c>
      <c r="G764">
        <f>INDEX(resident_to_x_domains[how many domains?],MATCH(data[[#This Row],[Case Profile Name]],resident_to_x_domains[Case Profile Name],0))</f>
        <v>3</v>
      </c>
      <c r="H764" t="str">
        <f>INDEX(CHP_table[CHP],MATCH(data[[#This Row],[Case Profile Name]],CHP_table[Case Profile Name],0))</f>
        <v>CHP</v>
      </c>
      <c r="I764" t="str">
        <f>LEFT(data[[#This Row],[Domain]],1)</f>
        <v>P</v>
      </c>
      <c r="J764" s="4">
        <f>INDEX(criteria_table[criteria_code],MATCH(data[[#This Row],[Criteria]],criteria_table[Criteria],0))</f>
        <v>1</v>
      </c>
      <c r="K764" s="4" t="str">
        <f>CONCATENATE(data[[#This Row],[C H or P]],",",data[[#This Row],[criteria_code]])</f>
        <v>P,1</v>
      </c>
      <c r="L764" s="4" t="str">
        <f>CONCATENATE(data[[#This Row],[num_domains]]," ",data[[#This Row],[Criteria]])</f>
        <v>3 Active communication with hostile actors</v>
      </c>
    </row>
    <row r="765" spans="1:12" x14ac:dyDescent="0.25">
      <c r="A765" t="s">
        <v>33</v>
      </c>
      <c r="B765" t="s">
        <v>133</v>
      </c>
      <c r="C765" t="s">
        <v>39</v>
      </c>
      <c r="D765" t="s">
        <v>2</v>
      </c>
      <c r="E765" t="s">
        <v>23</v>
      </c>
      <c r="F765" t="s">
        <v>26</v>
      </c>
      <c r="G765">
        <f>INDEX(resident_to_x_domains[how many domains?],MATCH(data[[#This Row],[Case Profile Name]],resident_to_x_domains[Case Profile Name],0))</f>
        <v>3</v>
      </c>
      <c r="H765" t="str">
        <f>INDEX(CHP_table[CHP],MATCH(data[[#This Row],[Case Profile Name]],CHP_table[Case Profile Name],0))</f>
        <v>CHP</v>
      </c>
      <c r="I765" t="str">
        <f>LEFT(data[[#This Row],[Domain]],1)</f>
        <v>C</v>
      </c>
      <c r="J765" s="4">
        <f>INDEX(criteria_table[criteria_code],MATCH(data[[#This Row],[Criteria]],criteria_table[Criteria],0))</f>
        <v>21</v>
      </c>
      <c r="K765" s="4" t="str">
        <f>CONCATENATE(data[[#This Row],[C H or P]],",",data[[#This Row],[criteria_code]])</f>
        <v>C,21</v>
      </c>
      <c r="L765" s="4" t="str">
        <f>CONCATENATE(data[[#This Row],[num_domains]]," ",data[[#This Row],[Criteria]])</f>
        <v>3 Poor cybersecurity practices</v>
      </c>
    </row>
    <row r="766" spans="1:12" hidden="1" x14ac:dyDescent="0.25">
      <c r="A766" t="s">
        <v>33</v>
      </c>
      <c r="B766" t="s">
        <v>133</v>
      </c>
      <c r="C766" t="s">
        <v>39</v>
      </c>
      <c r="D766" t="s">
        <v>8</v>
      </c>
      <c r="E766" t="s">
        <v>23</v>
      </c>
      <c r="F766" t="s">
        <v>22</v>
      </c>
      <c r="G766">
        <f>INDEX(resident_to_x_domains[how many domains?],MATCH(data[[#This Row],[Case Profile Name]],resident_to_x_domains[Case Profile Name],0))</f>
        <v>3</v>
      </c>
      <c r="H766" t="str">
        <f>INDEX(CHP_table[CHP],MATCH(data[[#This Row],[Case Profile Name]],CHP_table[Case Profile Name],0))</f>
        <v>CHP</v>
      </c>
      <c r="I766" t="str">
        <f>LEFT(data[[#This Row],[Domain]],1)</f>
        <v>C</v>
      </c>
      <c r="J766" s="4">
        <f>INDEX(criteria_table[criteria_code],MATCH(data[[#This Row],[Criteria]],criteria_table[Criteria],0))</f>
        <v>16</v>
      </c>
      <c r="K766" s="4" t="str">
        <f>CONCATENATE(data[[#This Row],[C H or P]],",",data[[#This Row],[criteria_code]])</f>
        <v>C,16</v>
      </c>
      <c r="L766" s="4" t="str">
        <f>CONCATENATE(data[[#This Row],[num_domains]]," ",data[[#This Row],[Criteria]])</f>
        <v>3 Misuse of protected/secured information systems</v>
      </c>
    </row>
    <row r="767" spans="1:12" x14ac:dyDescent="0.25">
      <c r="A767" t="s">
        <v>131</v>
      </c>
      <c r="B767" t="s">
        <v>132</v>
      </c>
      <c r="C767" t="s">
        <v>19</v>
      </c>
      <c r="D767" t="s">
        <v>2</v>
      </c>
      <c r="E767" t="s">
        <v>7</v>
      </c>
      <c r="F767" t="s">
        <v>38</v>
      </c>
      <c r="G767">
        <f>INDEX(resident_to_x_domains[how many domains?],MATCH(data[[#This Row],[Case Profile Name]],resident_to_x_domains[Case Profile Name],0))</f>
        <v>2</v>
      </c>
      <c r="H767" t="str">
        <f>INDEX(CHP_table[CHP],MATCH(data[[#This Row],[Case Profile Name]],CHP_table[Case Profile Name],0))</f>
        <v>HP</v>
      </c>
      <c r="I767" t="str">
        <f>LEFT(data[[#This Row],[Domain]],1)</f>
        <v>H</v>
      </c>
      <c r="J767" s="4">
        <f>INDEX(criteria_table[criteria_code],MATCH(data[[#This Row],[Criteria]],criteria_table[Criteria],0))</f>
        <v>20</v>
      </c>
      <c r="K767" s="4" t="str">
        <f>CONCATENATE(data[[#This Row],[C H or P]],",",data[[#This Row],[criteria_code]])</f>
        <v>H,20</v>
      </c>
      <c r="L767" s="4" t="str">
        <f>CONCATENATE(data[[#This Row],[num_domains]]," ",data[[#This Row],[Criteria]])</f>
        <v>2 Personal conduct</v>
      </c>
    </row>
    <row r="768" spans="1:12" x14ac:dyDescent="0.25">
      <c r="A768" t="s">
        <v>131</v>
      </c>
      <c r="B768" t="s">
        <v>132</v>
      </c>
      <c r="C768" t="s">
        <v>19</v>
      </c>
      <c r="D768" t="s">
        <v>2</v>
      </c>
      <c r="E768" t="s">
        <v>7</v>
      </c>
      <c r="F768" t="s">
        <v>12</v>
      </c>
      <c r="G768">
        <f>INDEX(resident_to_x_domains[how many domains?],MATCH(data[[#This Row],[Case Profile Name]],resident_to_x_domains[Case Profile Name],0))</f>
        <v>2</v>
      </c>
      <c r="H768" t="str">
        <f>INDEX(CHP_table[CHP],MATCH(data[[#This Row],[Case Profile Name]],CHP_table[Case Profile Name],0))</f>
        <v>HP</v>
      </c>
      <c r="I768" t="str">
        <f>LEFT(data[[#This Row],[Domain]],1)</f>
        <v>H</v>
      </c>
      <c r="J768" s="4">
        <f>INDEX(criteria_table[criteria_code],MATCH(data[[#This Row],[Criteria]],criteria_table[Criteria],0))</f>
        <v>23</v>
      </c>
      <c r="K768" s="4" t="str">
        <f>CONCATENATE(data[[#This Row],[C H or P]],",",data[[#This Row],[criteria_code]])</f>
        <v>H,23</v>
      </c>
      <c r="L768" s="4" t="str">
        <f>CONCATENATE(data[[#This Row],[num_domains]]," ",data[[#This Row],[Criteria]])</f>
        <v>2 Practices dangerous to security</v>
      </c>
    </row>
    <row r="769" spans="1:12" x14ac:dyDescent="0.25">
      <c r="A769" t="s">
        <v>131</v>
      </c>
      <c r="B769" t="s">
        <v>132</v>
      </c>
      <c r="C769" t="s">
        <v>19</v>
      </c>
      <c r="D769" t="s">
        <v>2</v>
      </c>
      <c r="E769" t="s">
        <v>7</v>
      </c>
      <c r="F769" t="s">
        <v>37</v>
      </c>
      <c r="G769">
        <f>INDEX(resident_to_x_domains[how many domains?],MATCH(data[[#This Row],[Case Profile Name]],resident_to_x_domains[Case Profile Name],0))</f>
        <v>2</v>
      </c>
      <c r="H769" t="str">
        <f>INDEX(CHP_table[CHP],MATCH(data[[#This Row],[Case Profile Name]],CHP_table[Case Profile Name],0))</f>
        <v>HP</v>
      </c>
      <c r="I769" t="str">
        <f>LEFT(data[[#This Row],[Domain]],1)</f>
        <v>H</v>
      </c>
      <c r="J769" s="4">
        <f>INDEX(criteria_table[criteria_code],MATCH(data[[#This Row],[Criteria]],criteria_table[Criteria],0))</f>
        <v>24</v>
      </c>
      <c r="K769" s="4" t="str">
        <f>CONCATENATE(data[[#This Row],[C H or P]],",",data[[#This Row],[criteria_code]])</f>
        <v>H,24</v>
      </c>
      <c r="L769" s="4" t="str">
        <f>CONCATENATE(data[[#This Row],[num_domains]]," ",data[[#This Row],[Criteria]])</f>
        <v>2 Psychological considerations</v>
      </c>
    </row>
    <row r="770" spans="1:12" hidden="1" x14ac:dyDescent="0.25">
      <c r="A770" t="s">
        <v>131</v>
      </c>
      <c r="B770" t="s">
        <v>132</v>
      </c>
      <c r="C770" t="s">
        <v>19</v>
      </c>
      <c r="D770" t="s">
        <v>8</v>
      </c>
      <c r="E770" t="s">
        <v>7</v>
      </c>
      <c r="F770" t="s">
        <v>11</v>
      </c>
      <c r="G770">
        <f>INDEX(resident_to_x_domains[how many domains?],MATCH(data[[#This Row],[Case Profile Name]],resident_to_x_domains[Case Profile Name],0))</f>
        <v>2</v>
      </c>
      <c r="H770" t="str">
        <f>INDEX(CHP_table[CHP],MATCH(data[[#This Row],[Case Profile Name]],CHP_table[Case Profile Name],0))</f>
        <v>HP</v>
      </c>
      <c r="I770" t="str">
        <f>LEFT(data[[#This Row],[Domain]],1)</f>
        <v>H</v>
      </c>
      <c r="J770" s="4">
        <f>INDEX(criteria_table[criteria_code],MATCH(data[[#This Row],[Criteria]],criteria_table[Criteria],0))</f>
        <v>15</v>
      </c>
      <c r="K770" s="4" t="str">
        <f>CONCATENATE(data[[#This Row],[C H or P]],",",data[[#This Row],[criteria_code]])</f>
        <v>H,15</v>
      </c>
      <c r="L770" s="4" t="str">
        <f>CONCATENATE(data[[#This Row],[num_domains]]," ",data[[#This Row],[Criteria]])</f>
        <v>2 Mishandling of classified information</v>
      </c>
    </row>
    <row r="771" spans="1:12" hidden="1" x14ac:dyDescent="0.25">
      <c r="A771" t="s">
        <v>131</v>
      </c>
      <c r="B771" t="s">
        <v>132</v>
      </c>
      <c r="C771" t="s">
        <v>19</v>
      </c>
      <c r="D771" t="s">
        <v>8</v>
      </c>
      <c r="E771" t="s">
        <v>7</v>
      </c>
      <c r="F771" t="s">
        <v>10</v>
      </c>
      <c r="G771">
        <f>INDEX(resident_to_x_domains[how many domains?],MATCH(data[[#This Row],[Case Profile Name]],resident_to_x_domains[Case Profile Name],0))</f>
        <v>2</v>
      </c>
      <c r="H771" t="str">
        <f>INDEX(CHP_table[CHP],MATCH(data[[#This Row],[Case Profile Name]],CHP_table[Case Profile Name],0))</f>
        <v>HP</v>
      </c>
      <c r="I771" t="str">
        <f>LEFT(data[[#This Row],[Domain]],1)</f>
        <v>H</v>
      </c>
      <c r="J771" s="4">
        <f>INDEX(criteria_table[criteria_code],MATCH(data[[#This Row],[Criteria]],criteria_table[Criteria],0))</f>
        <v>3</v>
      </c>
      <c r="K771" s="4" t="str">
        <f>CONCATENATE(data[[#This Row],[C H or P]],",",data[[#This Row],[criteria_code]])</f>
        <v>H,3</v>
      </c>
      <c r="L771" s="4" t="str">
        <f>CONCATENATE(data[[#This Row],[num_domains]]," ",data[[#This Row],[Criteria]])</f>
        <v>2 Allegiance to the United States of America</v>
      </c>
    </row>
    <row r="772" spans="1:12" hidden="1" x14ac:dyDescent="0.25">
      <c r="A772" t="s">
        <v>131</v>
      </c>
      <c r="B772" t="s">
        <v>132</v>
      </c>
      <c r="C772" t="s">
        <v>19</v>
      </c>
      <c r="D772" t="s">
        <v>8</v>
      </c>
      <c r="E772" t="s">
        <v>7</v>
      </c>
      <c r="F772" t="s">
        <v>9</v>
      </c>
      <c r="G772">
        <f>INDEX(resident_to_x_domains[how many domains?],MATCH(data[[#This Row],[Case Profile Name]],resident_to_x_domains[Case Profile Name],0))</f>
        <v>2</v>
      </c>
      <c r="H772" t="str">
        <f>INDEX(CHP_table[CHP],MATCH(data[[#This Row],[Case Profile Name]],CHP_table[Case Profile Name],0))</f>
        <v>HP</v>
      </c>
      <c r="I772" t="str">
        <f>LEFT(data[[#This Row],[Domain]],1)</f>
        <v>H</v>
      </c>
      <c r="J772" s="4">
        <f>INDEX(criteria_table[criteria_code],MATCH(data[[#This Row],[Criteria]],criteria_table[Criteria],0))</f>
        <v>5</v>
      </c>
      <c r="K772" s="4" t="str">
        <f>CONCATENATE(data[[#This Row],[C H or P]],",",data[[#This Row],[criteria_code]])</f>
        <v>H,5</v>
      </c>
      <c r="L772" s="4" t="str">
        <f>CONCATENATE(data[[#This Row],[num_domains]]," ",data[[#This Row],[Criteria]])</f>
        <v>2 Criminal conduct</v>
      </c>
    </row>
    <row r="773" spans="1:12" x14ac:dyDescent="0.25">
      <c r="A773" t="s">
        <v>131</v>
      </c>
      <c r="B773" t="s">
        <v>132</v>
      </c>
      <c r="C773" t="s">
        <v>19</v>
      </c>
      <c r="D773" t="s">
        <v>2</v>
      </c>
      <c r="E773" t="s">
        <v>1</v>
      </c>
      <c r="F773" t="s">
        <v>0</v>
      </c>
      <c r="G773">
        <f>INDEX(resident_to_x_domains[how many domains?],MATCH(data[[#This Row],[Case Profile Name]],resident_to_x_domains[Case Profile Name],0))</f>
        <v>2</v>
      </c>
      <c r="H773" t="str">
        <f>INDEX(CHP_table[CHP],MATCH(data[[#This Row],[Case Profile Name]],CHP_table[Case Profile Name],0))</f>
        <v>HP</v>
      </c>
      <c r="I773" t="str">
        <f>LEFT(data[[#This Row],[Domain]],1)</f>
        <v>P</v>
      </c>
      <c r="J773" s="4">
        <f>INDEX(criteria_table[criteria_code],MATCH(data[[#This Row],[Criteria]],criteria_table[Criteria],0))</f>
        <v>18</v>
      </c>
      <c r="K773" s="4" t="str">
        <f>CONCATENATE(data[[#This Row],[C H or P]],",",data[[#This Row],[criteria_code]])</f>
        <v>P,18</v>
      </c>
      <c r="L773" s="4" t="str">
        <f>CONCATENATE(data[[#This Row],[num_domains]]," ",data[[#This Row],[Criteria]])</f>
        <v>2 Passive communication with hostile actors</v>
      </c>
    </row>
    <row r="774" spans="1:12" hidden="1" x14ac:dyDescent="0.25">
      <c r="A774" t="s">
        <v>131</v>
      </c>
      <c r="B774" t="s">
        <v>132</v>
      </c>
      <c r="C774" t="s">
        <v>19</v>
      </c>
      <c r="D774" t="s">
        <v>8</v>
      </c>
      <c r="E774" t="s">
        <v>1</v>
      </c>
      <c r="F774" t="s">
        <v>14</v>
      </c>
      <c r="G774">
        <f>INDEX(resident_to_x_domains[how many domains?],MATCH(data[[#This Row],[Case Profile Name]],resident_to_x_domains[Case Profile Name],0))</f>
        <v>2</v>
      </c>
      <c r="H774" t="str">
        <f>INDEX(CHP_table[CHP],MATCH(data[[#This Row],[Case Profile Name]],CHP_table[Case Profile Name],0))</f>
        <v>HP</v>
      </c>
      <c r="I774" t="str">
        <f>LEFT(data[[#This Row],[Domain]],1)</f>
        <v>P</v>
      </c>
      <c r="J774" s="4">
        <f>INDEX(criteria_table[criteria_code],MATCH(data[[#This Row],[Criteria]],criteria_table[Criteria],0))</f>
        <v>1</v>
      </c>
      <c r="K774" s="4" t="str">
        <f>CONCATENATE(data[[#This Row],[C H or P]],",",data[[#This Row],[criteria_code]])</f>
        <v>P,1</v>
      </c>
      <c r="L774" s="4" t="str">
        <f>CONCATENATE(data[[#This Row],[num_domains]]," ",data[[#This Row],[Criteria]])</f>
        <v>2 Active communication with hostile actors</v>
      </c>
    </row>
    <row r="775" spans="1:12" x14ac:dyDescent="0.25">
      <c r="A775" t="s">
        <v>131</v>
      </c>
      <c r="B775" t="s">
        <v>130</v>
      </c>
      <c r="C775" t="s">
        <v>19</v>
      </c>
      <c r="D775" t="s">
        <v>2</v>
      </c>
      <c r="E775" t="s">
        <v>7</v>
      </c>
      <c r="F775" t="s">
        <v>18</v>
      </c>
      <c r="G775">
        <f>INDEX(resident_to_x_domains[how many domains?],MATCH(data[[#This Row],[Case Profile Name]],resident_to_x_domains[Case Profile Name],0))</f>
        <v>3</v>
      </c>
      <c r="H775" t="str">
        <f>INDEX(CHP_table[CHP],MATCH(data[[#This Row],[Case Profile Name]],CHP_table[Case Profile Name],0))</f>
        <v>CHP</v>
      </c>
      <c r="I775" t="str">
        <f>LEFT(data[[#This Row],[Domain]],1)</f>
        <v>H</v>
      </c>
      <c r="J775" s="4">
        <f>INDEX(criteria_table[criteria_code],MATCH(data[[#This Row],[Criteria]],criteria_table[Criteria],0))</f>
        <v>12</v>
      </c>
      <c r="K775" s="4" t="str">
        <f>CONCATENATE(data[[#This Row],[C H or P]],",",data[[#This Row],[criteria_code]])</f>
        <v>H,12</v>
      </c>
      <c r="L775" s="4" t="str">
        <f>CONCATENATE(data[[#This Row],[num_domains]]," ",data[[#This Row],[Criteria]])</f>
        <v>3 Foreign preference</v>
      </c>
    </row>
    <row r="776" spans="1:12" x14ac:dyDescent="0.25">
      <c r="A776" t="s">
        <v>131</v>
      </c>
      <c r="B776" t="s">
        <v>130</v>
      </c>
      <c r="C776" t="s">
        <v>19</v>
      </c>
      <c r="D776" t="s">
        <v>2</v>
      </c>
      <c r="E776" t="s">
        <v>7</v>
      </c>
      <c r="F776" t="s">
        <v>38</v>
      </c>
      <c r="G776">
        <f>INDEX(resident_to_x_domains[how many domains?],MATCH(data[[#This Row],[Case Profile Name]],resident_to_x_domains[Case Profile Name],0))</f>
        <v>3</v>
      </c>
      <c r="H776" t="str">
        <f>INDEX(CHP_table[CHP],MATCH(data[[#This Row],[Case Profile Name]],CHP_table[Case Profile Name],0))</f>
        <v>CHP</v>
      </c>
      <c r="I776" t="str">
        <f>LEFT(data[[#This Row],[Domain]],1)</f>
        <v>H</v>
      </c>
      <c r="J776" s="4">
        <f>INDEX(criteria_table[criteria_code],MATCH(data[[#This Row],[Criteria]],criteria_table[Criteria],0))</f>
        <v>20</v>
      </c>
      <c r="K776" s="4" t="str">
        <f>CONCATENATE(data[[#This Row],[C H or P]],",",data[[#This Row],[criteria_code]])</f>
        <v>H,20</v>
      </c>
      <c r="L776" s="4" t="str">
        <f>CONCATENATE(data[[#This Row],[num_domains]]," ",data[[#This Row],[Criteria]])</f>
        <v>3 Personal conduct</v>
      </c>
    </row>
    <row r="777" spans="1:12" x14ac:dyDescent="0.25">
      <c r="A777" t="s">
        <v>131</v>
      </c>
      <c r="B777" t="s">
        <v>130</v>
      </c>
      <c r="C777" t="s">
        <v>19</v>
      </c>
      <c r="D777" t="s">
        <v>2</v>
      </c>
      <c r="E777" t="s">
        <v>7</v>
      </c>
      <c r="F777" t="s">
        <v>12</v>
      </c>
      <c r="G777">
        <f>INDEX(resident_to_x_domains[how many domains?],MATCH(data[[#This Row],[Case Profile Name]],resident_to_x_domains[Case Profile Name],0))</f>
        <v>3</v>
      </c>
      <c r="H777" t="str">
        <f>INDEX(CHP_table[CHP],MATCH(data[[#This Row],[Case Profile Name]],CHP_table[Case Profile Name],0))</f>
        <v>CHP</v>
      </c>
      <c r="I777" t="str">
        <f>LEFT(data[[#This Row],[Domain]],1)</f>
        <v>H</v>
      </c>
      <c r="J777" s="4">
        <f>INDEX(criteria_table[criteria_code],MATCH(data[[#This Row],[Criteria]],criteria_table[Criteria],0))</f>
        <v>23</v>
      </c>
      <c r="K777" s="4" t="str">
        <f>CONCATENATE(data[[#This Row],[C H or P]],",",data[[#This Row],[criteria_code]])</f>
        <v>H,23</v>
      </c>
      <c r="L777" s="4" t="str">
        <f>CONCATENATE(data[[#This Row],[num_domains]]," ",data[[#This Row],[Criteria]])</f>
        <v>3 Practices dangerous to security</v>
      </c>
    </row>
    <row r="778" spans="1:12" hidden="1" x14ac:dyDescent="0.25">
      <c r="A778" t="s">
        <v>131</v>
      </c>
      <c r="B778" t="s">
        <v>130</v>
      </c>
      <c r="C778" t="s">
        <v>19</v>
      </c>
      <c r="D778" t="s">
        <v>8</v>
      </c>
      <c r="E778" t="s">
        <v>7</v>
      </c>
      <c r="F778" t="s">
        <v>11</v>
      </c>
      <c r="G778">
        <f>INDEX(resident_to_x_domains[how many domains?],MATCH(data[[#This Row],[Case Profile Name]],resident_to_x_domains[Case Profile Name],0))</f>
        <v>3</v>
      </c>
      <c r="H778" t="str">
        <f>INDEX(CHP_table[CHP],MATCH(data[[#This Row],[Case Profile Name]],CHP_table[Case Profile Name],0))</f>
        <v>CHP</v>
      </c>
      <c r="I778" t="str">
        <f>LEFT(data[[#This Row],[Domain]],1)</f>
        <v>H</v>
      </c>
      <c r="J778" s="4">
        <f>INDEX(criteria_table[criteria_code],MATCH(data[[#This Row],[Criteria]],criteria_table[Criteria],0))</f>
        <v>15</v>
      </c>
      <c r="K778" s="4" t="str">
        <f>CONCATENATE(data[[#This Row],[C H or P]],",",data[[#This Row],[criteria_code]])</f>
        <v>H,15</v>
      </c>
      <c r="L778" s="4" t="str">
        <f>CONCATENATE(data[[#This Row],[num_domains]]," ",data[[#This Row],[Criteria]])</f>
        <v>3 Mishandling of classified information</v>
      </c>
    </row>
    <row r="779" spans="1:12" hidden="1" x14ac:dyDescent="0.25">
      <c r="A779" t="s">
        <v>131</v>
      </c>
      <c r="B779" t="s">
        <v>130</v>
      </c>
      <c r="C779" t="s">
        <v>19</v>
      </c>
      <c r="D779" t="s">
        <v>8</v>
      </c>
      <c r="E779" t="s">
        <v>7</v>
      </c>
      <c r="F779" t="s">
        <v>10</v>
      </c>
      <c r="G779">
        <f>INDEX(resident_to_x_domains[how many domains?],MATCH(data[[#This Row],[Case Profile Name]],resident_to_x_domains[Case Profile Name],0))</f>
        <v>3</v>
      </c>
      <c r="H779" t="str">
        <f>INDEX(CHP_table[CHP],MATCH(data[[#This Row],[Case Profile Name]],CHP_table[Case Profile Name],0))</f>
        <v>CHP</v>
      </c>
      <c r="I779" t="str">
        <f>LEFT(data[[#This Row],[Domain]],1)</f>
        <v>H</v>
      </c>
      <c r="J779" s="4">
        <f>INDEX(criteria_table[criteria_code],MATCH(data[[#This Row],[Criteria]],criteria_table[Criteria],0))</f>
        <v>3</v>
      </c>
      <c r="K779" s="4" t="str">
        <f>CONCATENATE(data[[#This Row],[C H or P]],",",data[[#This Row],[criteria_code]])</f>
        <v>H,3</v>
      </c>
      <c r="L779" s="4" t="str">
        <f>CONCATENATE(data[[#This Row],[num_domains]]," ",data[[#This Row],[Criteria]])</f>
        <v>3 Allegiance to the United States of America</v>
      </c>
    </row>
    <row r="780" spans="1:12" x14ac:dyDescent="0.25">
      <c r="A780" t="s">
        <v>131</v>
      </c>
      <c r="B780" t="s">
        <v>130</v>
      </c>
      <c r="C780" t="s">
        <v>19</v>
      </c>
      <c r="D780" t="s">
        <v>2</v>
      </c>
      <c r="E780" t="s">
        <v>1</v>
      </c>
      <c r="F780" t="s">
        <v>0</v>
      </c>
      <c r="G780">
        <f>INDEX(resident_to_x_domains[how many domains?],MATCH(data[[#This Row],[Case Profile Name]],resident_to_x_domains[Case Profile Name],0))</f>
        <v>3</v>
      </c>
      <c r="H780" t="str">
        <f>INDEX(CHP_table[CHP],MATCH(data[[#This Row],[Case Profile Name]],CHP_table[Case Profile Name],0))</f>
        <v>CHP</v>
      </c>
      <c r="I780" t="str">
        <f>LEFT(data[[#This Row],[Domain]],1)</f>
        <v>P</v>
      </c>
      <c r="J780" s="4">
        <f>INDEX(criteria_table[criteria_code],MATCH(data[[#This Row],[Criteria]],criteria_table[Criteria],0))</f>
        <v>18</v>
      </c>
      <c r="K780" s="4" t="str">
        <f>CONCATENATE(data[[#This Row],[C H or P]],",",data[[#This Row],[criteria_code]])</f>
        <v>P,18</v>
      </c>
      <c r="L780" s="4" t="str">
        <f>CONCATENATE(data[[#This Row],[num_domains]]," ",data[[#This Row],[Criteria]])</f>
        <v>3 Passive communication with hostile actors</v>
      </c>
    </row>
    <row r="781" spans="1:12" hidden="1" x14ac:dyDescent="0.25">
      <c r="A781" t="s">
        <v>131</v>
      </c>
      <c r="B781" t="s">
        <v>130</v>
      </c>
      <c r="C781" t="s">
        <v>19</v>
      </c>
      <c r="D781" t="s">
        <v>8</v>
      </c>
      <c r="E781" t="s">
        <v>1</v>
      </c>
      <c r="F781" t="s">
        <v>14</v>
      </c>
      <c r="G781">
        <f>INDEX(resident_to_x_domains[how many domains?],MATCH(data[[#This Row],[Case Profile Name]],resident_to_x_domains[Case Profile Name],0))</f>
        <v>3</v>
      </c>
      <c r="H781" t="str">
        <f>INDEX(CHP_table[CHP],MATCH(data[[#This Row],[Case Profile Name]],CHP_table[Case Profile Name],0))</f>
        <v>CHP</v>
      </c>
      <c r="I781" t="str">
        <f>LEFT(data[[#This Row],[Domain]],1)</f>
        <v>P</v>
      </c>
      <c r="J781" s="4">
        <f>INDEX(criteria_table[criteria_code],MATCH(data[[#This Row],[Criteria]],criteria_table[Criteria],0))</f>
        <v>1</v>
      </c>
      <c r="K781" s="4" t="str">
        <f>CONCATENATE(data[[#This Row],[C H or P]],",",data[[#This Row],[criteria_code]])</f>
        <v>P,1</v>
      </c>
      <c r="L781" s="4" t="str">
        <f>CONCATENATE(data[[#This Row],[num_domains]]," ",data[[#This Row],[Criteria]])</f>
        <v>3 Active communication with hostile actors</v>
      </c>
    </row>
    <row r="782" spans="1:12" x14ac:dyDescent="0.25">
      <c r="A782" t="s">
        <v>131</v>
      </c>
      <c r="B782" t="s">
        <v>130</v>
      </c>
      <c r="C782" t="s">
        <v>19</v>
      </c>
      <c r="D782" t="s">
        <v>2</v>
      </c>
      <c r="E782" t="s">
        <v>23</v>
      </c>
      <c r="F782" t="s">
        <v>26</v>
      </c>
      <c r="G782">
        <f>INDEX(resident_to_x_domains[how many domains?],MATCH(data[[#This Row],[Case Profile Name]],resident_to_x_domains[Case Profile Name],0))</f>
        <v>3</v>
      </c>
      <c r="H782" t="str">
        <f>INDEX(CHP_table[CHP],MATCH(data[[#This Row],[Case Profile Name]],CHP_table[Case Profile Name],0))</f>
        <v>CHP</v>
      </c>
      <c r="I782" t="str">
        <f>LEFT(data[[#This Row],[Domain]],1)</f>
        <v>C</v>
      </c>
      <c r="J782" s="4">
        <f>INDEX(criteria_table[criteria_code],MATCH(data[[#This Row],[Criteria]],criteria_table[Criteria],0))</f>
        <v>21</v>
      </c>
      <c r="K782" s="4" t="str">
        <f>CONCATENATE(data[[#This Row],[C H or P]],",",data[[#This Row],[criteria_code]])</f>
        <v>C,21</v>
      </c>
      <c r="L782" s="4" t="str">
        <f>CONCATENATE(data[[#This Row],[num_domains]]," ",data[[#This Row],[Criteria]])</f>
        <v>3 Poor cybersecurity practices</v>
      </c>
    </row>
    <row r="783" spans="1:12" hidden="1" x14ac:dyDescent="0.25">
      <c r="A783" t="s">
        <v>131</v>
      </c>
      <c r="B783" t="s">
        <v>130</v>
      </c>
      <c r="C783" t="s">
        <v>19</v>
      </c>
      <c r="D783" t="s">
        <v>8</v>
      </c>
      <c r="E783" t="s">
        <v>23</v>
      </c>
      <c r="F783" t="s">
        <v>22</v>
      </c>
      <c r="G783">
        <f>INDEX(resident_to_x_domains[how many domains?],MATCH(data[[#This Row],[Case Profile Name]],resident_to_x_domains[Case Profile Name],0))</f>
        <v>3</v>
      </c>
      <c r="H783" t="str">
        <f>INDEX(CHP_table[CHP],MATCH(data[[#This Row],[Case Profile Name]],CHP_table[Case Profile Name],0))</f>
        <v>CHP</v>
      </c>
      <c r="I783" t="str">
        <f>LEFT(data[[#This Row],[Domain]],1)</f>
        <v>C</v>
      </c>
      <c r="J783" s="4">
        <f>INDEX(criteria_table[criteria_code],MATCH(data[[#This Row],[Criteria]],criteria_table[Criteria],0))</f>
        <v>16</v>
      </c>
      <c r="K783" s="4" t="str">
        <f>CONCATENATE(data[[#This Row],[C H or P]],",",data[[#This Row],[criteria_code]])</f>
        <v>C,16</v>
      </c>
      <c r="L783" s="4" t="str">
        <f>CONCATENATE(data[[#This Row],[num_domains]]," ",data[[#This Row],[Criteria]])</f>
        <v>3 Misuse of protected/secured information systems</v>
      </c>
    </row>
    <row r="784" spans="1:12" x14ac:dyDescent="0.25">
      <c r="A784" t="s">
        <v>82</v>
      </c>
      <c r="B784" t="s">
        <v>129</v>
      </c>
      <c r="C784" t="s">
        <v>128</v>
      </c>
      <c r="D784" t="s">
        <v>2</v>
      </c>
      <c r="E784" t="s">
        <v>7</v>
      </c>
      <c r="F784" t="s">
        <v>38</v>
      </c>
      <c r="G784">
        <f>INDEX(resident_to_x_domains[how many domains?],MATCH(data[[#This Row],[Case Profile Name]],resident_to_x_domains[Case Profile Name],0))</f>
        <v>2</v>
      </c>
      <c r="H784" t="str">
        <f>INDEX(CHP_table[CHP],MATCH(data[[#This Row],[Case Profile Name]],CHP_table[Case Profile Name],0))</f>
        <v>HP</v>
      </c>
      <c r="I784" t="str">
        <f>LEFT(data[[#This Row],[Domain]],1)</f>
        <v>H</v>
      </c>
      <c r="J784" s="4">
        <f>INDEX(criteria_table[criteria_code],MATCH(data[[#This Row],[Criteria]],criteria_table[Criteria],0))</f>
        <v>20</v>
      </c>
      <c r="K784" s="4" t="str">
        <f>CONCATENATE(data[[#This Row],[C H or P]],",",data[[#This Row],[criteria_code]])</f>
        <v>H,20</v>
      </c>
      <c r="L784" s="4" t="str">
        <f>CONCATENATE(data[[#This Row],[num_domains]]," ",data[[#This Row],[Criteria]])</f>
        <v>2 Personal conduct</v>
      </c>
    </row>
    <row r="785" spans="1:12" x14ac:dyDescent="0.25">
      <c r="A785" t="s">
        <v>82</v>
      </c>
      <c r="B785" t="s">
        <v>129</v>
      </c>
      <c r="C785" t="s">
        <v>128</v>
      </c>
      <c r="D785" t="s">
        <v>2</v>
      </c>
      <c r="E785" t="s">
        <v>7</v>
      </c>
      <c r="F785" t="s">
        <v>12</v>
      </c>
      <c r="G785">
        <f>INDEX(resident_to_x_domains[how many domains?],MATCH(data[[#This Row],[Case Profile Name]],resident_to_x_domains[Case Profile Name],0))</f>
        <v>2</v>
      </c>
      <c r="H785" t="str">
        <f>INDEX(CHP_table[CHP],MATCH(data[[#This Row],[Case Profile Name]],CHP_table[Case Profile Name],0))</f>
        <v>HP</v>
      </c>
      <c r="I785" t="str">
        <f>LEFT(data[[#This Row],[Domain]],1)</f>
        <v>H</v>
      </c>
      <c r="J785" s="4">
        <f>INDEX(criteria_table[criteria_code],MATCH(data[[#This Row],[Criteria]],criteria_table[Criteria],0))</f>
        <v>23</v>
      </c>
      <c r="K785" s="4" t="str">
        <f>CONCATENATE(data[[#This Row],[C H or P]],",",data[[#This Row],[criteria_code]])</f>
        <v>H,23</v>
      </c>
      <c r="L785" s="4" t="str">
        <f>CONCATENATE(data[[#This Row],[num_domains]]," ",data[[#This Row],[Criteria]])</f>
        <v>2 Practices dangerous to security</v>
      </c>
    </row>
    <row r="786" spans="1:12" x14ac:dyDescent="0.25">
      <c r="A786" t="s">
        <v>82</v>
      </c>
      <c r="B786" t="s">
        <v>129</v>
      </c>
      <c r="C786" t="s">
        <v>128</v>
      </c>
      <c r="D786" t="s">
        <v>2</v>
      </c>
      <c r="E786" t="s">
        <v>7</v>
      </c>
      <c r="F786" t="s">
        <v>13</v>
      </c>
      <c r="G786">
        <f>INDEX(resident_to_x_domains[how many domains?],MATCH(data[[#This Row],[Case Profile Name]],resident_to_x_domains[Case Profile Name],0))</f>
        <v>2</v>
      </c>
      <c r="H786" t="str">
        <f>INDEX(CHP_table[CHP],MATCH(data[[#This Row],[Case Profile Name]],CHP_table[Case Profile Name],0))</f>
        <v>HP</v>
      </c>
      <c r="I786" t="str">
        <f>LEFT(data[[#This Row],[Domain]],1)</f>
        <v>H</v>
      </c>
      <c r="J786" s="4">
        <f>INDEX(criteria_table[criteria_code],MATCH(data[[#This Row],[Criteria]],criteria_table[Criteria],0))</f>
        <v>11</v>
      </c>
      <c r="K786" s="4" t="str">
        <f>CONCATENATE(data[[#This Row],[C H or P]],",",data[[#This Row],[criteria_code]])</f>
        <v>H,11</v>
      </c>
      <c r="L786" s="4" t="str">
        <f>CONCATENATE(data[[#This Row],[num_domains]]," ",data[[#This Row],[Criteria]])</f>
        <v>2 Financial considerations</v>
      </c>
    </row>
    <row r="787" spans="1:12" x14ac:dyDescent="0.25">
      <c r="A787" t="s">
        <v>82</v>
      </c>
      <c r="B787" t="s">
        <v>129</v>
      </c>
      <c r="C787" t="s">
        <v>128</v>
      </c>
      <c r="D787" t="s">
        <v>2</v>
      </c>
      <c r="E787" t="s">
        <v>7</v>
      </c>
      <c r="F787" t="s">
        <v>37</v>
      </c>
      <c r="G787">
        <f>INDEX(resident_to_x_domains[how many domains?],MATCH(data[[#This Row],[Case Profile Name]],resident_to_x_domains[Case Profile Name],0))</f>
        <v>2</v>
      </c>
      <c r="H787" t="str">
        <f>INDEX(CHP_table[CHP],MATCH(data[[#This Row],[Case Profile Name]],CHP_table[Case Profile Name],0))</f>
        <v>HP</v>
      </c>
      <c r="I787" t="str">
        <f>LEFT(data[[#This Row],[Domain]],1)</f>
        <v>H</v>
      </c>
      <c r="J787" s="4">
        <f>INDEX(criteria_table[criteria_code],MATCH(data[[#This Row],[Criteria]],criteria_table[Criteria],0))</f>
        <v>24</v>
      </c>
      <c r="K787" s="4" t="str">
        <f>CONCATENATE(data[[#This Row],[C H or P]],",",data[[#This Row],[criteria_code]])</f>
        <v>H,24</v>
      </c>
      <c r="L787" s="4" t="str">
        <f>CONCATENATE(data[[#This Row],[num_domains]]," ",data[[#This Row],[Criteria]])</f>
        <v>2 Psychological considerations</v>
      </c>
    </row>
    <row r="788" spans="1:12" hidden="1" x14ac:dyDescent="0.25">
      <c r="A788" t="s">
        <v>82</v>
      </c>
      <c r="B788" t="s">
        <v>129</v>
      </c>
      <c r="C788" t="s">
        <v>128</v>
      </c>
      <c r="D788" t="s">
        <v>8</v>
      </c>
      <c r="E788" t="s">
        <v>7</v>
      </c>
      <c r="F788" t="s">
        <v>11</v>
      </c>
      <c r="G788">
        <f>INDEX(resident_to_x_domains[how many domains?],MATCH(data[[#This Row],[Case Profile Name]],resident_to_x_domains[Case Profile Name],0))</f>
        <v>2</v>
      </c>
      <c r="H788" t="str">
        <f>INDEX(CHP_table[CHP],MATCH(data[[#This Row],[Case Profile Name]],CHP_table[Case Profile Name],0))</f>
        <v>HP</v>
      </c>
      <c r="I788" t="str">
        <f>LEFT(data[[#This Row],[Domain]],1)</f>
        <v>H</v>
      </c>
      <c r="J788" s="4">
        <f>INDEX(criteria_table[criteria_code],MATCH(data[[#This Row],[Criteria]],criteria_table[Criteria],0))</f>
        <v>15</v>
      </c>
      <c r="K788" s="4" t="str">
        <f>CONCATENATE(data[[#This Row],[C H or P]],",",data[[#This Row],[criteria_code]])</f>
        <v>H,15</v>
      </c>
      <c r="L788" s="4" t="str">
        <f>CONCATENATE(data[[#This Row],[num_domains]]," ",data[[#This Row],[Criteria]])</f>
        <v>2 Mishandling of classified information</v>
      </c>
    </row>
    <row r="789" spans="1:12" hidden="1" x14ac:dyDescent="0.25">
      <c r="A789" t="s">
        <v>82</v>
      </c>
      <c r="B789" t="s">
        <v>129</v>
      </c>
      <c r="C789" t="s">
        <v>128</v>
      </c>
      <c r="D789" t="s">
        <v>8</v>
      </c>
      <c r="E789" t="s">
        <v>7</v>
      </c>
      <c r="F789" t="s">
        <v>10</v>
      </c>
      <c r="G789">
        <f>INDEX(resident_to_x_domains[how many domains?],MATCH(data[[#This Row],[Case Profile Name]],resident_to_x_domains[Case Profile Name],0))</f>
        <v>2</v>
      </c>
      <c r="H789" t="str">
        <f>INDEX(CHP_table[CHP],MATCH(data[[#This Row],[Case Profile Name]],CHP_table[Case Profile Name],0))</f>
        <v>HP</v>
      </c>
      <c r="I789" t="str">
        <f>LEFT(data[[#This Row],[Domain]],1)</f>
        <v>H</v>
      </c>
      <c r="J789" s="4">
        <f>INDEX(criteria_table[criteria_code],MATCH(data[[#This Row],[Criteria]],criteria_table[Criteria],0))</f>
        <v>3</v>
      </c>
      <c r="K789" s="4" t="str">
        <f>CONCATENATE(data[[#This Row],[C H or P]],",",data[[#This Row],[criteria_code]])</f>
        <v>H,3</v>
      </c>
      <c r="L789" s="4" t="str">
        <f>CONCATENATE(data[[#This Row],[num_domains]]," ",data[[#This Row],[Criteria]])</f>
        <v>2 Allegiance to the United States of America</v>
      </c>
    </row>
    <row r="790" spans="1:12" hidden="1" x14ac:dyDescent="0.25">
      <c r="A790" t="s">
        <v>82</v>
      </c>
      <c r="B790" t="s">
        <v>129</v>
      </c>
      <c r="C790" t="s">
        <v>128</v>
      </c>
      <c r="D790" t="s">
        <v>8</v>
      </c>
      <c r="E790" t="s">
        <v>7</v>
      </c>
      <c r="F790" t="s">
        <v>9</v>
      </c>
      <c r="G790">
        <f>INDEX(resident_to_x_domains[how many domains?],MATCH(data[[#This Row],[Case Profile Name]],resident_to_x_domains[Case Profile Name],0))</f>
        <v>2</v>
      </c>
      <c r="H790" t="str">
        <f>INDEX(CHP_table[CHP],MATCH(data[[#This Row],[Case Profile Name]],CHP_table[Case Profile Name],0))</f>
        <v>HP</v>
      </c>
      <c r="I790" t="str">
        <f>LEFT(data[[#This Row],[Domain]],1)</f>
        <v>H</v>
      </c>
      <c r="J790" s="4">
        <f>INDEX(criteria_table[criteria_code],MATCH(data[[#This Row],[Criteria]],criteria_table[Criteria],0))</f>
        <v>5</v>
      </c>
      <c r="K790" s="4" t="str">
        <f>CONCATENATE(data[[#This Row],[C H or P]],",",data[[#This Row],[criteria_code]])</f>
        <v>H,5</v>
      </c>
      <c r="L790" s="4" t="str">
        <f>CONCATENATE(data[[#This Row],[num_domains]]," ",data[[#This Row],[Criteria]])</f>
        <v>2 Criminal conduct</v>
      </c>
    </row>
    <row r="791" spans="1:12" hidden="1" x14ac:dyDescent="0.25">
      <c r="A791" t="s">
        <v>82</v>
      </c>
      <c r="B791" t="s">
        <v>129</v>
      </c>
      <c r="C791" t="s">
        <v>128</v>
      </c>
      <c r="D791" t="s">
        <v>8</v>
      </c>
      <c r="E791" t="s">
        <v>7</v>
      </c>
      <c r="F791" t="s">
        <v>30</v>
      </c>
      <c r="G791">
        <f>INDEX(resident_to_x_domains[how many domains?],MATCH(data[[#This Row],[Case Profile Name]],resident_to_x_domains[Case Profile Name],0))</f>
        <v>2</v>
      </c>
      <c r="H791" t="str">
        <f>INDEX(CHP_table[CHP],MATCH(data[[#This Row],[Case Profile Name]],CHP_table[Case Profile Name],0))</f>
        <v>HP</v>
      </c>
      <c r="I791" t="str">
        <f>LEFT(data[[#This Row],[Domain]],1)</f>
        <v>H</v>
      </c>
      <c r="J791" s="4">
        <f>INDEX(criteria_table[criteria_code],MATCH(data[[#This Row],[Criteria]],criteria_table[Criteria],0))</f>
        <v>8</v>
      </c>
      <c r="K791" s="4" t="str">
        <f>CONCATENATE(data[[#This Row],[C H or P]],",",data[[#This Row],[criteria_code]])</f>
        <v>H,8</v>
      </c>
      <c r="L791" s="4" t="str">
        <f>CONCATENATE(data[[#This Row],[num_domains]]," ",data[[#This Row],[Criteria]])</f>
        <v>2 Excessive debt</v>
      </c>
    </row>
    <row r="792" spans="1:12" x14ac:dyDescent="0.25">
      <c r="A792" t="s">
        <v>82</v>
      </c>
      <c r="B792" t="s">
        <v>129</v>
      </c>
      <c r="C792" t="s">
        <v>128</v>
      </c>
      <c r="D792" t="s">
        <v>2</v>
      </c>
      <c r="E792" t="s">
        <v>1</v>
      </c>
      <c r="F792" t="s">
        <v>35</v>
      </c>
      <c r="G792">
        <f>INDEX(resident_to_x_domains[how many domains?],MATCH(data[[#This Row],[Case Profile Name]],resident_to_x_domains[Case Profile Name],0))</f>
        <v>2</v>
      </c>
      <c r="H792" t="str">
        <f>INDEX(CHP_table[CHP],MATCH(data[[#This Row],[Case Profile Name]],CHP_table[Case Profile Name],0))</f>
        <v>HP</v>
      </c>
      <c r="I792" t="str">
        <f>LEFT(data[[#This Row],[Domain]],1)</f>
        <v>P</v>
      </c>
      <c r="J792" s="4">
        <f>INDEX(criteria_table[criteria_code],MATCH(data[[#This Row],[Criteria]],criteria_table[Criteria],0))</f>
        <v>10</v>
      </c>
      <c r="K792" s="4" t="str">
        <f>CONCATENATE(data[[#This Row],[C H or P]],",",data[[#This Row],[criteria_code]])</f>
        <v>P,10</v>
      </c>
      <c r="L792" s="4" t="str">
        <f>CONCATENATE(data[[#This Row],[num_domains]]," ",data[[#This Row],[Criteria]])</f>
        <v>2 Feelings of victimization</v>
      </c>
    </row>
    <row r="793" spans="1:12" hidden="1" x14ac:dyDescent="0.25">
      <c r="A793" t="s">
        <v>82</v>
      </c>
      <c r="B793" t="s">
        <v>129</v>
      </c>
      <c r="C793" t="s">
        <v>128</v>
      </c>
      <c r="D793" t="s">
        <v>8</v>
      </c>
      <c r="E793" t="s">
        <v>1</v>
      </c>
      <c r="F793" t="s">
        <v>34</v>
      </c>
      <c r="G793">
        <f>INDEX(resident_to_x_domains[how many domains?],MATCH(data[[#This Row],[Case Profile Name]],resident_to_x_domains[Case Profile Name],0))</f>
        <v>2</v>
      </c>
      <c r="H793" t="str">
        <f>INDEX(CHP_table[CHP],MATCH(data[[#This Row],[Case Profile Name]],CHP_table[Case Profile Name],0))</f>
        <v>HP</v>
      </c>
      <c r="I793" t="str">
        <f>LEFT(data[[#This Row],[Domain]],1)</f>
        <v>P</v>
      </c>
      <c r="J793" s="4">
        <f>INDEX(criteria_table[criteria_code],MATCH(data[[#This Row],[Criteria]],criteria_table[Criteria],0))</f>
        <v>26</v>
      </c>
      <c r="K793" s="4" t="str">
        <f>CONCATENATE(data[[#This Row],[C H or P]],",",data[[#This Row],[criteria_code]])</f>
        <v>P,26</v>
      </c>
      <c r="L793" s="4" t="str">
        <f>CONCATENATE(data[[#This Row],[num_domains]]," ",data[[#This Row],[Criteria]])</f>
        <v>2 Resentment</v>
      </c>
    </row>
    <row r="794" spans="1:12" hidden="1" x14ac:dyDescent="0.25">
      <c r="A794" t="s">
        <v>82</v>
      </c>
      <c r="B794" t="s">
        <v>129</v>
      </c>
      <c r="C794" t="s">
        <v>128</v>
      </c>
      <c r="D794" t="s">
        <v>8</v>
      </c>
      <c r="E794" t="s">
        <v>1</v>
      </c>
      <c r="F794" t="s">
        <v>14</v>
      </c>
      <c r="G794">
        <f>INDEX(resident_to_x_domains[how many domains?],MATCH(data[[#This Row],[Case Profile Name]],resident_to_x_domains[Case Profile Name],0))</f>
        <v>2</v>
      </c>
      <c r="H794" t="str">
        <f>INDEX(CHP_table[CHP],MATCH(data[[#This Row],[Case Profile Name]],CHP_table[Case Profile Name],0))</f>
        <v>HP</v>
      </c>
      <c r="I794" t="str">
        <f>LEFT(data[[#This Row],[Domain]],1)</f>
        <v>P</v>
      </c>
      <c r="J794" s="4">
        <f>INDEX(criteria_table[criteria_code],MATCH(data[[#This Row],[Criteria]],criteria_table[Criteria],0))</f>
        <v>1</v>
      </c>
      <c r="K794" s="4" t="str">
        <f>CONCATENATE(data[[#This Row],[C H or P]],",",data[[#This Row],[criteria_code]])</f>
        <v>P,1</v>
      </c>
      <c r="L794" s="4" t="str">
        <f>CONCATENATE(data[[#This Row],[num_domains]]," ",data[[#This Row],[Criteria]])</f>
        <v>2 Active communication with hostile actors</v>
      </c>
    </row>
    <row r="795" spans="1:12" x14ac:dyDescent="0.25">
      <c r="A795" t="s">
        <v>29</v>
      </c>
      <c r="B795" t="s">
        <v>127</v>
      </c>
      <c r="C795" t="s">
        <v>27</v>
      </c>
      <c r="D795" t="s">
        <v>2</v>
      </c>
      <c r="E795" t="s">
        <v>7</v>
      </c>
      <c r="F795" t="s">
        <v>38</v>
      </c>
      <c r="G795">
        <f>INDEX(resident_to_x_domains[how many domains?],MATCH(data[[#This Row],[Case Profile Name]],resident_to_x_domains[Case Profile Name],0))</f>
        <v>2</v>
      </c>
      <c r="H795" t="str">
        <f>INDEX(CHP_table[CHP],MATCH(data[[#This Row],[Case Profile Name]],CHP_table[Case Profile Name],0))</f>
        <v>HP</v>
      </c>
      <c r="I795" t="str">
        <f>LEFT(data[[#This Row],[Domain]],1)</f>
        <v>H</v>
      </c>
      <c r="J795" s="4">
        <f>INDEX(criteria_table[criteria_code],MATCH(data[[#This Row],[Criteria]],criteria_table[Criteria],0))</f>
        <v>20</v>
      </c>
      <c r="K795" s="4" t="str">
        <f>CONCATENATE(data[[#This Row],[C H or P]],",",data[[#This Row],[criteria_code]])</f>
        <v>H,20</v>
      </c>
      <c r="L795" s="4" t="str">
        <f>CONCATENATE(data[[#This Row],[num_domains]]," ",data[[#This Row],[Criteria]])</f>
        <v>2 Personal conduct</v>
      </c>
    </row>
    <row r="796" spans="1:12" x14ac:dyDescent="0.25">
      <c r="A796" t="s">
        <v>29</v>
      </c>
      <c r="B796" t="s">
        <v>127</v>
      </c>
      <c r="C796" t="s">
        <v>27</v>
      </c>
      <c r="D796" t="s">
        <v>2</v>
      </c>
      <c r="E796" t="s">
        <v>7</v>
      </c>
      <c r="F796" t="s">
        <v>12</v>
      </c>
      <c r="G796">
        <f>INDEX(resident_to_x_domains[how many domains?],MATCH(data[[#This Row],[Case Profile Name]],resident_to_x_domains[Case Profile Name],0))</f>
        <v>2</v>
      </c>
      <c r="H796" t="str">
        <f>INDEX(CHP_table[CHP],MATCH(data[[#This Row],[Case Profile Name]],CHP_table[Case Profile Name],0))</f>
        <v>HP</v>
      </c>
      <c r="I796" t="str">
        <f>LEFT(data[[#This Row],[Domain]],1)</f>
        <v>H</v>
      </c>
      <c r="J796" s="4">
        <f>INDEX(criteria_table[criteria_code],MATCH(data[[#This Row],[Criteria]],criteria_table[Criteria],0))</f>
        <v>23</v>
      </c>
      <c r="K796" s="4" t="str">
        <f>CONCATENATE(data[[#This Row],[C H or P]],",",data[[#This Row],[criteria_code]])</f>
        <v>H,23</v>
      </c>
      <c r="L796" s="4" t="str">
        <f>CONCATENATE(data[[#This Row],[num_domains]]," ",data[[#This Row],[Criteria]])</f>
        <v>2 Practices dangerous to security</v>
      </c>
    </row>
    <row r="797" spans="1:12" hidden="1" x14ac:dyDescent="0.25">
      <c r="A797" t="s">
        <v>29</v>
      </c>
      <c r="B797" t="s">
        <v>127</v>
      </c>
      <c r="C797" t="s">
        <v>27</v>
      </c>
      <c r="D797" t="s">
        <v>8</v>
      </c>
      <c r="E797" t="s">
        <v>7</v>
      </c>
      <c r="F797" t="s">
        <v>11</v>
      </c>
      <c r="G797">
        <f>INDEX(resident_to_x_domains[how many domains?],MATCH(data[[#This Row],[Case Profile Name]],resident_to_x_domains[Case Profile Name],0))</f>
        <v>2</v>
      </c>
      <c r="H797" t="str">
        <f>INDEX(CHP_table[CHP],MATCH(data[[#This Row],[Case Profile Name]],CHP_table[Case Profile Name],0))</f>
        <v>HP</v>
      </c>
      <c r="I797" t="str">
        <f>LEFT(data[[#This Row],[Domain]],1)</f>
        <v>H</v>
      </c>
      <c r="J797" s="4">
        <f>INDEX(criteria_table[criteria_code],MATCH(data[[#This Row],[Criteria]],criteria_table[Criteria],0))</f>
        <v>15</v>
      </c>
      <c r="K797" s="4" t="str">
        <f>CONCATENATE(data[[#This Row],[C H or P]],",",data[[#This Row],[criteria_code]])</f>
        <v>H,15</v>
      </c>
      <c r="L797" s="4" t="str">
        <f>CONCATENATE(data[[#This Row],[num_domains]]," ",data[[#This Row],[Criteria]])</f>
        <v>2 Mishandling of classified information</v>
      </c>
    </row>
    <row r="798" spans="1:12" x14ac:dyDescent="0.25">
      <c r="A798" t="s">
        <v>29</v>
      </c>
      <c r="B798" t="s">
        <v>127</v>
      </c>
      <c r="C798" t="s">
        <v>27</v>
      </c>
      <c r="D798" t="s">
        <v>2</v>
      </c>
      <c r="E798" t="s">
        <v>1</v>
      </c>
      <c r="F798" t="s">
        <v>0</v>
      </c>
      <c r="G798">
        <f>INDEX(resident_to_x_domains[how many domains?],MATCH(data[[#This Row],[Case Profile Name]],resident_to_x_domains[Case Profile Name],0))</f>
        <v>2</v>
      </c>
      <c r="H798" t="str">
        <f>INDEX(CHP_table[CHP],MATCH(data[[#This Row],[Case Profile Name]],CHP_table[Case Profile Name],0))</f>
        <v>HP</v>
      </c>
      <c r="I798" t="str">
        <f>LEFT(data[[#This Row],[Domain]],1)</f>
        <v>P</v>
      </c>
      <c r="J798" s="4">
        <f>INDEX(criteria_table[criteria_code],MATCH(data[[#This Row],[Criteria]],criteria_table[Criteria],0))</f>
        <v>18</v>
      </c>
      <c r="K798" s="4" t="str">
        <f>CONCATENATE(data[[#This Row],[C H or P]],",",data[[#This Row],[criteria_code]])</f>
        <v>P,18</v>
      </c>
      <c r="L798" s="4" t="str">
        <f>CONCATENATE(data[[#This Row],[num_domains]]," ",data[[#This Row],[Criteria]])</f>
        <v>2 Passive communication with hostile actors</v>
      </c>
    </row>
    <row r="799" spans="1:12" x14ac:dyDescent="0.25">
      <c r="A799" t="s">
        <v>17</v>
      </c>
      <c r="B799" t="s">
        <v>126</v>
      </c>
      <c r="C799" t="s">
        <v>31</v>
      </c>
      <c r="D799" t="s">
        <v>2</v>
      </c>
      <c r="E799" t="s">
        <v>7</v>
      </c>
      <c r="F799" t="s">
        <v>38</v>
      </c>
      <c r="G799">
        <f>INDEX(resident_to_x_domains[how many domains?],MATCH(data[[#This Row],[Case Profile Name]],resident_to_x_domains[Case Profile Name],0))</f>
        <v>2</v>
      </c>
      <c r="H799" t="str">
        <f>INDEX(CHP_table[CHP],MATCH(data[[#This Row],[Case Profile Name]],CHP_table[Case Profile Name],0))</f>
        <v>HP</v>
      </c>
      <c r="I799" t="str">
        <f>LEFT(data[[#This Row],[Domain]],1)</f>
        <v>H</v>
      </c>
      <c r="J799" s="4">
        <f>INDEX(criteria_table[criteria_code],MATCH(data[[#This Row],[Criteria]],criteria_table[Criteria],0))</f>
        <v>20</v>
      </c>
      <c r="K799" s="4" t="str">
        <f>CONCATENATE(data[[#This Row],[C H or P]],",",data[[#This Row],[criteria_code]])</f>
        <v>H,20</v>
      </c>
      <c r="L799" s="4" t="str">
        <f>CONCATENATE(data[[#This Row],[num_domains]]," ",data[[#This Row],[Criteria]])</f>
        <v>2 Personal conduct</v>
      </c>
    </row>
    <row r="800" spans="1:12" x14ac:dyDescent="0.25">
      <c r="A800" t="s">
        <v>17</v>
      </c>
      <c r="B800" t="s">
        <v>126</v>
      </c>
      <c r="C800" t="s">
        <v>31</v>
      </c>
      <c r="D800" t="s">
        <v>2</v>
      </c>
      <c r="E800" t="s">
        <v>7</v>
      </c>
      <c r="F800" t="s">
        <v>12</v>
      </c>
      <c r="G800">
        <f>INDEX(resident_to_x_domains[how many domains?],MATCH(data[[#This Row],[Case Profile Name]],resident_to_x_domains[Case Profile Name],0))</f>
        <v>2</v>
      </c>
      <c r="H800" t="str">
        <f>INDEX(CHP_table[CHP],MATCH(data[[#This Row],[Case Profile Name]],CHP_table[Case Profile Name],0))</f>
        <v>HP</v>
      </c>
      <c r="I800" t="str">
        <f>LEFT(data[[#This Row],[Domain]],1)</f>
        <v>H</v>
      </c>
      <c r="J800" s="4">
        <f>INDEX(criteria_table[criteria_code],MATCH(data[[#This Row],[Criteria]],criteria_table[Criteria],0))</f>
        <v>23</v>
      </c>
      <c r="K800" s="4" t="str">
        <f>CONCATENATE(data[[#This Row],[C H or P]],",",data[[#This Row],[criteria_code]])</f>
        <v>H,23</v>
      </c>
      <c r="L800" s="4" t="str">
        <f>CONCATENATE(data[[#This Row],[num_domains]]," ",data[[#This Row],[Criteria]])</f>
        <v>2 Practices dangerous to security</v>
      </c>
    </row>
    <row r="801" spans="1:12" x14ac:dyDescent="0.25">
      <c r="A801" t="s">
        <v>17</v>
      </c>
      <c r="B801" t="s">
        <v>126</v>
      </c>
      <c r="C801" t="s">
        <v>31</v>
      </c>
      <c r="D801" t="s">
        <v>2</v>
      </c>
      <c r="E801" t="s">
        <v>7</v>
      </c>
      <c r="F801" t="s">
        <v>13</v>
      </c>
      <c r="G801">
        <f>INDEX(resident_to_x_domains[how many domains?],MATCH(data[[#This Row],[Case Profile Name]],resident_to_x_domains[Case Profile Name],0))</f>
        <v>2</v>
      </c>
      <c r="H801" t="str">
        <f>INDEX(CHP_table[CHP],MATCH(data[[#This Row],[Case Profile Name]],CHP_table[Case Profile Name],0))</f>
        <v>HP</v>
      </c>
      <c r="I801" t="str">
        <f>LEFT(data[[#This Row],[Domain]],1)</f>
        <v>H</v>
      </c>
      <c r="J801" s="4">
        <f>INDEX(criteria_table[criteria_code],MATCH(data[[#This Row],[Criteria]],criteria_table[Criteria],0))</f>
        <v>11</v>
      </c>
      <c r="K801" s="4" t="str">
        <f>CONCATENATE(data[[#This Row],[C H or P]],",",data[[#This Row],[criteria_code]])</f>
        <v>H,11</v>
      </c>
      <c r="L801" s="4" t="str">
        <f>CONCATENATE(data[[#This Row],[num_domains]]," ",data[[#This Row],[Criteria]])</f>
        <v>2 Financial considerations</v>
      </c>
    </row>
    <row r="802" spans="1:12" hidden="1" x14ac:dyDescent="0.25">
      <c r="A802" t="s">
        <v>17</v>
      </c>
      <c r="B802" t="s">
        <v>126</v>
      </c>
      <c r="C802" t="s">
        <v>31</v>
      </c>
      <c r="D802" t="s">
        <v>8</v>
      </c>
      <c r="E802" t="s">
        <v>7</v>
      </c>
      <c r="F802" t="s">
        <v>11</v>
      </c>
      <c r="G802">
        <f>INDEX(resident_to_x_domains[how many domains?],MATCH(data[[#This Row],[Case Profile Name]],resident_to_x_domains[Case Profile Name],0))</f>
        <v>2</v>
      </c>
      <c r="H802" t="str">
        <f>INDEX(CHP_table[CHP],MATCH(data[[#This Row],[Case Profile Name]],CHP_table[Case Profile Name],0))</f>
        <v>HP</v>
      </c>
      <c r="I802" t="str">
        <f>LEFT(data[[#This Row],[Domain]],1)</f>
        <v>H</v>
      </c>
      <c r="J802" s="4">
        <f>INDEX(criteria_table[criteria_code],MATCH(data[[#This Row],[Criteria]],criteria_table[Criteria],0))</f>
        <v>15</v>
      </c>
      <c r="K802" s="4" t="str">
        <f>CONCATENATE(data[[#This Row],[C H or P]],",",data[[#This Row],[criteria_code]])</f>
        <v>H,15</v>
      </c>
      <c r="L802" s="4" t="str">
        <f>CONCATENATE(data[[#This Row],[num_domains]]," ",data[[#This Row],[Criteria]])</f>
        <v>2 Mishandling of classified information</v>
      </c>
    </row>
    <row r="803" spans="1:12" hidden="1" x14ac:dyDescent="0.25">
      <c r="A803" t="s">
        <v>17</v>
      </c>
      <c r="B803" t="s">
        <v>126</v>
      </c>
      <c r="C803" t="s">
        <v>31</v>
      </c>
      <c r="D803" t="s">
        <v>8</v>
      </c>
      <c r="E803" t="s">
        <v>7</v>
      </c>
      <c r="F803" t="s">
        <v>10</v>
      </c>
      <c r="G803">
        <f>INDEX(resident_to_x_domains[how many domains?],MATCH(data[[#This Row],[Case Profile Name]],resident_to_x_domains[Case Profile Name],0))</f>
        <v>2</v>
      </c>
      <c r="H803" t="str">
        <f>INDEX(CHP_table[CHP],MATCH(data[[#This Row],[Case Profile Name]],CHP_table[Case Profile Name],0))</f>
        <v>HP</v>
      </c>
      <c r="I803" t="str">
        <f>LEFT(data[[#This Row],[Domain]],1)</f>
        <v>H</v>
      </c>
      <c r="J803" s="4">
        <f>INDEX(criteria_table[criteria_code],MATCH(data[[#This Row],[Criteria]],criteria_table[Criteria],0))</f>
        <v>3</v>
      </c>
      <c r="K803" s="4" t="str">
        <f>CONCATENATE(data[[#This Row],[C H or P]],",",data[[#This Row],[criteria_code]])</f>
        <v>H,3</v>
      </c>
      <c r="L803" s="4" t="str">
        <f>CONCATENATE(data[[#This Row],[num_domains]]," ",data[[#This Row],[Criteria]])</f>
        <v>2 Allegiance to the United States of America</v>
      </c>
    </row>
    <row r="804" spans="1:12" hidden="1" x14ac:dyDescent="0.25">
      <c r="A804" t="s">
        <v>17</v>
      </c>
      <c r="B804" t="s">
        <v>126</v>
      </c>
      <c r="C804" t="s">
        <v>31</v>
      </c>
      <c r="D804" t="s">
        <v>8</v>
      </c>
      <c r="E804" t="s">
        <v>7</v>
      </c>
      <c r="F804" t="s">
        <v>9</v>
      </c>
      <c r="G804">
        <f>INDEX(resident_to_x_domains[how many domains?],MATCH(data[[#This Row],[Case Profile Name]],resident_to_x_domains[Case Profile Name],0))</f>
        <v>2</v>
      </c>
      <c r="H804" t="str">
        <f>INDEX(CHP_table[CHP],MATCH(data[[#This Row],[Case Profile Name]],CHP_table[Case Profile Name],0))</f>
        <v>HP</v>
      </c>
      <c r="I804" t="str">
        <f>LEFT(data[[#This Row],[Domain]],1)</f>
        <v>H</v>
      </c>
      <c r="J804" s="4">
        <f>INDEX(criteria_table[criteria_code],MATCH(data[[#This Row],[Criteria]],criteria_table[Criteria],0))</f>
        <v>5</v>
      </c>
      <c r="K804" s="4" t="str">
        <f>CONCATENATE(data[[#This Row],[C H or P]],",",data[[#This Row],[criteria_code]])</f>
        <v>H,5</v>
      </c>
      <c r="L804" s="4" t="str">
        <f>CONCATENATE(data[[#This Row],[num_domains]]," ",data[[#This Row],[Criteria]])</f>
        <v>2 Criminal conduct</v>
      </c>
    </row>
    <row r="805" spans="1:12" hidden="1" x14ac:dyDescent="0.25">
      <c r="A805" t="s">
        <v>17</v>
      </c>
      <c r="B805" t="s">
        <v>126</v>
      </c>
      <c r="C805" t="s">
        <v>31</v>
      </c>
      <c r="D805" t="s">
        <v>8</v>
      </c>
      <c r="E805" t="s">
        <v>1</v>
      </c>
      <c r="F805" t="s">
        <v>14</v>
      </c>
      <c r="G805">
        <f>INDEX(resident_to_x_domains[how many domains?],MATCH(data[[#This Row],[Case Profile Name]],resident_to_x_domains[Case Profile Name],0))</f>
        <v>2</v>
      </c>
      <c r="H805" t="str">
        <f>INDEX(CHP_table[CHP],MATCH(data[[#This Row],[Case Profile Name]],CHP_table[Case Profile Name],0))</f>
        <v>HP</v>
      </c>
      <c r="I805" t="str">
        <f>LEFT(data[[#This Row],[Domain]],1)</f>
        <v>P</v>
      </c>
      <c r="J805" s="4">
        <f>INDEX(criteria_table[criteria_code],MATCH(data[[#This Row],[Criteria]],criteria_table[Criteria],0))</f>
        <v>1</v>
      </c>
      <c r="K805" s="4" t="str">
        <f>CONCATENATE(data[[#This Row],[C H or P]],",",data[[#This Row],[criteria_code]])</f>
        <v>P,1</v>
      </c>
      <c r="L805" s="4" t="str">
        <f>CONCATENATE(data[[#This Row],[num_domains]]," ",data[[#This Row],[Criteria]])</f>
        <v>2 Active communication with hostile actors</v>
      </c>
    </row>
    <row r="806" spans="1:12" x14ac:dyDescent="0.25">
      <c r="A806" t="s">
        <v>91</v>
      </c>
      <c r="B806" t="s">
        <v>124</v>
      </c>
      <c r="C806" t="s">
        <v>123</v>
      </c>
      <c r="D806" t="s">
        <v>2</v>
      </c>
      <c r="E806" t="s">
        <v>7</v>
      </c>
      <c r="F806" t="s">
        <v>38</v>
      </c>
      <c r="G806">
        <f>INDEX(resident_to_x_domains[how many domains?],MATCH(data[[#This Row],[Case Profile Name]],resident_to_x_domains[Case Profile Name],0))</f>
        <v>2</v>
      </c>
      <c r="H806" t="str">
        <f>INDEX(CHP_table[CHP],MATCH(data[[#This Row],[Case Profile Name]],CHP_table[Case Profile Name],0))</f>
        <v>HP</v>
      </c>
      <c r="I806" t="str">
        <f>LEFT(data[[#This Row],[Domain]],1)</f>
        <v>H</v>
      </c>
      <c r="J806" s="4">
        <f>INDEX(criteria_table[criteria_code],MATCH(data[[#This Row],[Criteria]],criteria_table[Criteria],0))</f>
        <v>20</v>
      </c>
      <c r="K806" s="4" t="str">
        <f>CONCATENATE(data[[#This Row],[C H or P]],",",data[[#This Row],[criteria_code]])</f>
        <v>H,20</v>
      </c>
      <c r="L806" s="4" t="str">
        <f>CONCATENATE(data[[#This Row],[num_domains]]," ",data[[#This Row],[Criteria]])</f>
        <v>2 Personal conduct</v>
      </c>
    </row>
    <row r="807" spans="1:12" x14ac:dyDescent="0.25">
      <c r="A807" t="s">
        <v>91</v>
      </c>
      <c r="B807" t="s">
        <v>124</v>
      </c>
      <c r="C807" t="s">
        <v>123</v>
      </c>
      <c r="D807" t="s">
        <v>2</v>
      </c>
      <c r="E807" t="s">
        <v>7</v>
      </c>
      <c r="F807" t="s">
        <v>18</v>
      </c>
      <c r="G807">
        <f>INDEX(resident_to_x_domains[how many domains?],MATCH(data[[#This Row],[Case Profile Name]],resident_to_x_domains[Case Profile Name],0))</f>
        <v>2</v>
      </c>
      <c r="H807" t="str">
        <f>INDEX(CHP_table[CHP],MATCH(data[[#This Row],[Case Profile Name]],CHP_table[Case Profile Name],0))</f>
        <v>HP</v>
      </c>
      <c r="I807" t="str">
        <f>LEFT(data[[#This Row],[Domain]],1)</f>
        <v>H</v>
      </c>
      <c r="J807" s="4">
        <f>INDEX(criteria_table[criteria_code],MATCH(data[[#This Row],[Criteria]],criteria_table[Criteria],0))</f>
        <v>12</v>
      </c>
      <c r="K807" s="4" t="str">
        <f>CONCATENATE(data[[#This Row],[C H or P]],",",data[[#This Row],[criteria_code]])</f>
        <v>H,12</v>
      </c>
      <c r="L807" s="4" t="str">
        <f>CONCATENATE(data[[#This Row],[num_domains]]," ",data[[#This Row],[Criteria]])</f>
        <v>2 Foreign preference</v>
      </c>
    </row>
    <row r="808" spans="1:12" x14ac:dyDescent="0.25">
      <c r="A808" t="s">
        <v>91</v>
      </c>
      <c r="B808" t="s">
        <v>124</v>
      </c>
      <c r="C808" t="s">
        <v>123</v>
      </c>
      <c r="D808" t="s">
        <v>2</v>
      </c>
      <c r="E808" t="s">
        <v>7</v>
      </c>
      <c r="F808" t="s">
        <v>76</v>
      </c>
      <c r="G808">
        <f>INDEX(resident_to_x_domains[how many domains?],MATCH(data[[#This Row],[Case Profile Name]],resident_to_x_domains[Case Profile Name],0))</f>
        <v>2</v>
      </c>
      <c r="H808" t="str">
        <f>INDEX(CHP_table[CHP],MATCH(data[[#This Row],[Case Profile Name]],CHP_table[Case Profile Name],0))</f>
        <v>HP</v>
      </c>
      <c r="I808" t="str">
        <f>LEFT(data[[#This Row],[Domain]],1)</f>
        <v>H</v>
      </c>
      <c r="J808" s="4">
        <f>INDEX(criteria_table[criteria_code],MATCH(data[[#This Row],[Criteria]],criteria_table[Criteria],0))</f>
        <v>7</v>
      </c>
      <c r="K808" s="4" t="str">
        <f>CONCATENATE(data[[#This Row],[C H or P]],",",data[[#This Row],[criteria_code]])</f>
        <v>H,7</v>
      </c>
      <c r="L808" s="4" t="str">
        <f>CONCATENATE(data[[#This Row],[num_domains]]," ",data[[#This Row],[Criteria]])</f>
        <v>2 Excessive alcohol consumption</v>
      </c>
    </row>
    <row r="809" spans="1:12" x14ac:dyDescent="0.25">
      <c r="A809" t="s">
        <v>91</v>
      </c>
      <c r="B809" t="s">
        <v>124</v>
      </c>
      <c r="C809" t="s">
        <v>123</v>
      </c>
      <c r="D809" t="s">
        <v>2</v>
      </c>
      <c r="E809" t="s">
        <v>7</v>
      </c>
      <c r="F809" t="s">
        <v>37</v>
      </c>
      <c r="G809">
        <f>INDEX(resident_to_x_domains[how many domains?],MATCH(data[[#This Row],[Case Profile Name]],resident_to_x_domains[Case Profile Name],0))</f>
        <v>2</v>
      </c>
      <c r="H809" t="str">
        <f>INDEX(CHP_table[CHP],MATCH(data[[#This Row],[Case Profile Name]],CHP_table[Case Profile Name],0))</f>
        <v>HP</v>
      </c>
      <c r="I809" t="str">
        <f>LEFT(data[[#This Row],[Domain]],1)</f>
        <v>H</v>
      </c>
      <c r="J809" s="4">
        <f>INDEX(criteria_table[criteria_code],MATCH(data[[#This Row],[Criteria]],criteria_table[Criteria],0))</f>
        <v>24</v>
      </c>
      <c r="K809" s="4" t="str">
        <f>CONCATENATE(data[[#This Row],[C H or P]],",",data[[#This Row],[criteria_code]])</f>
        <v>H,24</v>
      </c>
      <c r="L809" s="4" t="str">
        <f>CONCATENATE(data[[#This Row],[num_domains]]," ",data[[#This Row],[Criteria]])</f>
        <v>2 Psychological considerations</v>
      </c>
    </row>
    <row r="810" spans="1:12" hidden="1" x14ac:dyDescent="0.25">
      <c r="A810" t="s">
        <v>91</v>
      </c>
      <c r="B810" t="s">
        <v>124</v>
      </c>
      <c r="C810" t="s">
        <v>123</v>
      </c>
      <c r="D810" t="s">
        <v>8</v>
      </c>
      <c r="E810" t="s">
        <v>7</v>
      </c>
      <c r="F810" t="s">
        <v>10</v>
      </c>
      <c r="G810">
        <f>INDEX(resident_to_x_domains[how many domains?],MATCH(data[[#This Row],[Case Profile Name]],resident_to_x_domains[Case Profile Name],0))</f>
        <v>2</v>
      </c>
      <c r="H810" t="str">
        <f>INDEX(CHP_table[CHP],MATCH(data[[#This Row],[Case Profile Name]],CHP_table[Case Profile Name],0))</f>
        <v>HP</v>
      </c>
      <c r="I810" t="str">
        <f>LEFT(data[[#This Row],[Domain]],1)</f>
        <v>H</v>
      </c>
      <c r="J810" s="4">
        <f>INDEX(criteria_table[criteria_code],MATCH(data[[#This Row],[Criteria]],criteria_table[Criteria],0))</f>
        <v>3</v>
      </c>
      <c r="K810" s="4" t="str">
        <f>CONCATENATE(data[[#This Row],[C H or P]],",",data[[#This Row],[criteria_code]])</f>
        <v>H,3</v>
      </c>
      <c r="L810" s="4" t="str">
        <f>CONCATENATE(data[[#This Row],[num_domains]]," ",data[[#This Row],[Criteria]])</f>
        <v>2 Allegiance to the United States of America</v>
      </c>
    </row>
    <row r="811" spans="1:12" hidden="1" x14ac:dyDescent="0.25">
      <c r="A811" t="s">
        <v>91</v>
      </c>
      <c r="B811" t="s">
        <v>124</v>
      </c>
      <c r="C811" t="s">
        <v>123</v>
      </c>
      <c r="D811" t="s">
        <v>8</v>
      </c>
      <c r="E811" t="s">
        <v>7</v>
      </c>
      <c r="F811" t="s">
        <v>125</v>
      </c>
      <c r="G811">
        <f>INDEX(resident_to_x_domains[how many domains?],MATCH(data[[#This Row],[Case Profile Name]],resident_to_x_domains[Case Profile Name],0))</f>
        <v>2</v>
      </c>
      <c r="H811" t="str">
        <f>INDEX(CHP_table[CHP],MATCH(data[[#This Row],[Case Profile Name]],CHP_table[Case Profile Name],0))</f>
        <v>HP</v>
      </c>
      <c r="I811" t="str">
        <f>LEFT(data[[#This Row],[Domain]],1)</f>
        <v>H</v>
      </c>
      <c r="J811" s="4">
        <f>INDEX(criteria_table[criteria_code],MATCH(data[[#This Row],[Criteria]],criteria_table[Criteria],0))</f>
        <v>13</v>
      </c>
      <c r="K811" s="4" t="str">
        <f>CONCATENATE(data[[#This Row],[C H or P]],",",data[[#This Row],[criteria_code]])</f>
        <v>H,13</v>
      </c>
      <c r="L811" s="4" t="str">
        <f>CONCATENATE(data[[#This Row],[num_domains]]," ",data[[#This Row],[Criteria]])</f>
        <v>2 Illegal drug use</v>
      </c>
    </row>
    <row r="812" spans="1:12" hidden="1" x14ac:dyDescent="0.25">
      <c r="A812" t="s">
        <v>91</v>
      </c>
      <c r="B812" t="s">
        <v>124</v>
      </c>
      <c r="C812" t="s">
        <v>123</v>
      </c>
      <c r="D812" t="s">
        <v>8</v>
      </c>
      <c r="E812" t="s">
        <v>7</v>
      </c>
      <c r="F812" t="s">
        <v>9</v>
      </c>
      <c r="G812">
        <f>INDEX(resident_to_x_domains[how many domains?],MATCH(data[[#This Row],[Case Profile Name]],resident_to_x_domains[Case Profile Name],0))</f>
        <v>2</v>
      </c>
      <c r="H812" t="str">
        <f>INDEX(CHP_table[CHP],MATCH(data[[#This Row],[Case Profile Name]],CHP_table[Case Profile Name],0))</f>
        <v>HP</v>
      </c>
      <c r="I812" t="str">
        <f>LEFT(data[[#This Row],[Domain]],1)</f>
        <v>H</v>
      </c>
      <c r="J812" s="4">
        <f>INDEX(criteria_table[criteria_code],MATCH(data[[#This Row],[Criteria]],criteria_table[Criteria],0))</f>
        <v>5</v>
      </c>
      <c r="K812" s="4" t="str">
        <f>CONCATENATE(data[[#This Row],[C H or P]],",",data[[#This Row],[criteria_code]])</f>
        <v>H,5</v>
      </c>
      <c r="L812" s="4" t="str">
        <f>CONCATENATE(data[[#This Row],[num_domains]]," ",data[[#This Row],[Criteria]])</f>
        <v>2 Criminal conduct</v>
      </c>
    </row>
    <row r="813" spans="1:12" hidden="1" x14ac:dyDescent="0.25">
      <c r="A813" t="s">
        <v>91</v>
      </c>
      <c r="B813" t="s">
        <v>124</v>
      </c>
      <c r="C813" t="s">
        <v>123</v>
      </c>
      <c r="D813" t="s">
        <v>8</v>
      </c>
      <c r="E813" t="s">
        <v>7</v>
      </c>
      <c r="F813" t="s">
        <v>43</v>
      </c>
      <c r="G813">
        <f>INDEX(resident_to_x_domains[how many domains?],MATCH(data[[#This Row],[Case Profile Name]],resident_to_x_domains[Case Profile Name],0))</f>
        <v>2</v>
      </c>
      <c r="H813" t="str">
        <f>INDEX(CHP_table[CHP],MATCH(data[[#This Row],[Case Profile Name]],CHP_table[Case Profile Name],0))</f>
        <v>HP</v>
      </c>
      <c r="I813" t="str">
        <f>LEFT(data[[#This Row],[Domain]],1)</f>
        <v>H</v>
      </c>
      <c r="J813" s="4">
        <f>INDEX(criteria_table[criteria_code],MATCH(data[[#This Row],[Criteria]],criteria_table[Criteria],0))</f>
        <v>25</v>
      </c>
      <c r="K813" s="4" t="str">
        <f>CONCATENATE(data[[#This Row],[C H or P]],",",data[[#This Row],[criteria_code]])</f>
        <v>H,25</v>
      </c>
      <c r="L813" s="4" t="str">
        <f>CONCATENATE(data[[#This Row],[num_domains]]," ",data[[#This Row],[Criteria]])</f>
        <v>2 Psychological stress</v>
      </c>
    </row>
    <row r="814" spans="1:12" x14ac:dyDescent="0.25">
      <c r="A814" t="s">
        <v>91</v>
      </c>
      <c r="B814" t="s">
        <v>124</v>
      </c>
      <c r="C814" t="s">
        <v>123</v>
      </c>
      <c r="D814" t="s">
        <v>2</v>
      </c>
      <c r="E814" t="s">
        <v>1</v>
      </c>
      <c r="F814" t="s">
        <v>36</v>
      </c>
      <c r="G814">
        <f>INDEX(resident_to_x_domains[how many domains?],MATCH(data[[#This Row],[Case Profile Name]],resident_to_x_domains[Case Profile Name],0))</f>
        <v>2</v>
      </c>
      <c r="H814" t="str">
        <f>INDEX(CHP_table[CHP],MATCH(data[[#This Row],[Case Profile Name]],CHP_table[Case Profile Name],0))</f>
        <v>HP</v>
      </c>
      <c r="I814" t="str">
        <f>LEFT(data[[#This Row],[Domain]],1)</f>
        <v>P</v>
      </c>
      <c r="J814" s="4">
        <f>INDEX(criteria_table[criteria_code],MATCH(data[[#This Row],[Criteria]],criteria_table[Criteria],0))</f>
        <v>4</v>
      </c>
      <c r="K814" s="4" t="str">
        <f>CONCATENATE(data[[#This Row],[C H or P]],",",data[[#This Row],[criteria_code]])</f>
        <v>P,4</v>
      </c>
      <c r="L814" s="4" t="str">
        <f>CONCATENATE(data[[#This Row],[num_domains]]," ",data[[#This Row],[Criteria]])</f>
        <v>2 Anti-social tendencies</v>
      </c>
    </row>
    <row r="815" spans="1:12" x14ac:dyDescent="0.25">
      <c r="A815" t="s">
        <v>91</v>
      </c>
      <c r="B815" t="s">
        <v>124</v>
      </c>
      <c r="C815" t="s">
        <v>123</v>
      </c>
      <c r="D815" t="s">
        <v>2</v>
      </c>
      <c r="E815" t="s">
        <v>1</v>
      </c>
      <c r="F815" t="s">
        <v>92</v>
      </c>
      <c r="G815">
        <f>INDEX(resident_to_x_domains[how many domains?],MATCH(data[[#This Row],[Case Profile Name]],resident_to_x_domains[Case Profile Name],0))</f>
        <v>2</v>
      </c>
      <c r="H815" t="str">
        <f>INDEX(CHP_table[CHP],MATCH(data[[#This Row],[Case Profile Name]],CHP_table[Case Profile Name],0))</f>
        <v>HP</v>
      </c>
      <c r="I815" t="str">
        <f>LEFT(data[[#This Row],[Domain]],1)</f>
        <v>P</v>
      </c>
      <c r="J815" s="4">
        <f>INDEX(criteria_table[criteria_code],MATCH(data[[#This Row],[Criteria]],criteria_table[Criteria],0))</f>
        <v>27</v>
      </c>
      <c r="K815" s="4" t="str">
        <f>CONCATENATE(data[[#This Row],[C H or P]],",",data[[#This Row],[criteria_code]])</f>
        <v>P,27</v>
      </c>
      <c r="L815" s="4" t="str">
        <f>CONCATENATE(data[[#This Row],[num_domains]]," ",data[[#This Row],[Criteria]])</f>
        <v>2 Threatening behavior</v>
      </c>
    </row>
    <row r="816" spans="1:12" hidden="1" x14ac:dyDescent="0.25">
      <c r="A816" t="s">
        <v>91</v>
      </c>
      <c r="B816" t="s">
        <v>124</v>
      </c>
      <c r="C816" t="s">
        <v>123</v>
      </c>
      <c r="D816" t="s">
        <v>8</v>
      </c>
      <c r="E816" t="s">
        <v>1</v>
      </c>
      <c r="F816" t="s">
        <v>49</v>
      </c>
      <c r="G816">
        <f>INDEX(resident_to_x_domains[how many domains?],MATCH(data[[#This Row],[Case Profile Name]],resident_to_x_domains[Case Profile Name],0))</f>
        <v>2</v>
      </c>
      <c r="H816" t="str">
        <f>INDEX(CHP_table[CHP],MATCH(data[[#This Row],[Case Profile Name]],CHP_table[Case Profile Name],0))</f>
        <v>HP</v>
      </c>
      <c r="I816" t="str">
        <f>LEFT(data[[#This Row],[Domain]],1)</f>
        <v>P</v>
      </c>
      <c r="J816" s="4">
        <f>INDEX(criteria_table[criteria_code],MATCH(data[[#This Row],[Criteria]],criteria_table[Criteria],0))</f>
        <v>14</v>
      </c>
      <c r="K816" s="4" t="str">
        <f>CONCATENATE(data[[#This Row],[C H or P]],",",data[[#This Row],[criteria_code]])</f>
        <v>P,14</v>
      </c>
      <c r="L816" s="4" t="str">
        <f>CONCATENATE(data[[#This Row],[num_domains]]," ",data[[#This Row],[Criteria]])</f>
        <v>2 Isolationist behavior</v>
      </c>
    </row>
    <row r="817" spans="1:12" hidden="1" x14ac:dyDescent="0.25">
      <c r="A817" t="s">
        <v>91</v>
      </c>
      <c r="B817" t="s">
        <v>124</v>
      </c>
      <c r="C817" t="s">
        <v>123</v>
      </c>
      <c r="D817" t="s">
        <v>8</v>
      </c>
      <c r="E817" t="s">
        <v>1</v>
      </c>
      <c r="F817" t="s">
        <v>75</v>
      </c>
      <c r="G817">
        <f>INDEX(resident_to_x_domains[how many domains?],MATCH(data[[#This Row],[Case Profile Name]],resident_to_x_domains[Case Profile Name],0))</f>
        <v>2</v>
      </c>
      <c r="H817" t="str">
        <f>INDEX(CHP_table[CHP],MATCH(data[[#This Row],[Case Profile Name]],CHP_table[Case Profile Name],0))</f>
        <v>HP</v>
      </c>
      <c r="I817" t="str">
        <f>LEFT(data[[#This Row],[Domain]],1)</f>
        <v>P</v>
      </c>
      <c r="J817" s="4">
        <f>INDEX(criteria_table[criteria_code],MATCH(data[[#This Row],[Criteria]],criteria_table[Criteria],0))</f>
        <v>29</v>
      </c>
      <c r="K817" s="4" t="str">
        <f>CONCATENATE(data[[#This Row],[C H or P]],",",data[[#This Row],[criteria_code]])</f>
        <v>P,29</v>
      </c>
      <c r="L817" s="4" t="str">
        <f>CONCATENATE(data[[#This Row],[num_domains]]," ",data[[#This Row],[Criteria]])</f>
        <v>2 Violent behavior</v>
      </c>
    </row>
    <row r="818" spans="1:12" hidden="1" x14ac:dyDescent="0.25">
      <c r="A818" t="s">
        <v>91</v>
      </c>
      <c r="B818" t="s">
        <v>124</v>
      </c>
      <c r="C818" t="s">
        <v>123</v>
      </c>
      <c r="D818" t="s">
        <v>8</v>
      </c>
      <c r="E818" t="s">
        <v>1</v>
      </c>
      <c r="F818" t="s">
        <v>14</v>
      </c>
      <c r="G818">
        <f>INDEX(resident_to_x_domains[how many domains?],MATCH(data[[#This Row],[Case Profile Name]],resident_to_x_domains[Case Profile Name],0))</f>
        <v>2</v>
      </c>
      <c r="H818" t="str">
        <f>INDEX(CHP_table[CHP],MATCH(data[[#This Row],[Case Profile Name]],CHP_table[Case Profile Name],0))</f>
        <v>HP</v>
      </c>
      <c r="I818" t="str">
        <f>LEFT(data[[#This Row],[Domain]],1)</f>
        <v>P</v>
      </c>
      <c r="J818" s="4">
        <f>INDEX(criteria_table[criteria_code],MATCH(data[[#This Row],[Criteria]],criteria_table[Criteria],0))</f>
        <v>1</v>
      </c>
      <c r="K818" s="4" t="str">
        <f>CONCATENATE(data[[#This Row],[C H or P]],",",data[[#This Row],[criteria_code]])</f>
        <v>P,1</v>
      </c>
      <c r="L818" s="4" t="str">
        <f>CONCATENATE(data[[#This Row],[num_domains]]," ",data[[#This Row],[Criteria]])</f>
        <v>2 Active communication with hostile actors</v>
      </c>
    </row>
    <row r="819" spans="1:12" x14ac:dyDescent="0.25">
      <c r="A819" t="s">
        <v>29</v>
      </c>
      <c r="B819" t="s">
        <v>122</v>
      </c>
      <c r="C819" t="s">
        <v>71</v>
      </c>
      <c r="D819" t="s">
        <v>2</v>
      </c>
      <c r="E819" t="s">
        <v>7</v>
      </c>
      <c r="F819" t="s">
        <v>38</v>
      </c>
      <c r="G819">
        <f>INDEX(resident_to_x_domains[how many domains?],MATCH(data[[#This Row],[Case Profile Name]],resident_to_x_domains[Case Profile Name],0))</f>
        <v>2</v>
      </c>
      <c r="H819" t="str">
        <f>INDEX(CHP_table[CHP],MATCH(data[[#This Row],[Case Profile Name]],CHP_table[Case Profile Name],0))</f>
        <v>HP</v>
      </c>
      <c r="I819" t="str">
        <f>LEFT(data[[#This Row],[Domain]],1)</f>
        <v>H</v>
      </c>
      <c r="J819" s="4">
        <f>INDEX(criteria_table[criteria_code],MATCH(data[[#This Row],[Criteria]],criteria_table[Criteria],0))</f>
        <v>20</v>
      </c>
      <c r="K819" s="4" t="str">
        <f>CONCATENATE(data[[#This Row],[C H or P]],",",data[[#This Row],[criteria_code]])</f>
        <v>H,20</v>
      </c>
      <c r="L819" s="4" t="str">
        <f>CONCATENATE(data[[#This Row],[num_domains]]," ",data[[#This Row],[Criteria]])</f>
        <v>2 Personal conduct</v>
      </c>
    </row>
    <row r="820" spans="1:12" x14ac:dyDescent="0.25">
      <c r="A820" t="s">
        <v>29</v>
      </c>
      <c r="B820" t="s">
        <v>122</v>
      </c>
      <c r="C820" t="s">
        <v>71</v>
      </c>
      <c r="D820" t="s">
        <v>2</v>
      </c>
      <c r="E820" t="s">
        <v>7</v>
      </c>
      <c r="F820" t="s">
        <v>12</v>
      </c>
      <c r="G820">
        <f>INDEX(resident_to_x_domains[how many domains?],MATCH(data[[#This Row],[Case Profile Name]],resident_to_x_domains[Case Profile Name],0))</f>
        <v>2</v>
      </c>
      <c r="H820" t="str">
        <f>INDEX(CHP_table[CHP],MATCH(data[[#This Row],[Case Profile Name]],CHP_table[Case Profile Name],0))</f>
        <v>HP</v>
      </c>
      <c r="I820" t="str">
        <f>LEFT(data[[#This Row],[Domain]],1)</f>
        <v>H</v>
      </c>
      <c r="J820" s="4">
        <f>INDEX(criteria_table[criteria_code],MATCH(data[[#This Row],[Criteria]],criteria_table[Criteria],0))</f>
        <v>23</v>
      </c>
      <c r="K820" s="4" t="str">
        <f>CONCATENATE(data[[#This Row],[C H or P]],",",data[[#This Row],[criteria_code]])</f>
        <v>H,23</v>
      </c>
      <c r="L820" s="4" t="str">
        <f>CONCATENATE(data[[#This Row],[num_domains]]," ",data[[#This Row],[Criteria]])</f>
        <v>2 Practices dangerous to security</v>
      </c>
    </row>
    <row r="821" spans="1:12" x14ac:dyDescent="0.25">
      <c r="A821" t="s">
        <v>29</v>
      </c>
      <c r="B821" t="s">
        <v>122</v>
      </c>
      <c r="C821" t="s">
        <v>71</v>
      </c>
      <c r="D821" t="s">
        <v>2</v>
      </c>
      <c r="E821" t="s">
        <v>7</v>
      </c>
      <c r="F821" t="s">
        <v>13</v>
      </c>
      <c r="G821">
        <f>INDEX(resident_to_x_domains[how many domains?],MATCH(data[[#This Row],[Case Profile Name]],resident_to_x_domains[Case Profile Name],0))</f>
        <v>2</v>
      </c>
      <c r="H821" t="str">
        <f>INDEX(CHP_table[CHP],MATCH(data[[#This Row],[Case Profile Name]],CHP_table[Case Profile Name],0))</f>
        <v>HP</v>
      </c>
      <c r="I821" t="str">
        <f>LEFT(data[[#This Row],[Domain]],1)</f>
        <v>H</v>
      </c>
      <c r="J821" s="4">
        <f>INDEX(criteria_table[criteria_code],MATCH(data[[#This Row],[Criteria]],criteria_table[Criteria],0))</f>
        <v>11</v>
      </c>
      <c r="K821" s="4" t="str">
        <f>CONCATENATE(data[[#This Row],[C H or P]],",",data[[#This Row],[criteria_code]])</f>
        <v>H,11</v>
      </c>
      <c r="L821" s="4" t="str">
        <f>CONCATENATE(data[[#This Row],[num_domains]]," ",data[[#This Row],[Criteria]])</f>
        <v>2 Financial considerations</v>
      </c>
    </row>
    <row r="822" spans="1:12" hidden="1" x14ac:dyDescent="0.25">
      <c r="A822" t="s">
        <v>29</v>
      </c>
      <c r="B822" t="s">
        <v>122</v>
      </c>
      <c r="C822" t="s">
        <v>71</v>
      </c>
      <c r="D822" t="s">
        <v>8</v>
      </c>
      <c r="E822" t="s">
        <v>7</v>
      </c>
      <c r="F822" t="s">
        <v>10</v>
      </c>
      <c r="G822">
        <f>INDEX(resident_to_x_domains[how many domains?],MATCH(data[[#This Row],[Case Profile Name]],resident_to_x_domains[Case Profile Name],0))</f>
        <v>2</v>
      </c>
      <c r="H822" t="str">
        <f>INDEX(CHP_table[CHP],MATCH(data[[#This Row],[Case Profile Name]],CHP_table[Case Profile Name],0))</f>
        <v>HP</v>
      </c>
      <c r="I822" t="str">
        <f>LEFT(data[[#This Row],[Domain]],1)</f>
        <v>H</v>
      </c>
      <c r="J822" s="4">
        <f>INDEX(criteria_table[criteria_code],MATCH(data[[#This Row],[Criteria]],criteria_table[Criteria],0))</f>
        <v>3</v>
      </c>
      <c r="K822" s="4" t="str">
        <f>CONCATENATE(data[[#This Row],[C H or P]],",",data[[#This Row],[criteria_code]])</f>
        <v>H,3</v>
      </c>
      <c r="L822" s="4" t="str">
        <f>CONCATENATE(data[[#This Row],[num_domains]]," ",data[[#This Row],[Criteria]])</f>
        <v>2 Allegiance to the United States of America</v>
      </c>
    </row>
    <row r="823" spans="1:12" hidden="1" x14ac:dyDescent="0.25">
      <c r="A823" t="s">
        <v>29</v>
      </c>
      <c r="B823" t="s">
        <v>122</v>
      </c>
      <c r="C823" t="s">
        <v>71</v>
      </c>
      <c r="D823" t="s">
        <v>8</v>
      </c>
      <c r="E823" t="s">
        <v>1</v>
      </c>
      <c r="F823" t="s">
        <v>14</v>
      </c>
      <c r="G823">
        <f>INDEX(resident_to_x_domains[how many domains?],MATCH(data[[#This Row],[Case Profile Name]],resident_to_x_domains[Case Profile Name],0))</f>
        <v>2</v>
      </c>
      <c r="H823" t="str">
        <f>INDEX(CHP_table[CHP],MATCH(data[[#This Row],[Case Profile Name]],CHP_table[Case Profile Name],0))</f>
        <v>HP</v>
      </c>
      <c r="I823" t="str">
        <f>LEFT(data[[#This Row],[Domain]],1)</f>
        <v>P</v>
      </c>
      <c r="J823" s="4">
        <f>INDEX(criteria_table[criteria_code],MATCH(data[[#This Row],[Criteria]],criteria_table[Criteria],0))</f>
        <v>1</v>
      </c>
      <c r="K823" s="4" t="str">
        <f>CONCATENATE(data[[#This Row],[C H or P]],",",data[[#This Row],[criteria_code]])</f>
        <v>P,1</v>
      </c>
      <c r="L823" s="4" t="str">
        <f>CONCATENATE(data[[#This Row],[num_domains]]," ",data[[#This Row],[Criteria]])</f>
        <v>2 Active communication with hostile actors</v>
      </c>
    </row>
    <row r="824" spans="1:12" x14ac:dyDescent="0.25">
      <c r="A824" t="s">
        <v>121</v>
      </c>
      <c r="B824" t="s">
        <v>120</v>
      </c>
      <c r="C824" t="s">
        <v>119</v>
      </c>
      <c r="D824" t="s">
        <v>2</v>
      </c>
      <c r="E824" t="s">
        <v>7</v>
      </c>
      <c r="F824" t="s">
        <v>38</v>
      </c>
      <c r="G824">
        <f>INDEX(resident_to_x_domains[how many domains?],MATCH(data[[#This Row],[Case Profile Name]],resident_to_x_domains[Case Profile Name],0))</f>
        <v>3</v>
      </c>
      <c r="H824" t="str">
        <f>INDEX(CHP_table[CHP],MATCH(data[[#This Row],[Case Profile Name]],CHP_table[Case Profile Name],0))</f>
        <v>CHP</v>
      </c>
      <c r="I824" t="str">
        <f>LEFT(data[[#This Row],[Domain]],1)</f>
        <v>H</v>
      </c>
      <c r="J824" s="4">
        <f>INDEX(criteria_table[criteria_code],MATCH(data[[#This Row],[Criteria]],criteria_table[Criteria],0))</f>
        <v>20</v>
      </c>
      <c r="K824" s="4" t="str">
        <f>CONCATENATE(data[[#This Row],[C H or P]],",",data[[#This Row],[criteria_code]])</f>
        <v>H,20</v>
      </c>
      <c r="L824" s="4" t="str">
        <f>CONCATENATE(data[[#This Row],[num_domains]]," ",data[[#This Row],[Criteria]])</f>
        <v>3 Personal conduct</v>
      </c>
    </row>
    <row r="825" spans="1:12" x14ac:dyDescent="0.25">
      <c r="A825" t="s">
        <v>121</v>
      </c>
      <c r="B825" t="s">
        <v>120</v>
      </c>
      <c r="C825" t="s">
        <v>119</v>
      </c>
      <c r="D825" t="s">
        <v>2</v>
      </c>
      <c r="E825" t="s">
        <v>7</v>
      </c>
      <c r="F825" t="s">
        <v>18</v>
      </c>
      <c r="G825">
        <f>INDEX(resident_to_x_domains[how many domains?],MATCH(data[[#This Row],[Case Profile Name]],resident_to_x_domains[Case Profile Name],0))</f>
        <v>3</v>
      </c>
      <c r="H825" t="str">
        <f>INDEX(CHP_table[CHP],MATCH(data[[#This Row],[Case Profile Name]],CHP_table[Case Profile Name],0))</f>
        <v>CHP</v>
      </c>
      <c r="I825" t="str">
        <f>LEFT(data[[#This Row],[Domain]],1)</f>
        <v>H</v>
      </c>
      <c r="J825" s="4">
        <f>INDEX(criteria_table[criteria_code],MATCH(data[[#This Row],[Criteria]],criteria_table[Criteria],0))</f>
        <v>12</v>
      </c>
      <c r="K825" s="4" t="str">
        <f>CONCATENATE(data[[#This Row],[C H or P]],",",data[[#This Row],[criteria_code]])</f>
        <v>H,12</v>
      </c>
      <c r="L825" s="4" t="str">
        <f>CONCATENATE(data[[#This Row],[num_domains]]," ",data[[#This Row],[Criteria]])</f>
        <v>3 Foreign preference</v>
      </c>
    </row>
    <row r="826" spans="1:12" x14ac:dyDescent="0.25">
      <c r="A826" t="s">
        <v>121</v>
      </c>
      <c r="B826" t="s">
        <v>120</v>
      </c>
      <c r="C826" t="s">
        <v>119</v>
      </c>
      <c r="D826" t="s">
        <v>2</v>
      </c>
      <c r="E826" t="s">
        <v>7</v>
      </c>
      <c r="F826" t="s">
        <v>12</v>
      </c>
      <c r="G826">
        <f>INDEX(resident_to_x_domains[how many domains?],MATCH(data[[#This Row],[Case Profile Name]],resident_to_x_domains[Case Profile Name],0))</f>
        <v>3</v>
      </c>
      <c r="H826" t="str">
        <f>INDEX(CHP_table[CHP],MATCH(data[[#This Row],[Case Profile Name]],CHP_table[Case Profile Name],0))</f>
        <v>CHP</v>
      </c>
      <c r="I826" t="str">
        <f>LEFT(data[[#This Row],[Domain]],1)</f>
        <v>H</v>
      </c>
      <c r="J826" s="4">
        <f>INDEX(criteria_table[criteria_code],MATCH(data[[#This Row],[Criteria]],criteria_table[Criteria],0))</f>
        <v>23</v>
      </c>
      <c r="K826" s="4" t="str">
        <f>CONCATENATE(data[[#This Row],[C H or P]],",",data[[#This Row],[criteria_code]])</f>
        <v>H,23</v>
      </c>
      <c r="L826" s="4" t="str">
        <f>CONCATENATE(data[[#This Row],[num_domains]]," ",data[[#This Row],[Criteria]])</f>
        <v>3 Practices dangerous to security</v>
      </c>
    </row>
    <row r="827" spans="1:12" x14ac:dyDescent="0.25">
      <c r="A827" t="s">
        <v>121</v>
      </c>
      <c r="B827" t="s">
        <v>120</v>
      </c>
      <c r="C827" t="s">
        <v>119</v>
      </c>
      <c r="D827" t="s">
        <v>2</v>
      </c>
      <c r="E827" t="s">
        <v>7</v>
      </c>
      <c r="F827" t="s">
        <v>13</v>
      </c>
      <c r="G827">
        <f>INDEX(resident_to_x_domains[how many domains?],MATCH(data[[#This Row],[Case Profile Name]],resident_to_x_domains[Case Profile Name],0))</f>
        <v>3</v>
      </c>
      <c r="H827" t="str">
        <f>INDEX(CHP_table[CHP],MATCH(data[[#This Row],[Case Profile Name]],CHP_table[Case Profile Name],0))</f>
        <v>CHP</v>
      </c>
      <c r="I827" t="str">
        <f>LEFT(data[[#This Row],[Domain]],1)</f>
        <v>H</v>
      </c>
      <c r="J827" s="4">
        <f>INDEX(criteria_table[criteria_code],MATCH(data[[#This Row],[Criteria]],criteria_table[Criteria],0))</f>
        <v>11</v>
      </c>
      <c r="K827" s="4" t="str">
        <f>CONCATENATE(data[[#This Row],[C H or P]],",",data[[#This Row],[criteria_code]])</f>
        <v>H,11</v>
      </c>
      <c r="L827" s="4" t="str">
        <f>CONCATENATE(data[[#This Row],[num_domains]]," ",data[[#This Row],[Criteria]])</f>
        <v>3 Financial considerations</v>
      </c>
    </row>
    <row r="828" spans="1:12" hidden="1" x14ac:dyDescent="0.25">
      <c r="A828" t="s">
        <v>121</v>
      </c>
      <c r="B828" t="s">
        <v>120</v>
      </c>
      <c r="C828" t="s">
        <v>119</v>
      </c>
      <c r="D828" t="s">
        <v>8</v>
      </c>
      <c r="E828" t="s">
        <v>7</v>
      </c>
      <c r="F828" t="s">
        <v>11</v>
      </c>
      <c r="G828">
        <f>INDEX(resident_to_x_domains[how many domains?],MATCH(data[[#This Row],[Case Profile Name]],resident_to_x_domains[Case Profile Name],0))</f>
        <v>3</v>
      </c>
      <c r="H828" t="str">
        <f>INDEX(CHP_table[CHP],MATCH(data[[#This Row],[Case Profile Name]],CHP_table[Case Profile Name],0))</f>
        <v>CHP</v>
      </c>
      <c r="I828" t="str">
        <f>LEFT(data[[#This Row],[Domain]],1)</f>
        <v>H</v>
      </c>
      <c r="J828" s="4">
        <f>INDEX(criteria_table[criteria_code],MATCH(data[[#This Row],[Criteria]],criteria_table[Criteria],0))</f>
        <v>15</v>
      </c>
      <c r="K828" s="4" t="str">
        <f>CONCATENATE(data[[#This Row],[C H or P]],",",data[[#This Row],[criteria_code]])</f>
        <v>H,15</v>
      </c>
      <c r="L828" s="4" t="str">
        <f>CONCATENATE(data[[#This Row],[num_domains]]," ",data[[#This Row],[Criteria]])</f>
        <v>3 Mishandling of classified information</v>
      </c>
    </row>
    <row r="829" spans="1:12" hidden="1" x14ac:dyDescent="0.25">
      <c r="A829" t="s">
        <v>121</v>
      </c>
      <c r="B829" t="s">
        <v>120</v>
      </c>
      <c r="C829" t="s">
        <v>119</v>
      </c>
      <c r="D829" t="s">
        <v>8</v>
      </c>
      <c r="E829" t="s">
        <v>7</v>
      </c>
      <c r="F829" t="s">
        <v>10</v>
      </c>
      <c r="G829">
        <f>INDEX(resident_to_x_domains[how many domains?],MATCH(data[[#This Row],[Case Profile Name]],resident_to_x_domains[Case Profile Name],0))</f>
        <v>3</v>
      </c>
      <c r="H829" t="str">
        <f>INDEX(CHP_table[CHP],MATCH(data[[#This Row],[Case Profile Name]],CHP_table[Case Profile Name],0))</f>
        <v>CHP</v>
      </c>
      <c r="I829" t="str">
        <f>LEFT(data[[#This Row],[Domain]],1)</f>
        <v>H</v>
      </c>
      <c r="J829" s="4">
        <f>INDEX(criteria_table[criteria_code],MATCH(data[[#This Row],[Criteria]],criteria_table[Criteria],0))</f>
        <v>3</v>
      </c>
      <c r="K829" s="4" t="str">
        <f>CONCATENATE(data[[#This Row],[C H or P]],",",data[[#This Row],[criteria_code]])</f>
        <v>H,3</v>
      </c>
      <c r="L829" s="4" t="str">
        <f>CONCATENATE(data[[#This Row],[num_domains]]," ",data[[#This Row],[Criteria]])</f>
        <v>3 Allegiance to the United States of America</v>
      </c>
    </row>
    <row r="830" spans="1:12" hidden="1" x14ac:dyDescent="0.25">
      <c r="A830" t="s">
        <v>121</v>
      </c>
      <c r="B830" t="s">
        <v>120</v>
      </c>
      <c r="C830" t="s">
        <v>119</v>
      </c>
      <c r="D830" t="s">
        <v>8</v>
      </c>
      <c r="E830" t="s">
        <v>7</v>
      </c>
      <c r="F830" t="s">
        <v>9</v>
      </c>
      <c r="G830">
        <f>INDEX(resident_to_x_domains[how many domains?],MATCH(data[[#This Row],[Case Profile Name]],resident_to_x_domains[Case Profile Name],0))</f>
        <v>3</v>
      </c>
      <c r="H830" t="str">
        <f>INDEX(CHP_table[CHP],MATCH(data[[#This Row],[Case Profile Name]],CHP_table[Case Profile Name],0))</f>
        <v>CHP</v>
      </c>
      <c r="I830" t="str">
        <f>LEFT(data[[#This Row],[Domain]],1)</f>
        <v>H</v>
      </c>
      <c r="J830" s="4">
        <f>INDEX(criteria_table[criteria_code],MATCH(data[[#This Row],[Criteria]],criteria_table[Criteria],0))</f>
        <v>5</v>
      </c>
      <c r="K830" s="4" t="str">
        <f>CONCATENATE(data[[#This Row],[C H or P]],",",data[[#This Row],[criteria_code]])</f>
        <v>H,5</v>
      </c>
      <c r="L830" s="4" t="str">
        <f>CONCATENATE(data[[#This Row],[num_domains]]," ",data[[#This Row],[Criteria]])</f>
        <v>3 Criminal conduct</v>
      </c>
    </row>
    <row r="831" spans="1:12" x14ac:dyDescent="0.25">
      <c r="A831" t="s">
        <v>121</v>
      </c>
      <c r="B831" t="s">
        <v>120</v>
      </c>
      <c r="C831" t="s">
        <v>119</v>
      </c>
      <c r="D831" t="s">
        <v>2</v>
      </c>
      <c r="E831" t="s">
        <v>1</v>
      </c>
      <c r="F831" t="s">
        <v>35</v>
      </c>
      <c r="G831">
        <f>INDEX(resident_to_x_domains[how many domains?],MATCH(data[[#This Row],[Case Profile Name]],resident_to_x_domains[Case Profile Name],0))</f>
        <v>3</v>
      </c>
      <c r="H831" t="str">
        <f>INDEX(CHP_table[CHP],MATCH(data[[#This Row],[Case Profile Name]],CHP_table[Case Profile Name],0))</f>
        <v>CHP</v>
      </c>
      <c r="I831" t="str">
        <f>LEFT(data[[#This Row],[Domain]],1)</f>
        <v>P</v>
      </c>
      <c r="J831" s="4">
        <f>INDEX(criteria_table[criteria_code],MATCH(data[[#This Row],[Criteria]],criteria_table[Criteria],0))</f>
        <v>10</v>
      </c>
      <c r="K831" s="4" t="str">
        <f>CONCATENATE(data[[#This Row],[C H or P]],",",data[[#This Row],[criteria_code]])</f>
        <v>P,10</v>
      </c>
      <c r="L831" s="4" t="str">
        <f>CONCATENATE(data[[#This Row],[num_domains]]," ",data[[#This Row],[Criteria]])</f>
        <v>3 Feelings of victimization</v>
      </c>
    </row>
    <row r="832" spans="1:12" hidden="1" x14ac:dyDescent="0.25">
      <c r="A832" t="s">
        <v>121</v>
      </c>
      <c r="B832" t="s">
        <v>120</v>
      </c>
      <c r="C832" t="s">
        <v>119</v>
      </c>
      <c r="D832" t="s">
        <v>8</v>
      </c>
      <c r="E832" t="s">
        <v>1</v>
      </c>
      <c r="F832" t="s">
        <v>34</v>
      </c>
      <c r="G832">
        <f>INDEX(resident_to_x_domains[how many domains?],MATCH(data[[#This Row],[Case Profile Name]],resident_to_x_domains[Case Profile Name],0))</f>
        <v>3</v>
      </c>
      <c r="H832" t="str">
        <f>INDEX(CHP_table[CHP],MATCH(data[[#This Row],[Case Profile Name]],CHP_table[Case Profile Name],0))</f>
        <v>CHP</v>
      </c>
      <c r="I832" t="str">
        <f>LEFT(data[[#This Row],[Domain]],1)</f>
        <v>P</v>
      </c>
      <c r="J832" s="4">
        <f>INDEX(criteria_table[criteria_code],MATCH(data[[#This Row],[Criteria]],criteria_table[Criteria],0))</f>
        <v>26</v>
      </c>
      <c r="K832" s="4" t="str">
        <f>CONCATENATE(data[[#This Row],[C H or P]],",",data[[#This Row],[criteria_code]])</f>
        <v>P,26</v>
      </c>
      <c r="L832" s="4" t="str">
        <f>CONCATENATE(data[[#This Row],[num_domains]]," ",data[[#This Row],[Criteria]])</f>
        <v>3 Resentment</v>
      </c>
    </row>
    <row r="833" spans="1:12" hidden="1" x14ac:dyDescent="0.25">
      <c r="A833" t="s">
        <v>121</v>
      </c>
      <c r="B833" t="s">
        <v>120</v>
      </c>
      <c r="C833" t="s">
        <v>119</v>
      </c>
      <c r="D833" t="s">
        <v>8</v>
      </c>
      <c r="E833" t="s">
        <v>1</v>
      </c>
      <c r="F833" t="s">
        <v>14</v>
      </c>
      <c r="G833">
        <f>INDEX(resident_to_x_domains[how many domains?],MATCH(data[[#This Row],[Case Profile Name]],resident_to_x_domains[Case Profile Name],0))</f>
        <v>3</v>
      </c>
      <c r="H833" t="str">
        <f>INDEX(CHP_table[CHP],MATCH(data[[#This Row],[Case Profile Name]],CHP_table[Case Profile Name],0))</f>
        <v>CHP</v>
      </c>
      <c r="I833" t="str">
        <f>LEFT(data[[#This Row],[Domain]],1)</f>
        <v>P</v>
      </c>
      <c r="J833" s="4">
        <f>INDEX(criteria_table[criteria_code],MATCH(data[[#This Row],[Criteria]],criteria_table[Criteria],0))</f>
        <v>1</v>
      </c>
      <c r="K833" s="4" t="str">
        <f>CONCATENATE(data[[#This Row],[C H or P]],",",data[[#This Row],[criteria_code]])</f>
        <v>P,1</v>
      </c>
      <c r="L833" s="4" t="str">
        <f>CONCATENATE(data[[#This Row],[num_domains]]," ",data[[#This Row],[Criteria]])</f>
        <v>3 Active communication with hostile actors</v>
      </c>
    </row>
    <row r="834" spans="1:12" x14ac:dyDescent="0.25">
      <c r="A834" t="s">
        <v>121</v>
      </c>
      <c r="B834" t="s">
        <v>120</v>
      </c>
      <c r="C834" t="s">
        <v>119</v>
      </c>
      <c r="D834" t="s">
        <v>2</v>
      </c>
      <c r="E834" t="s">
        <v>23</v>
      </c>
      <c r="F834" t="s">
        <v>26</v>
      </c>
      <c r="G834">
        <f>INDEX(resident_to_x_domains[how many domains?],MATCH(data[[#This Row],[Case Profile Name]],resident_to_x_domains[Case Profile Name],0))</f>
        <v>3</v>
      </c>
      <c r="H834" t="str">
        <f>INDEX(CHP_table[CHP],MATCH(data[[#This Row],[Case Profile Name]],CHP_table[Case Profile Name],0))</f>
        <v>CHP</v>
      </c>
      <c r="I834" t="str">
        <f>LEFT(data[[#This Row],[Domain]],1)</f>
        <v>C</v>
      </c>
      <c r="J834" s="4">
        <f>INDEX(criteria_table[criteria_code],MATCH(data[[#This Row],[Criteria]],criteria_table[Criteria],0))</f>
        <v>21</v>
      </c>
      <c r="K834" s="4" t="str">
        <f>CONCATENATE(data[[#This Row],[C H or P]],",",data[[#This Row],[criteria_code]])</f>
        <v>C,21</v>
      </c>
      <c r="L834" s="4" t="str">
        <f>CONCATENATE(data[[#This Row],[num_domains]]," ",data[[#This Row],[Criteria]])</f>
        <v>3 Poor cybersecurity practices</v>
      </c>
    </row>
    <row r="835" spans="1:12" x14ac:dyDescent="0.25">
      <c r="A835" t="s">
        <v>57</v>
      </c>
      <c r="B835" t="s">
        <v>118</v>
      </c>
      <c r="C835" t="s">
        <v>117</v>
      </c>
      <c r="D835" t="s">
        <v>2</v>
      </c>
      <c r="E835" t="s">
        <v>7</v>
      </c>
      <c r="F835" t="s">
        <v>12</v>
      </c>
      <c r="G835">
        <f>INDEX(resident_to_x_domains[how many domains?],MATCH(data[[#This Row],[Case Profile Name]],resident_to_x_domains[Case Profile Name],0))</f>
        <v>2</v>
      </c>
      <c r="H835" t="str">
        <f>INDEX(CHP_table[CHP],MATCH(data[[#This Row],[Case Profile Name]],CHP_table[Case Profile Name],0))</f>
        <v>HP</v>
      </c>
      <c r="I835" t="str">
        <f>LEFT(data[[#This Row],[Domain]],1)</f>
        <v>H</v>
      </c>
      <c r="J835" s="4">
        <f>INDEX(criteria_table[criteria_code],MATCH(data[[#This Row],[Criteria]],criteria_table[Criteria],0))</f>
        <v>23</v>
      </c>
      <c r="K835" s="4" t="str">
        <f>CONCATENATE(data[[#This Row],[C H or P]],",",data[[#This Row],[criteria_code]])</f>
        <v>H,23</v>
      </c>
      <c r="L835" s="4" t="str">
        <f>CONCATENATE(data[[#This Row],[num_domains]]," ",data[[#This Row],[Criteria]])</f>
        <v>2 Practices dangerous to security</v>
      </c>
    </row>
    <row r="836" spans="1:12" hidden="1" x14ac:dyDescent="0.25">
      <c r="A836" t="s">
        <v>57</v>
      </c>
      <c r="B836" t="s">
        <v>118</v>
      </c>
      <c r="C836" t="s">
        <v>117</v>
      </c>
      <c r="D836" t="s">
        <v>8</v>
      </c>
      <c r="E836" t="s">
        <v>7</v>
      </c>
      <c r="F836" t="s">
        <v>11</v>
      </c>
      <c r="G836">
        <f>INDEX(resident_to_x_domains[how many domains?],MATCH(data[[#This Row],[Case Profile Name]],resident_to_x_domains[Case Profile Name],0))</f>
        <v>2</v>
      </c>
      <c r="H836" t="str">
        <f>INDEX(CHP_table[CHP],MATCH(data[[#This Row],[Case Profile Name]],CHP_table[Case Profile Name],0))</f>
        <v>HP</v>
      </c>
      <c r="I836" t="str">
        <f>LEFT(data[[#This Row],[Domain]],1)</f>
        <v>H</v>
      </c>
      <c r="J836" s="4">
        <f>INDEX(criteria_table[criteria_code],MATCH(data[[#This Row],[Criteria]],criteria_table[Criteria],0))</f>
        <v>15</v>
      </c>
      <c r="K836" s="4" t="str">
        <f>CONCATENATE(data[[#This Row],[C H or P]],",",data[[#This Row],[criteria_code]])</f>
        <v>H,15</v>
      </c>
      <c r="L836" s="4" t="str">
        <f>CONCATENATE(data[[#This Row],[num_domains]]," ",data[[#This Row],[Criteria]])</f>
        <v>2 Mishandling of classified information</v>
      </c>
    </row>
    <row r="837" spans="1:12" hidden="1" x14ac:dyDescent="0.25">
      <c r="A837" t="s">
        <v>57</v>
      </c>
      <c r="B837" t="s">
        <v>118</v>
      </c>
      <c r="C837" t="s">
        <v>117</v>
      </c>
      <c r="D837" t="s">
        <v>8</v>
      </c>
      <c r="E837" t="s">
        <v>7</v>
      </c>
      <c r="F837" t="s">
        <v>10</v>
      </c>
      <c r="G837">
        <f>INDEX(resident_to_x_domains[how many domains?],MATCH(data[[#This Row],[Case Profile Name]],resident_to_x_domains[Case Profile Name],0))</f>
        <v>2</v>
      </c>
      <c r="H837" t="str">
        <f>INDEX(CHP_table[CHP],MATCH(data[[#This Row],[Case Profile Name]],CHP_table[Case Profile Name],0))</f>
        <v>HP</v>
      </c>
      <c r="I837" t="str">
        <f>LEFT(data[[#This Row],[Domain]],1)</f>
        <v>H</v>
      </c>
      <c r="J837" s="4">
        <f>INDEX(criteria_table[criteria_code],MATCH(data[[#This Row],[Criteria]],criteria_table[Criteria],0))</f>
        <v>3</v>
      </c>
      <c r="K837" s="4" t="str">
        <f>CONCATENATE(data[[#This Row],[C H or P]],",",data[[#This Row],[criteria_code]])</f>
        <v>H,3</v>
      </c>
      <c r="L837" s="4" t="str">
        <f>CONCATENATE(data[[#This Row],[num_domains]]," ",data[[#This Row],[Criteria]])</f>
        <v>2 Allegiance to the United States of America</v>
      </c>
    </row>
    <row r="838" spans="1:12" hidden="1" x14ac:dyDescent="0.25">
      <c r="A838" t="s">
        <v>57</v>
      </c>
      <c r="B838" t="s">
        <v>118</v>
      </c>
      <c r="C838" t="s">
        <v>117</v>
      </c>
      <c r="D838" t="s">
        <v>8</v>
      </c>
      <c r="E838" t="s">
        <v>7</v>
      </c>
      <c r="F838" t="s">
        <v>9</v>
      </c>
      <c r="G838">
        <f>INDEX(resident_to_x_domains[how many domains?],MATCH(data[[#This Row],[Case Profile Name]],resident_to_x_domains[Case Profile Name],0))</f>
        <v>2</v>
      </c>
      <c r="H838" t="str">
        <f>INDEX(CHP_table[CHP],MATCH(data[[#This Row],[Case Profile Name]],CHP_table[Case Profile Name],0))</f>
        <v>HP</v>
      </c>
      <c r="I838" t="str">
        <f>LEFT(data[[#This Row],[Domain]],1)</f>
        <v>H</v>
      </c>
      <c r="J838" s="4">
        <f>INDEX(criteria_table[criteria_code],MATCH(data[[#This Row],[Criteria]],criteria_table[Criteria],0))</f>
        <v>5</v>
      </c>
      <c r="K838" s="4" t="str">
        <f>CONCATENATE(data[[#This Row],[C H or P]],",",data[[#This Row],[criteria_code]])</f>
        <v>H,5</v>
      </c>
      <c r="L838" s="4" t="str">
        <f>CONCATENATE(data[[#This Row],[num_domains]]," ",data[[#This Row],[Criteria]])</f>
        <v>2 Criminal conduct</v>
      </c>
    </row>
    <row r="839" spans="1:12" hidden="1" x14ac:dyDescent="0.25">
      <c r="A839" t="s">
        <v>57</v>
      </c>
      <c r="B839" t="s">
        <v>118</v>
      </c>
      <c r="C839" t="s">
        <v>117</v>
      </c>
      <c r="D839" t="s">
        <v>8</v>
      </c>
      <c r="E839" t="s">
        <v>1</v>
      </c>
      <c r="F839" t="s">
        <v>14</v>
      </c>
      <c r="G839">
        <f>INDEX(resident_to_x_domains[how many domains?],MATCH(data[[#This Row],[Case Profile Name]],resident_to_x_domains[Case Profile Name],0))</f>
        <v>2</v>
      </c>
      <c r="H839" t="str">
        <f>INDEX(CHP_table[CHP],MATCH(data[[#This Row],[Case Profile Name]],CHP_table[Case Profile Name],0))</f>
        <v>HP</v>
      </c>
      <c r="I839" t="str">
        <f>LEFT(data[[#This Row],[Domain]],1)</f>
        <v>P</v>
      </c>
      <c r="J839" s="4">
        <f>INDEX(criteria_table[criteria_code],MATCH(data[[#This Row],[Criteria]],criteria_table[Criteria],0))</f>
        <v>1</v>
      </c>
      <c r="K839" s="4" t="str">
        <f>CONCATENATE(data[[#This Row],[C H or P]],",",data[[#This Row],[criteria_code]])</f>
        <v>P,1</v>
      </c>
      <c r="L839" s="4" t="str">
        <f>CONCATENATE(data[[#This Row],[num_domains]]," ",data[[#This Row],[Criteria]])</f>
        <v>2 Active communication with hostile actors</v>
      </c>
    </row>
    <row r="840" spans="1:12" x14ac:dyDescent="0.25">
      <c r="A840" t="s">
        <v>21</v>
      </c>
      <c r="B840" t="s">
        <v>116</v>
      </c>
      <c r="C840" t="s">
        <v>115</v>
      </c>
      <c r="D840" t="s">
        <v>2</v>
      </c>
      <c r="E840" t="s">
        <v>7</v>
      </c>
      <c r="F840" t="s">
        <v>12</v>
      </c>
      <c r="G840">
        <f>INDEX(resident_to_x_domains[how many domains?],MATCH(data[[#This Row],[Case Profile Name]],resident_to_x_domains[Case Profile Name],0))</f>
        <v>3</v>
      </c>
      <c r="H840" t="str">
        <f>INDEX(CHP_table[CHP],MATCH(data[[#This Row],[Case Profile Name]],CHP_table[Case Profile Name],0))</f>
        <v>CHP</v>
      </c>
      <c r="I840" t="str">
        <f>LEFT(data[[#This Row],[Domain]],1)</f>
        <v>H</v>
      </c>
      <c r="J840" s="4">
        <f>INDEX(criteria_table[criteria_code],MATCH(data[[#This Row],[Criteria]],criteria_table[Criteria],0))</f>
        <v>23</v>
      </c>
      <c r="K840" s="4" t="str">
        <f>CONCATENATE(data[[#This Row],[C H or P]],",",data[[#This Row],[criteria_code]])</f>
        <v>H,23</v>
      </c>
      <c r="L840" s="4" t="str">
        <f>CONCATENATE(data[[#This Row],[num_domains]]," ",data[[#This Row],[Criteria]])</f>
        <v>3 Practices dangerous to security</v>
      </c>
    </row>
    <row r="841" spans="1:12" hidden="1" x14ac:dyDescent="0.25">
      <c r="A841" t="s">
        <v>21</v>
      </c>
      <c r="B841" t="s">
        <v>116</v>
      </c>
      <c r="C841" t="s">
        <v>115</v>
      </c>
      <c r="D841" t="s">
        <v>8</v>
      </c>
      <c r="E841" t="s">
        <v>7</v>
      </c>
      <c r="F841" t="s">
        <v>11</v>
      </c>
      <c r="G841">
        <f>INDEX(resident_to_x_domains[how many domains?],MATCH(data[[#This Row],[Case Profile Name]],resident_to_x_domains[Case Profile Name],0))</f>
        <v>3</v>
      </c>
      <c r="H841" t="str">
        <f>INDEX(CHP_table[CHP],MATCH(data[[#This Row],[Case Profile Name]],CHP_table[Case Profile Name],0))</f>
        <v>CHP</v>
      </c>
      <c r="I841" t="str">
        <f>LEFT(data[[#This Row],[Domain]],1)</f>
        <v>H</v>
      </c>
      <c r="J841" s="4">
        <f>INDEX(criteria_table[criteria_code],MATCH(data[[#This Row],[Criteria]],criteria_table[Criteria],0))</f>
        <v>15</v>
      </c>
      <c r="K841" s="4" t="str">
        <f>CONCATENATE(data[[#This Row],[C H or P]],",",data[[#This Row],[criteria_code]])</f>
        <v>H,15</v>
      </c>
      <c r="L841" s="4" t="str">
        <f>CONCATENATE(data[[#This Row],[num_domains]]," ",data[[#This Row],[Criteria]])</f>
        <v>3 Mishandling of classified information</v>
      </c>
    </row>
    <row r="842" spans="1:12" hidden="1" x14ac:dyDescent="0.25">
      <c r="A842" t="s">
        <v>21</v>
      </c>
      <c r="B842" t="s">
        <v>116</v>
      </c>
      <c r="C842" t="s">
        <v>115</v>
      </c>
      <c r="D842" t="s">
        <v>8</v>
      </c>
      <c r="E842" t="s">
        <v>7</v>
      </c>
      <c r="F842" t="s">
        <v>10</v>
      </c>
      <c r="G842">
        <f>INDEX(resident_to_x_domains[how many domains?],MATCH(data[[#This Row],[Case Profile Name]],resident_to_x_domains[Case Profile Name],0))</f>
        <v>3</v>
      </c>
      <c r="H842" t="str">
        <f>INDEX(CHP_table[CHP],MATCH(data[[#This Row],[Case Profile Name]],CHP_table[Case Profile Name],0))</f>
        <v>CHP</v>
      </c>
      <c r="I842" t="str">
        <f>LEFT(data[[#This Row],[Domain]],1)</f>
        <v>H</v>
      </c>
      <c r="J842" s="4">
        <f>INDEX(criteria_table[criteria_code],MATCH(data[[#This Row],[Criteria]],criteria_table[Criteria],0))</f>
        <v>3</v>
      </c>
      <c r="K842" s="4" t="str">
        <f>CONCATENATE(data[[#This Row],[C H or P]],",",data[[#This Row],[criteria_code]])</f>
        <v>H,3</v>
      </c>
      <c r="L842" s="4" t="str">
        <f>CONCATENATE(data[[#This Row],[num_domains]]," ",data[[#This Row],[Criteria]])</f>
        <v>3 Allegiance to the United States of America</v>
      </c>
    </row>
    <row r="843" spans="1:12" x14ac:dyDescent="0.25">
      <c r="A843" t="s">
        <v>21</v>
      </c>
      <c r="B843" t="s">
        <v>116</v>
      </c>
      <c r="C843" t="s">
        <v>115</v>
      </c>
      <c r="D843" t="s">
        <v>2</v>
      </c>
      <c r="E843" t="s">
        <v>1</v>
      </c>
      <c r="F843" t="s">
        <v>0</v>
      </c>
      <c r="G843">
        <f>INDEX(resident_to_x_domains[how many domains?],MATCH(data[[#This Row],[Case Profile Name]],resident_to_x_domains[Case Profile Name],0))</f>
        <v>3</v>
      </c>
      <c r="H843" t="str">
        <f>INDEX(CHP_table[CHP],MATCH(data[[#This Row],[Case Profile Name]],CHP_table[Case Profile Name],0))</f>
        <v>CHP</v>
      </c>
      <c r="I843" t="str">
        <f>LEFT(data[[#This Row],[Domain]],1)</f>
        <v>P</v>
      </c>
      <c r="J843" s="4">
        <f>INDEX(criteria_table[criteria_code],MATCH(data[[#This Row],[Criteria]],criteria_table[Criteria],0))</f>
        <v>18</v>
      </c>
      <c r="K843" s="4" t="str">
        <f>CONCATENATE(data[[#This Row],[C H or P]],",",data[[#This Row],[criteria_code]])</f>
        <v>P,18</v>
      </c>
      <c r="L843" s="4" t="str">
        <f>CONCATENATE(data[[#This Row],[num_domains]]," ",data[[#This Row],[Criteria]])</f>
        <v>3 Passive communication with hostile actors</v>
      </c>
    </row>
    <row r="844" spans="1:12" x14ac:dyDescent="0.25">
      <c r="A844" t="s">
        <v>21</v>
      </c>
      <c r="B844" t="s">
        <v>116</v>
      </c>
      <c r="C844" t="s">
        <v>115</v>
      </c>
      <c r="D844" t="s">
        <v>2</v>
      </c>
      <c r="E844" t="s">
        <v>23</v>
      </c>
      <c r="F844" t="s">
        <v>26</v>
      </c>
      <c r="G844">
        <f>INDEX(resident_to_x_domains[how many domains?],MATCH(data[[#This Row],[Case Profile Name]],resident_to_x_domains[Case Profile Name],0))</f>
        <v>3</v>
      </c>
      <c r="H844" t="str">
        <f>INDEX(CHP_table[CHP],MATCH(data[[#This Row],[Case Profile Name]],CHP_table[Case Profile Name],0))</f>
        <v>CHP</v>
      </c>
      <c r="I844" t="str">
        <f>LEFT(data[[#This Row],[Domain]],1)</f>
        <v>C</v>
      </c>
      <c r="J844" s="4">
        <f>INDEX(criteria_table[criteria_code],MATCH(data[[#This Row],[Criteria]],criteria_table[Criteria],0))</f>
        <v>21</v>
      </c>
      <c r="K844" s="4" t="str">
        <f>CONCATENATE(data[[#This Row],[C H or P]],",",data[[#This Row],[criteria_code]])</f>
        <v>C,21</v>
      </c>
      <c r="L844" s="4" t="str">
        <f>CONCATENATE(data[[#This Row],[num_domains]]," ",data[[#This Row],[Criteria]])</f>
        <v>3 Poor cybersecurity practices</v>
      </c>
    </row>
    <row r="845" spans="1:12" hidden="1" x14ac:dyDescent="0.25">
      <c r="A845" t="s">
        <v>21</v>
      </c>
      <c r="B845" t="s">
        <v>116</v>
      </c>
      <c r="C845" t="s">
        <v>115</v>
      </c>
      <c r="D845" t="s">
        <v>8</v>
      </c>
      <c r="E845" t="s">
        <v>23</v>
      </c>
      <c r="F845" t="s">
        <v>22</v>
      </c>
      <c r="G845">
        <f>INDEX(resident_to_x_domains[how many domains?],MATCH(data[[#This Row],[Case Profile Name]],resident_to_x_domains[Case Profile Name],0))</f>
        <v>3</v>
      </c>
      <c r="H845" t="str">
        <f>INDEX(CHP_table[CHP],MATCH(data[[#This Row],[Case Profile Name]],CHP_table[Case Profile Name],0))</f>
        <v>CHP</v>
      </c>
      <c r="I845" t="str">
        <f>LEFT(data[[#This Row],[Domain]],1)</f>
        <v>C</v>
      </c>
      <c r="J845" s="4">
        <f>INDEX(criteria_table[criteria_code],MATCH(data[[#This Row],[Criteria]],criteria_table[Criteria],0))</f>
        <v>16</v>
      </c>
      <c r="K845" s="4" t="str">
        <f>CONCATENATE(data[[#This Row],[C H or P]],",",data[[#This Row],[criteria_code]])</f>
        <v>C,16</v>
      </c>
      <c r="L845" s="4" t="str">
        <f>CONCATENATE(data[[#This Row],[num_domains]]," ",data[[#This Row],[Criteria]])</f>
        <v>3 Misuse of protected/secured information systems</v>
      </c>
    </row>
    <row r="846" spans="1:12" x14ac:dyDescent="0.25">
      <c r="A846" t="s">
        <v>68</v>
      </c>
      <c r="B846" t="s">
        <v>114</v>
      </c>
      <c r="C846" t="s">
        <v>31</v>
      </c>
      <c r="D846" t="s">
        <v>2</v>
      </c>
      <c r="E846" t="s">
        <v>7</v>
      </c>
      <c r="F846" t="s">
        <v>12</v>
      </c>
      <c r="G846">
        <f>INDEX(resident_to_x_domains[how many domains?],MATCH(data[[#This Row],[Case Profile Name]],resident_to_x_domains[Case Profile Name],0))</f>
        <v>2</v>
      </c>
      <c r="H846" t="str">
        <f>INDEX(CHP_table[CHP],MATCH(data[[#This Row],[Case Profile Name]],CHP_table[Case Profile Name],0))</f>
        <v>HP</v>
      </c>
      <c r="I846" t="str">
        <f>LEFT(data[[#This Row],[Domain]],1)</f>
        <v>H</v>
      </c>
      <c r="J846" s="4">
        <f>INDEX(criteria_table[criteria_code],MATCH(data[[#This Row],[Criteria]],criteria_table[Criteria],0))</f>
        <v>23</v>
      </c>
      <c r="K846" s="4" t="str">
        <f>CONCATENATE(data[[#This Row],[C H or P]],",",data[[#This Row],[criteria_code]])</f>
        <v>H,23</v>
      </c>
      <c r="L846" s="4" t="str">
        <f>CONCATENATE(data[[#This Row],[num_domains]]," ",data[[#This Row],[Criteria]])</f>
        <v>2 Practices dangerous to security</v>
      </c>
    </row>
    <row r="847" spans="1:12" x14ac:dyDescent="0.25">
      <c r="A847" t="s">
        <v>68</v>
      </c>
      <c r="B847" t="s">
        <v>114</v>
      </c>
      <c r="C847" t="s">
        <v>31</v>
      </c>
      <c r="D847" t="s">
        <v>2</v>
      </c>
      <c r="E847" t="s">
        <v>7</v>
      </c>
      <c r="F847" t="s">
        <v>78</v>
      </c>
      <c r="G847">
        <f>INDEX(resident_to_x_domains[how many domains?],MATCH(data[[#This Row],[Case Profile Name]],resident_to_x_domains[Case Profile Name],0))</f>
        <v>2</v>
      </c>
      <c r="H847" t="str">
        <f>INDEX(CHP_table[CHP],MATCH(data[[#This Row],[Case Profile Name]],CHP_table[Case Profile Name],0))</f>
        <v>HP</v>
      </c>
      <c r="I847" t="str">
        <f>LEFT(data[[#This Row],[Domain]],1)</f>
        <v>H</v>
      </c>
      <c r="J847" s="4">
        <f>INDEX(criteria_table[criteria_code],MATCH(data[[#This Row],[Criteria]],criteria_table[Criteria],0))</f>
        <v>9</v>
      </c>
      <c r="K847" s="4" t="str">
        <f>CONCATENATE(data[[#This Row],[C H or P]],",",data[[#This Row],[criteria_code]])</f>
        <v>H,9</v>
      </c>
      <c r="L847" s="4" t="str">
        <f>CONCATENATE(data[[#This Row],[num_domains]]," ",data[[#This Row],[Criteria]])</f>
        <v>2 Excessive foreign travel</v>
      </c>
    </row>
    <row r="848" spans="1:12" x14ac:dyDescent="0.25">
      <c r="A848" t="s">
        <v>68</v>
      </c>
      <c r="B848" t="s">
        <v>114</v>
      </c>
      <c r="C848" t="s">
        <v>31</v>
      </c>
      <c r="D848" t="s">
        <v>2</v>
      </c>
      <c r="E848" t="s">
        <v>7</v>
      </c>
      <c r="F848" t="s">
        <v>13</v>
      </c>
      <c r="G848">
        <f>INDEX(resident_to_x_domains[how many domains?],MATCH(data[[#This Row],[Case Profile Name]],resident_to_x_domains[Case Profile Name],0))</f>
        <v>2</v>
      </c>
      <c r="H848" t="str">
        <f>INDEX(CHP_table[CHP],MATCH(data[[#This Row],[Case Profile Name]],CHP_table[Case Profile Name],0))</f>
        <v>HP</v>
      </c>
      <c r="I848" t="str">
        <f>LEFT(data[[#This Row],[Domain]],1)</f>
        <v>H</v>
      </c>
      <c r="J848" s="4">
        <f>INDEX(criteria_table[criteria_code],MATCH(data[[#This Row],[Criteria]],criteria_table[Criteria],0))</f>
        <v>11</v>
      </c>
      <c r="K848" s="4" t="str">
        <f>CONCATENATE(data[[#This Row],[C H or P]],",",data[[#This Row],[criteria_code]])</f>
        <v>H,11</v>
      </c>
      <c r="L848" s="4" t="str">
        <f>CONCATENATE(data[[#This Row],[num_domains]]," ",data[[#This Row],[Criteria]])</f>
        <v>2 Financial considerations</v>
      </c>
    </row>
    <row r="849" spans="1:12" x14ac:dyDescent="0.25">
      <c r="A849" t="s">
        <v>68</v>
      </c>
      <c r="B849" t="s">
        <v>114</v>
      </c>
      <c r="C849" t="s">
        <v>31</v>
      </c>
      <c r="D849" t="s">
        <v>2</v>
      </c>
      <c r="E849" t="s">
        <v>7</v>
      </c>
      <c r="F849" t="s">
        <v>37</v>
      </c>
      <c r="G849">
        <f>INDEX(resident_to_x_domains[how many domains?],MATCH(data[[#This Row],[Case Profile Name]],resident_to_x_domains[Case Profile Name],0))</f>
        <v>2</v>
      </c>
      <c r="H849" t="str">
        <f>INDEX(CHP_table[CHP],MATCH(data[[#This Row],[Case Profile Name]],CHP_table[Case Profile Name],0))</f>
        <v>HP</v>
      </c>
      <c r="I849" t="str">
        <f>LEFT(data[[#This Row],[Domain]],1)</f>
        <v>H</v>
      </c>
      <c r="J849" s="4">
        <f>INDEX(criteria_table[criteria_code],MATCH(data[[#This Row],[Criteria]],criteria_table[Criteria],0))</f>
        <v>24</v>
      </c>
      <c r="K849" s="4" t="str">
        <f>CONCATENATE(data[[#This Row],[C H or P]],",",data[[#This Row],[criteria_code]])</f>
        <v>H,24</v>
      </c>
      <c r="L849" s="4" t="str">
        <f>CONCATENATE(data[[#This Row],[num_domains]]," ",data[[#This Row],[Criteria]])</f>
        <v>2 Psychological considerations</v>
      </c>
    </row>
    <row r="850" spans="1:12" hidden="1" x14ac:dyDescent="0.25">
      <c r="A850" t="s">
        <v>68</v>
      </c>
      <c r="B850" t="s">
        <v>114</v>
      </c>
      <c r="C850" t="s">
        <v>31</v>
      </c>
      <c r="D850" t="s">
        <v>8</v>
      </c>
      <c r="E850" t="s">
        <v>7</v>
      </c>
      <c r="F850" t="s">
        <v>11</v>
      </c>
      <c r="G850">
        <f>INDEX(resident_to_x_domains[how many domains?],MATCH(data[[#This Row],[Case Profile Name]],resident_to_x_domains[Case Profile Name],0))</f>
        <v>2</v>
      </c>
      <c r="H850" t="str">
        <f>INDEX(CHP_table[CHP],MATCH(data[[#This Row],[Case Profile Name]],CHP_table[Case Profile Name],0))</f>
        <v>HP</v>
      </c>
      <c r="I850" t="str">
        <f>LEFT(data[[#This Row],[Domain]],1)</f>
        <v>H</v>
      </c>
      <c r="J850" s="4">
        <f>INDEX(criteria_table[criteria_code],MATCH(data[[#This Row],[Criteria]],criteria_table[Criteria],0))</f>
        <v>15</v>
      </c>
      <c r="K850" s="4" t="str">
        <f>CONCATENATE(data[[#This Row],[C H or P]],",",data[[#This Row],[criteria_code]])</f>
        <v>H,15</v>
      </c>
      <c r="L850" s="4" t="str">
        <f>CONCATENATE(data[[#This Row],[num_domains]]," ",data[[#This Row],[Criteria]])</f>
        <v>2 Mishandling of classified information</v>
      </c>
    </row>
    <row r="851" spans="1:12" hidden="1" x14ac:dyDescent="0.25">
      <c r="A851" t="s">
        <v>68</v>
      </c>
      <c r="B851" t="s">
        <v>114</v>
      </c>
      <c r="C851" t="s">
        <v>31</v>
      </c>
      <c r="D851" t="s">
        <v>8</v>
      </c>
      <c r="E851" t="s">
        <v>7</v>
      </c>
      <c r="F851" t="s">
        <v>10</v>
      </c>
      <c r="G851">
        <f>INDEX(resident_to_x_domains[how many domains?],MATCH(data[[#This Row],[Case Profile Name]],resident_to_x_domains[Case Profile Name],0))</f>
        <v>2</v>
      </c>
      <c r="H851" t="str">
        <f>INDEX(CHP_table[CHP],MATCH(data[[#This Row],[Case Profile Name]],CHP_table[Case Profile Name],0))</f>
        <v>HP</v>
      </c>
      <c r="I851" t="str">
        <f>LEFT(data[[#This Row],[Domain]],1)</f>
        <v>H</v>
      </c>
      <c r="J851" s="4">
        <f>INDEX(criteria_table[criteria_code],MATCH(data[[#This Row],[Criteria]],criteria_table[Criteria],0))</f>
        <v>3</v>
      </c>
      <c r="K851" s="4" t="str">
        <f>CONCATENATE(data[[#This Row],[C H or P]],",",data[[#This Row],[criteria_code]])</f>
        <v>H,3</v>
      </c>
      <c r="L851" s="4" t="str">
        <f>CONCATENATE(data[[#This Row],[num_domains]]," ",data[[#This Row],[Criteria]])</f>
        <v>2 Allegiance to the United States of America</v>
      </c>
    </row>
    <row r="852" spans="1:12" hidden="1" x14ac:dyDescent="0.25">
      <c r="A852" t="s">
        <v>68</v>
      </c>
      <c r="B852" t="s">
        <v>114</v>
      </c>
      <c r="C852" t="s">
        <v>31</v>
      </c>
      <c r="D852" t="s">
        <v>8</v>
      </c>
      <c r="E852" t="s">
        <v>7</v>
      </c>
      <c r="F852" t="s">
        <v>30</v>
      </c>
      <c r="G852">
        <f>INDEX(resident_to_x_domains[how many domains?],MATCH(data[[#This Row],[Case Profile Name]],resident_to_x_domains[Case Profile Name],0))</f>
        <v>2</v>
      </c>
      <c r="H852" t="str">
        <f>INDEX(CHP_table[CHP],MATCH(data[[#This Row],[Case Profile Name]],CHP_table[Case Profile Name],0))</f>
        <v>HP</v>
      </c>
      <c r="I852" t="str">
        <f>LEFT(data[[#This Row],[Domain]],1)</f>
        <v>H</v>
      </c>
      <c r="J852" s="4">
        <f>INDEX(criteria_table[criteria_code],MATCH(data[[#This Row],[Criteria]],criteria_table[Criteria],0))</f>
        <v>8</v>
      </c>
      <c r="K852" s="4" t="str">
        <f>CONCATENATE(data[[#This Row],[C H or P]],",",data[[#This Row],[criteria_code]])</f>
        <v>H,8</v>
      </c>
      <c r="L852" s="4" t="str">
        <f>CONCATENATE(data[[#This Row],[num_domains]]," ",data[[#This Row],[Criteria]])</f>
        <v>2 Excessive debt</v>
      </c>
    </row>
    <row r="853" spans="1:12" hidden="1" x14ac:dyDescent="0.25">
      <c r="A853" t="s">
        <v>68</v>
      </c>
      <c r="B853" t="s">
        <v>114</v>
      </c>
      <c r="C853" t="s">
        <v>31</v>
      </c>
      <c r="D853" t="s">
        <v>8</v>
      </c>
      <c r="E853" t="s">
        <v>7</v>
      </c>
      <c r="F853" t="s">
        <v>43</v>
      </c>
      <c r="G853">
        <f>INDEX(resident_to_x_domains[how many domains?],MATCH(data[[#This Row],[Case Profile Name]],resident_to_x_domains[Case Profile Name],0))</f>
        <v>2</v>
      </c>
      <c r="H853" t="str">
        <f>INDEX(CHP_table[CHP],MATCH(data[[#This Row],[Case Profile Name]],CHP_table[Case Profile Name],0))</f>
        <v>HP</v>
      </c>
      <c r="I853" t="str">
        <f>LEFT(data[[#This Row],[Domain]],1)</f>
        <v>H</v>
      </c>
      <c r="J853" s="4">
        <f>INDEX(criteria_table[criteria_code],MATCH(data[[#This Row],[Criteria]],criteria_table[Criteria],0))</f>
        <v>25</v>
      </c>
      <c r="K853" s="4" t="str">
        <f>CONCATENATE(data[[#This Row],[C H or P]],",",data[[#This Row],[criteria_code]])</f>
        <v>H,25</v>
      </c>
      <c r="L853" s="4" t="str">
        <f>CONCATENATE(data[[#This Row],[num_domains]]," ",data[[#This Row],[Criteria]])</f>
        <v>2 Psychological stress</v>
      </c>
    </row>
    <row r="854" spans="1:12" x14ac:dyDescent="0.25">
      <c r="A854" t="s">
        <v>68</v>
      </c>
      <c r="B854" t="s">
        <v>114</v>
      </c>
      <c r="C854" t="s">
        <v>31</v>
      </c>
      <c r="D854" t="s">
        <v>2</v>
      </c>
      <c r="E854" t="s">
        <v>1</v>
      </c>
      <c r="F854" t="s">
        <v>35</v>
      </c>
      <c r="G854">
        <f>INDEX(resident_to_x_domains[how many domains?],MATCH(data[[#This Row],[Case Profile Name]],resident_to_x_domains[Case Profile Name],0))</f>
        <v>2</v>
      </c>
      <c r="H854" t="str">
        <f>INDEX(CHP_table[CHP],MATCH(data[[#This Row],[Case Profile Name]],CHP_table[Case Profile Name],0))</f>
        <v>HP</v>
      </c>
      <c r="I854" t="str">
        <f>LEFT(data[[#This Row],[Domain]],1)</f>
        <v>P</v>
      </c>
      <c r="J854" s="4">
        <f>INDEX(criteria_table[criteria_code],MATCH(data[[#This Row],[Criteria]],criteria_table[Criteria],0))</f>
        <v>10</v>
      </c>
      <c r="K854" s="4" t="str">
        <f>CONCATENATE(data[[#This Row],[C H or P]],",",data[[#This Row],[criteria_code]])</f>
        <v>P,10</v>
      </c>
      <c r="L854" s="4" t="str">
        <f>CONCATENATE(data[[#This Row],[num_domains]]," ",data[[#This Row],[Criteria]])</f>
        <v>2 Feelings of victimization</v>
      </c>
    </row>
    <row r="855" spans="1:12" x14ac:dyDescent="0.25">
      <c r="A855" t="s">
        <v>68</v>
      </c>
      <c r="B855" t="s">
        <v>114</v>
      </c>
      <c r="C855" t="s">
        <v>31</v>
      </c>
      <c r="D855" t="s">
        <v>2</v>
      </c>
      <c r="E855" t="s">
        <v>1</v>
      </c>
      <c r="F855" t="s">
        <v>0</v>
      </c>
      <c r="G855">
        <f>INDEX(resident_to_x_domains[how many domains?],MATCH(data[[#This Row],[Case Profile Name]],resident_to_x_domains[Case Profile Name],0))</f>
        <v>2</v>
      </c>
      <c r="H855" t="str">
        <f>INDEX(CHP_table[CHP],MATCH(data[[#This Row],[Case Profile Name]],CHP_table[Case Profile Name],0))</f>
        <v>HP</v>
      </c>
      <c r="I855" t="str">
        <f>LEFT(data[[#This Row],[Domain]],1)</f>
        <v>P</v>
      </c>
      <c r="J855" s="4">
        <f>INDEX(criteria_table[criteria_code],MATCH(data[[#This Row],[Criteria]],criteria_table[Criteria],0))</f>
        <v>18</v>
      </c>
      <c r="K855" s="4" t="str">
        <f>CONCATENATE(data[[#This Row],[C H or P]],",",data[[#This Row],[criteria_code]])</f>
        <v>P,18</v>
      </c>
      <c r="L855" s="4" t="str">
        <f>CONCATENATE(data[[#This Row],[num_domains]]," ",data[[#This Row],[Criteria]])</f>
        <v>2 Passive communication with hostile actors</v>
      </c>
    </row>
    <row r="856" spans="1:12" hidden="1" x14ac:dyDescent="0.25">
      <c r="A856" t="s">
        <v>68</v>
      </c>
      <c r="B856" t="s">
        <v>114</v>
      </c>
      <c r="C856" t="s">
        <v>31</v>
      </c>
      <c r="D856" t="s">
        <v>8</v>
      </c>
      <c r="E856" t="s">
        <v>1</v>
      </c>
      <c r="F856" t="s">
        <v>34</v>
      </c>
      <c r="G856">
        <f>INDEX(resident_to_x_domains[how many domains?],MATCH(data[[#This Row],[Case Profile Name]],resident_to_x_domains[Case Profile Name],0))</f>
        <v>2</v>
      </c>
      <c r="H856" t="str">
        <f>INDEX(CHP_table[CHP],MATCH(data[[#This Row],[Case Profile Name]],CHP_table[Case Profile Name],0))</f>
        <v>HP</v>
      </c>
      <c r="I856" t="str">
        <f>LEFT(data[[#This Row],[Domain]],1)</f>
        <v>P</v>
      </c>
      <c r="J856" s="4">
        <f>INDEX(criteria_table[criteria_code],MATCH(data[[#This Row],[Criteria]],criteria_table[Criteria],0))</f>
        <v>26</v>
      </c>
      <c r="K856" s="4" t="str">
        <f>CONCATENATE(data[[#This Row],[C H or P]],",",data[[#This Row],[criteria_code]])</f>
        <v>P,26</v>
      </c>
      <c r="L856" s="4" t="str">
        <f>CONCATENATE(data[[#This Row],[num_domains]]," ",data[[#This Row],[Criteria]])</f>
        <v>2 Resentment</v>
      </c>
    </row>
    <row r="857" spans="1:12" hidden="1" x14ac:dyDescent="0.25">
      <c r="A857" t="s">
        <v>68</v>
      </c>
      <c r="B857" t="s">
        <v>114</v>
      </c>
      <c r="C857" t="s">
        <v>31</v>
      </c>
      <c r="D857" t="s">
        <v>8</v>
      </c>
      <c r="E857" t="s">
        <v>1</v>
      </c>
      <c r="F857" t="s">
        <v>14</v>
      </c>
      <c r="G857">
        <f>INDEX(resident_to_x_domains[how many domains?],MATCH(data[[#This Row],[Case Profile Name]],resident_to_x_domains[Case Profile Name],0))</f>
        <v>2</v>
      </c>
      <c r="H857" t="str">
        <f>INDEX(CHP_table[CHP],MATCH(data[[#This Row],[Case Profile Name]],CHP_table[Case Profile Name],0))</f>
        <v>HP</v>
      </c>
      <c r="I857" t="str">
        <f>LEFT(data[[#This Row],[Domain]],1)</f>
        <v>P</v>
      </c>
      <c r="J857" s="4">
        <f>INDEX(criteria_table[criteria_code],MATCH(data[[#This Row],[Criteria]],criteria_table[Criteria],0))</f>
        <v>1</v>
      </c>
      <c r="K857" s="4" t="str">
        <f>CONCATENATE(data[[#This Row],[C H or P]],",",data[[#This Row],[criteria_code]])</f>
        <v>P,1</v>
      </c>
      <c r="L857" s="4" t="str">
        <f>CONCATENATE(data[[#This Row],[num_domains]]," ",data[[#This Row],[Criteria]])</f>
        <v>2 Active communication with hostile actors</v>
      </c>
    </row>
    <row r="858" spans="1:12" x14ac:dyDescent="0.25">
      <c r="A858" t="s">
        <v>57</v>
      </c>
      <c r="B858" t="s">
        <v>113</v>
      </c>
      <c r="C858" t="s">
        <v>112</v>
      </c>
      <c r="D858" t="s">
        <v>2</v>
      </c>
      <c r="E858" t="s">
        <v>7</v>
      </c>
      <c r="F858" t="s">
        <v>12</v>
      </c>
      <c r="G858">
        <f>INDEX(resident_to_x_domains[how many domains?],MATCH(data[[#This Row],[Case Profile Name]],resident_to_x_domains[Case Profile Name],0))</f>
        <v>3</v>
      </c>
      <c r="H858" t="str">
        <f>INDEX(CHP_table[CHP],MATCH(data[[#This Row],[Case Profile Name]],CHP_table[Case Profile Name],0))</f>
        <v>CHP</v>
      </c>
      <c r="I858" t="str">
        <f>LEFT(data[[#This Row],[Domain]],1)</f>
        <v>H</v>
      </c>
      <c r="J858" s="4">
        <f>INDEX(criteria_table[criteria_code],MATCH(data[[#This Row],[Criteria]],criteria_table[Criteria],0))</f>
        <v>23</v>
      </c>
      <c r="K858" s="4" t="str">
        <f>CONCATENATE(data[[#This Row],[C H or P]],",",data[[#This Row],[criteria_code]])</f>
        <v>H,23</v>
      </c>
      <c r="L858" s="4" t="str">
        <f>CONCATENATE(data[[#This Row],[num_domains]]," ",data[[#This Row],[Criteria]])</f>
        <v>3 Practices dangerous to security</v>
      </c>
    </row>
    <row r="859" spans="1:12" x14ac:dyDescent="0.25">
      <c r="A859" t="s">
        <v>57</v>
      </c>
      <c r="B859" t="s">
        <v>113</v>
      </c>
      <c r="C859" t="s">
        <v>112</v>
      </c>
      <c r="D859" t="s">
        <v>2</v>
      </c>
      <c r="E859" t="s">
        <v>7</v>
      </c>
      <c r="F859" t="s">
        <v>18</v>
      </c>
      <c r="G859">
        <f>INDEX(resident_to_x_domains[how many domains?],MATCH(data[[#This Row],[Case Profile Name]],resident_to_x_domains[Case Profile Name],0))</f>
        <v>3</v>
      </c>
      <c r="H859" t="str">
        <f>INDEX(CHP_table[CHP],MATCH(data[[#This Row],[Case Profile Name]],CHP_table[Case Profile Name],0))</f>
        <v>CHP</v>
      </c>
      <c r="I859" t="str">
        <f>LEFT(data[[#This Row],[Domain]],1)</f>
        <v>H</v>
      </c>
      <c r="J859" s="4">
        <f>INDEX(criteria_table[criteria_code],MATCH(data[[#This Row],[Criteria]],criteria_table[Criteria],0))</f>
        <v>12</v>
      </c>
      <c r="K859" s="4" t="str">
        <f>CONCATENATE(data[[#This Row],[C H or P]],",",data[[#This Row],[criteria_code]])</f>
        <v>H,12</v>
      </c>
      <c r="L859" s="4" t="str">
        <f>CONCATENATE(data[[#This Row],[num_domains]]," ",data[[#This Row],[Criteria]])</f>
        <v>3 Foreign preference</v>
      </c>
    </row>
    <row r="860" spans="1:12" x14ac:dyDescent="0.25">
      <c r="A860" t="s">
        <v>57</v>
      </c>
      <c r="B860" t="s">
        <v>113</v>
      </c>
      <c r="C860" t="s">
        <v>112</v>
      </c>
      <c r="D860" t="s">
        <v>2</v>
      </c>
      <c r="E860" t="s">
        <v>7</v>
      </c>
      <c r="F860" t="s">
        <v>13</v>
      </c>
      <c r="G860">
        <f>INDEX(resident_to_x_domains[how many domains?],MATCH(data[[#This Row],[Case Profile Name]],resident_to_x_domains[Case Profile Name],0))</f>
        <v>3</v>
      </c>
      <c r="H860" t="str">
        <f>INDEX(CHP_table[CHP],MATCH(data[[#This Row],[Case Profile Name]],CHP_table[Case Profile Name],0))</f>
        <v>CHP</v>
      </c>
      <c r="I860" t="str">
        <f>LEFT(data[[#This Row],[Domain]],1)</f>
        <v>H</v>
      </c>
      <c r="J860" s="4">
        <f>INDEX(criteria_table[criteria_code],MATCH(data[[#This Row],[Criteria]],criteria_table[Criteria],0))</f>
        <v>11</v>
      </c>
      <c r="K860" s="4" t="str">
        <f>CONCATENATE(data[[#This Row],[C H or P]],",",data[[#This Row],[criteria_code]])</f>
        <v>H,11</v>
      </c>
      <c r="L860" s="4" t="str">
        <f>CONCATENATE(data[[#This Row],[num_domains]]," ",data[[#This Row],[Criteria]])</f>
        <v>3 Financial considerations</v>
      </c>
    </row>
    <row r="861" spans="1:12" hidden="1" x14ac:dyDescent="0.25">
      <c r="A861" t="s">
        <v>57</v>
      </c>
      <c r="B861" t="s">
        <v>113</v>
      </c>
      <c r="C861" t="s">
        <v>112</v>
      </c>
      <c r="D861" t="s">
        <v>8</v>
      </c>
      <c r="E861" t="s">
        <v>7</v>
      </c>
      <c r="F861" t="s">
        <v>11</v>
      </c>
      <c r="G861">
        <f>INDEX(resident_to_x_domains[how many domains?],MATCH(data[[#This Row],[Case Profile Name]],resident_to_x_domains[Case Profile Name],0))</f>
        <v>3</v>
      </c>
      <c r="H861" t="str">
        <f>INDEX(CHP_table[CHP],MATCH(data[[#This Row],[Case Profile Name]],CHP_table[Case Profile Name],0))</f>
        <v>CHP</v>
      </c>
      <c r="I861" t="str">
        <f>LEFT(data[[#This Row],[Domain]],1)</f>
        <v>H</v>
      </c>
      <c r="J861" s="4">
        <f>INDEX(criteria_table[criteria_code],MATCH(data[[#This Row],[Criteria]],criteria_table[Criteria],0))</f>
        <v>15</v>
      </c>
      <c r="K861" s="4" t="str">
        <f>CONCATENATE(data[[#This Row],[C H or P]],",",data[[#This Row],[criteria_code]])</f>
        <v>H,15</v>
      </c>
      <c r="L861" s="4" t="str">
        <f>CONCATENATE(data[[#This Row],[num_domains]]," ",data[[#This Row],[Criteria]])</f>
        <v>3 Mishandling of classified information</v>
      </c>
    </row>
    <row r="862" spans="1:12" hidden="1" x14ac:dyDescent="0.25">
      <c r="A862" t="s">
        <v>57</v>
      </c>
      <c r="B862" t="s">
        <v>113</v>
      </c>
      <c r="C862" t="s">
        <v>112</v>
      </c>
      <c r="D862" t="s">
        <v>8</v>
      </c>
      <c r="E862" t="s">
        <v>7</v>
      </c>
      <c r="F862" t="s">
        <v>10</v>
      </c>
      <c r="G862">
        <f>INDEX(resident_to_x_domains[how many domains?],MATCH(data[[#This Row],[Case Profile Name]],resident_to_x_domains[Case Profile Name],0))</f>
        <v>3</v>
      </c>
      <c r="H862" t="str">
        <f>INDEX(CHP_table[CHP],MATCH(data[[#This Row],[Case Profile Name]],CHP_table[Case Profile Name],0))</f>
        <v>CHP</v>
      </c>
      <c r="I862" t="str">
        <f>LEFT(data[[#This Row],[Domain]],1)</f>
        <v>H</v>
      </c>
      <c r="J862" s="4">
        <f>INDEX(criteria_table[criteria_code],MATCH(data[[#This Row],[Criteria]],criteria_table[Criteria],0))</f>
        <v>3</v>
      </c>
      <c r="K862" s="4" t="str">
        <f>CONCATENATE(data[[#This Row],[C H or P]],",",data[[#This Row],[criteria_code]])</f>
        <v>H,3</v>
      </c>
      <c r="L862" s="4" t="str">
        <f>CONCATENATE(data[[#This Row],[num_domains]]," ",data[[#This Row],[Criteria]])</f>
        <v>3 Allegiance to the United States of America</v>
      </c>
    </row>
    <row r="863" spans="1:12" x14ac:dyDescent="0.25">
      <c r="A863" t="s">
        <v>57</v>
      </c>
      <c r="B863" t="s">
        <v>113</v>
      </c>
      <c r="C863" t="s">
        <v>112</v>
      </c>
      <c r="D863" t="s">
        <v>2</v>
      </c>
      <c r="E863" t="s">
        <v>1</v>
      </c>
      <c r="F863" t="s">
        <v>0</v>
      </c>
      <c r="G863">
        <f>INDEX(resident_to_x_domains[how many domains?],MATCH(data[[#This Row],[Case Profile Name]],resident_to_x_domains[Case Profile Name],0))</f>
        <v>3</v>
      </c>
      <c r="H863" t="str">
        <f>INDEX(CHP_table[CHP],MATCH(data[[#This Row],[Case Profile Name]],CHP_table[Case Profile Name],0))</f>
        <v>CHP</v>
      </c>
      <c r="I863" t="str">
        <f>LEFT(data[[#This Row],[Domain]],1)</f>
        <v>P</v>
      </c>
      <c r="J863" s="4">
        <f>INDEX(criteria_table[criteria_code],MATCH(data[[#This Row],[Criteria]],criteria_table[Criteria],0))</f>
        <v>18</v>
      </c>
      <c r="K863" s="4" t="str">
        <f>CONCATENATE(data[[#This Row],[C H or P]],",",data[[#This Row],[criteria_code]])</f>
        <v>P,18</v>
      </c>
      <c r="L863" s="4" t="str">
        <f>CONCATENATE(data[[#This Row],[num_domains]]," ",data[[#This Row],[Criteria]])</f>
        <v>3 Passive communication with hostile actors</v>
      </c>
    </row>
    <row r="864" spans="1:12" x14ac:dyDescent="0.25">
      <c r="A864" t="s">
        <v>57</v>
      </c>
      <c r="B864" t="s">
        <v>113</v>
      </c>
      <c r="C864" t="s">
        <v>112</v>
      </c>
      <c r="D864" t="s">
        <v>2</v>
      </c>
      <c r="E864" t="s">
        <v>23</v>
      </c>
      <c r="F864" t="s">
        <v>26</v>
      </c>
      <c r="G864">
        <f>INDEX(resident_to_x_domains[how many domains?],MATCH(data[[#This Row],[Case Profile Name]],resident_to_x_domains[Case Profile Name],0))</f>
        <v>3</v>
      </c>
      <c r="H864" t="str">
        <f>INDEX(CHP_table[CHP],MATCH(data[[#This Row],[Case Profile Name]],CHP_table[Case Profile Name],0))</f>
        <v>CHP</v>
      </c>
      <c r="I864" t="str">
        <f>LEFT(data[[#This Row],[Domain]],1)</f>
        <v>C</v>
      </c>
      <c r="J864" s="4">
        <f>INDEX(criteria_table[criteria_code],MATCH(data[[#This Row],[Criteria]],criteria_table[Criteria],0))</f>
        <v>21</v>
      </c>
      <c r="K864" s="4" t="str">
        <f>CONCATENATE(data[[#This Row],[C H or P]],",",data[[#This Row],[criteria_code]])</f>
        <v>C,21</v>
      </c>
      <c r="L864" s="4" t="str">
        <f>CONCATENATE(data[[#This Row],[num_domains]]," ",data[[#This Row],[Criteria]])</f>
        <v>3 Poor cybersecurity practices</v>
      </c>
    </row>
    <row r="865" spans="1:12" x14ac:dyDescent="0.25">
      <c r="A865" t="s">
        <v>82</v>
      </c>
      <c r="B865" t="s">
        <v>111</v>
      </c>
      <c r="C865" t="s">
        <v>79</v>
      </c>
      <c r="D865" t="s">
        <v>2</v>
      </c>
      <c r="E865" t="s">
        <v>7</v>
      </c>
      <c r="F865" t="s">
        <v>38</v>
      </c>
      <c r="G865">
        <f>INDEX(resident_to_x_domains[how many domains?],MATCH(data[[#This Row],[Case Profile Name]],resident_to_x_domains[Case Profile Name],0))</f>
        <v>3</v>
      </c>
      <c r="H865" t="str">
        <f>INDEX(CHP_table[CHP],MATCH(data[[#This Row],[Case Profile Name]],CHP_table[Case Profile Name],0))</f>
        <v>CHP</v>
      </c>
      <c r="I865" t="str">
        <f>LEFT(data[[#This Row],[Domain]],1)</f>
        <v>H</v>
      </c>
      <c r="J865" s="4">
        <f>INDEX(criteria_table[criteria_code],MATCH(data[[#This Row],[Criteria]],criteria_table[Criteria],0))</f>
        <v>20</v>
      </c>
      <c r="K865" s="4" t="str">
        <f>CONCATENATE(data[[#This Row],[C H or P]],",",data[[#This Row],[criteria_code]])</f>
        <v>H,20</v>
      </c>
      <c r="L865" s="4" t="str">
        <f>CONCATENATE(data[[#This Row],[num_domains]]," ",data[[#This Row],[Criteria]])</f>
        <v>3 Personal conduct</v>
      </c>
    </row>
    <row r="866" spans="1:12" x14ac:dyDescent="0.25">
      <c r="A866" t="s">
        <v>82</v>
      </c>
      <c r="B866" t="s">
        <v>111</v>
      </c>
      <c r="C866" t="s">
        <v>79</v>
      </c>
      <c r="D866" t="s">
        <v>2</v>
      </c>
      <c r="E866" t="s">
        <v>7</v>
      </c>
      <c r="F866" t="s">
        <v>78</v>
      </c>
      <c r="G866">
        <f>INDEX(resident_to_x_domains[how many domains?],MATCH(data[[#This Row],[Case Profile Name]],resident_to_x_domains[Case Profile Name],0))</f>
        <v>3</v>
      </c>
      <c r="H866" t="str">
        <f>INDEX(CHP_table[CHP],MATCH(data[[#This Row],[Case Profile Name]],CHP_table[Case Profile Name],0))</f>
        <v>CHP</v>
      </c>
      <c r="I866" t="str">
        <f>LEFT(data[[#This Row],[Domain]],1)</f>
        <v>H</v>
      </c>
      <c r="J866" s="4">
        <f>INDEX(criteria_table[criteria_code],MATCH(data[[#This Row],[Criteria]],criteria_table[Criteria],0))</f>
        <v>9</v>
      </c>
      <c r="K866" s="4" t="str">
        <f>CONCATENATE(data[[#This Row],[C H or P]],",",data[[#This Row],[criteria_code]])</f>
        <v>H,9</v>
      </c>
      <c r="L866" s="4" t="str">
        <f>CONCATENATE(data[[#This Row],[num_domains]]," ",data[[#This Row],[Criteria]])</f>
        <v>3 Excessive foreign travel</v>
      </c>
    </row>
    <row r="867" spans="1:12" x14ac:dyDescent="0.25">
      <c r="A867" t="s">
        <v>82</v>
      </c>
      <c r="B867" t="s">
        <v>111</v>
      </c>
      <c r="C867" t="s">
        <v>79</v>
      </c>
      <c r="D867" t="s">
        <v>2</v>
      </c>
      <c r="E867" t="s">
        <v>7</v>
      </c>
      <c r="F867" t="s">
        <v>12</v>
      </c>
      <c r="G867">
        <f>INDEX(resident_to_x_domains[how many domains?],MATCH(data[[#This Row],[Case Profile Name]],resident_to_x_domains[Case Profile Name],0))</f>
        <v>3</v>
      </c>
      <c r="H867" t="str">
        <f>INDEX(CHP_table[CHP],MATCH(data[[#This Row],[Case Profile Name]],CHP_table[Case Profile Name],0))</f>
        <v>CHP</v>
      </c>
      <c r="I867" t="str">
        <f>LEFT(data[[#This Row],[Domain]],1)</f>
        <v>H</v>
      </c>
      <c r="J867" s="4">
        <f>INDEX(criteria_table[criteria_code],MATCH(data[[#This Row],[Criteria]],criteria_table[Criteria],0))</f>
        <v>23</v>
      </c>
      <c r="K867" s="4" t="str">
        <f>CONCATENATE(data[[#This Row],[C H or P]],",",data[[#This Row],[criteria_code]])</f>
        <v>H,23</v>
      </c>
      <c r="L867" s="4" t="str">
        <f>CONCATENATE(data[[#This Row],[num_domains]]," ",data[[#This Row],[Criteria]])</f>
        <v>3 Practices dangerous to security</v>
      </c>
    </row>
    <row r="868" spans="1:12" x14ac:dyDescent="0.25">
      <c r="A868" t="s">
        <v>82</v>
      </c>
      <c r="B868" t="s">
        <v>111</v>
      </c>
      <c r="C868" t="s">
        <v>79</v>
      </c>
      <c r="D868" t="s">
        <v>2</v>
      </c>
      <c r="E868" t="s">
        <v>7</v>
      </c>
      <c r="F868" t="s">
        <v>13</v>
      </c>
      <c r="G868">
        <f>INDEX(resident_to_x_domains[how many domains?],MATCH(data[[#This Row],[Case Profile Name]],resident_to_x_domains[Case Profile Name],0))</f>
        <v>3</v>
      </c>
      <c r="H868" t="str">
        <f>INDEX(CHP_table[CHP],MATCH(data[[#This Row],[Case Profile Name]],CHP_table[Case Profile Name],0))</f>
        <v>CHP</v>
      </c>
      <c r="I868" t="str">
        <f>LEFT(data[[#This Row],[Domain]],1)</f>
        <v>H</v>
      </c>
      <c r="J868" s="4">
        <f>INDEX(criteria_table[criteria_code],MATCH(data[[#This Row],[Criteria]],criteria_table[Criteria],0))</f>
        <v>11</v>
      </c>
      <c r="K868" s="4" t="str">
        <f>CONCATENATE(data[[#This Row],[C H or P]],",",data[[#This Row],[criteria_code]])</f>
        <v>H,11</v>
      </c>
      <c r="L868" s="4" t="str">
        <f>CONCATENATE(data[[#This Row],[num_domains]]," ",data[[#This Row],[Criteria]])</f>
        <v>3 Financial considerations</v>
      </c>
    </row>
    <row r="869" spans="1:12" hidden="1" x14ac:dyDescent="0.25">
      <c r="A869" t="s">
        <v>82</v>
      </c>
      <c r="B869" t="s">
        <v>111</v>
      </c>
      <c r="C869" t="s">
        <v>79</v>
      </c>
      <c r="D869" t="s">
        <v>8</v>
      </c>
      <c r="E869" t="s">
        <v>7</v>
      </c>
      <c r="F869" t="s">
        <v>11</v>
      </c>
      <c r="G869">
        <f>INDEX(resident_to_x_domains[how many domains?],MATCH(data[[#This Row],[Case Profile Name]],resident_to_x_domains[Case Profile Name],0))</f>
        <v>3</v>
      </c>
      <c r="H869" t="str">
        <f>INDEX(CHP_table[CHP],MATCH(data[[#This Row],[Case Profile Name]],CHP_table[Case Profile Name],0))</f>
        <v>CHP</v>
      </c>
      <c r="I869" t="str">
        <f>LEFT(data[[#This Row],[Domain]],1)</f>
        <v>H</v>
      </c>
      <c r="J869" s="4">
        <f>INDEX(criteria_table[criteria_code],MATCH(data[[#This Row],[Criteria]],criteria_table[Criteria],0))</f>
        <v>15</v>
      </c>
      <c r="K869" s="4" t="str">
        <f>CONCATENATE(data[[#This Row],[C H or P]],",",data[[#This Row],[criteria_code]])</f>
        <v>H,15</v>
      </c>
      <c r="L869" s="4" t="str">
        <f>CONCATENATE(data[[#This Row],[num_domains]]," ",data[[#This Row],[Criteria]])</f>
        <v>3 Mishandling of classified information</v>
      </c>
    </row>
    <row r="870" spans="1:12" hidden="1" x14ac:dyDescent="0.25">
      <c r="A870" t="s">
        <v>82</v>
      </c>
      <c r="B870" t="s">
        <v>111</v>
      </c>
      <c r="C870" t="s">
        <v>79</v>
      </c>
      <c r="D870" t="s">
        <v>8</v>
      </c>
      <c r="E870" t="s">
        <v>7</v>
      </c>
      <c r="F870" t="s">
        <v>10</v>
      </c>
      <c r="G870">
        <f>INDEX(resident_to_x_domains[how many domains?],MATCH(data[[#This Row],[Case Profile Name]],resident_to_x_domains[Case Profile Name],0))</f>
        <v>3</v>
      </c>
      <c r="H870" t="str">
        <f>INDEX(CHP_table[CHP],MATCH(data[[#This Row],[Case Profile Name]],CHP_table[Case Profile Name],0))</f>
        <v>CHP</v>
      </c>
      <c r="I870" t="str">
        <f>LEFT(data[[#This Row],[Domain]],1)</f>
        <v>H</v>
      </c>
      <c r="J870" s="4">
        <f>INDEX(criteria_table[criteria_code],MATCH(data[[#This Row],[Criteria]],criteria_table[Criteria],0))</f>
        <v>3</v>
      </c>
      <c r="K870" s="4" t="str">
        <f>CONCATENATE(data[[#This Row],[C H or P]],",",data[[#This Row],[criteria_code]])</f>
        <v>H,3</v>
      </c>
      <c r="L870" s="4" t="str">
        <f>CONCATENATE(data[[#This Row],[num_domains]]," ",data[[#This Row],[Criteria]])</f>
        <v>3 Allegiance to the United States of America</v>
      </c>
    </row>
    <row r="871" spans="1:12" hidden="1" x14ac:dyDescent="0.25">
      <c r="A871" t="s">
        <v>82</v>
      </c>
      <c r="B871" t="s">
        <v>111</v>
      </c>
      <c r="C871" t="s">
        <v>79</v>
      </c>
      <c r="D871" t="s">
        <v>8</v>
      </c>
      <c r="E871" t="s">
        <v>7</v>
      </c>
      <c r="F871" t="s">
        <v>30</v>
      </c>
      <c r="G871">
        <f>INDEX(resident_to_x_domains[how many domains?],MATCH(data[[#This Row],[Case Profile Name]],resident_to_x_domains[Case Profile Name],0))</f>
        <v>3</v>
      </c>
      <c r="H871" t="str">
        <f>INDEX(CHP_table[CHP],MATCH(data[[#This Row],[Case Profile Name]],CHP_table[Case Profile Name],0))</f>
        <v>CHP</v>
      </c>
      <c r="I871" t="str">
        <f>LEFT(data[[#This Row],[Domain]],1)</f>
        <v>H</v>
      </c>
      <c r="J871" s="4">
        <f>INDEX(criteria_table[criteria_code],MATCH(data[[#This Row],[Criteria]],criteria_table[Criteria],0))</f>
        <v>8</v>
      </c>
      <c r="K871" s="4" t="str">
        <f>CONCATENATE(data[[#This Row],[C H or P]],",",data[[#This Row],[criteria_code]])</f>
        <v>H,8</v>
      </c>
      <c r="L871" s="4" t="str">
        <f>CONCATENATE(data[[#This Row],[num_domains]]," ",data[[#This Row],[Criteria]])</f>
        <v>3 Excessive debt</v>
      </c>
    </row>
    <row r="872" spans="1:12" hidden="1" x14ac:dyDescent="0.25">
      <c r="A872" t="s">
        <v>82</v>
      </c>
      <c r="B872" t="s">
        <v>111</v>
      </c>
      <c r="C872" t="s">
        <v>79</v>
      </c>
      <c r="D872" t="s">
        <v>8</v>
      </c>
      <c r="E872" t="s">
        <v>7</v>
      </c>
      <c r="F872" t="s">
        <v>6</v>
      </c>
      <c r="G872">
        <f>INDEX(resident_to_x_domains[how many domains?],MATCH(data[[#This Row],[Case Profile Name]],resident_to_x_domains[Case Profile Name],0))</f>
        <v>3</v>
      </c>
      <c r="H872" t="str">
        <f>INDEX(CHP_table[CHP],MATCH(data[[#This Row],[Case Profile Name]],CHP_table[Case Profile Name],0))</f>
        <v>CHP</v>
      </c>
      <c r="I872" t="str">
        <f>LEFT(data[[#This Row],[Domain]],1)</f>
        <v>H</v>
      </c>
      <c r="J872" s="4">
        <f>INDEX(criteria_table[criteria_code],MATCH(data[[#This Row],[Criteria]],criteria_table[Criteria],0))</f>
        <v>28</v>
      </c>
      <c r="K872" s="4" t="str">
        <f>CONCATENATE(data[[#This Row],[C H or P]],",",data[[#This Row],[criteria_code]])</f>
        <v>H,28</v>
      </c>
      <c r="L872" s="4" t="str">
        <f>CONCATENATE(data[[#This Row],[num_domains]]," ",data[[#This Row],[Criteria]])</f>
        <v>3 Unexplained affluence</v>
      </c>
    </row>
    <row r="873" spans="1:12" hidden="1" x14ac:dyDescent="0.25">
      <c r="A873" t="s">
        <v>82</v>
      </c>
      <c r="B873" t="s">
        <v>111</v>
      </c>
      <c r="C873" t="s">
        <v>79</v>
      </c>
      <c r="D873" t="s">
        <v>8</v>
      </c>
      <c r="E873" t="s">
        <v>7</v>
      </c>
      <c r="F873" t="s">
        <v>43</v>
      </c>
      <c r="G873">
        <f>INDEX(resident_to_x_domains[how many domains?],MATCH(data[[#This Row],[Case Profile Name]],resident_to_x_domains[Case Profile Name],0))</f>
        <v>3</v>
      </c>
      <c r="H873" t="str">
        <f>INDEX(CHP_table[CHP],MATCH(data[[#This Row],[Case Profile Name]],CHP_table[Case Profile Name],0))</f>
        <v>CHP</v>
      </c>
      <c r="I873" t="str">
        <f>LEFT(data[[#This Row],[Domain]],1)</f>
        <v>H</v>
      </c>
      <c r="J873" s="4">
        <f>INDEX(criteria_table[criteria_code],MATCH(data[[#This Row],[Criteria]],criteria_table[Criteria],0))</f>
        <v>25</v>
      </c>
      <c r="K873" s="4" t="str">
        <f>CONCATENATE(data[[#This Row],[C H or P]],",",data[[#This Row],[criteria_code]])</f>
        <v>H,25</v>
      </c>
      <c r="L873" s="4" t="str">
        <f>CONCATENATE(data[[#This Row],[num_domains]]," ",data[[#This Row],[Criteria]])</f>
        <v>3 Psychological stress</v>
      </c>
    </row>
    <row r="874" spans="1:12" x14ac:dyDescent="0.25">
      <c r="A874" t="s">
        <v>82</v>
      </c>
      <c r="B874" t="s">
        <v>111</v>
      </c>
      <c r="C874" t="s">
        <v>79</v>
      </c>
      <c r="D874" t="s">
        <v>2</v>
      </c>
      <c r="E874" t="s">
        <v>1</v>
      </c>
      <c r="F874" t="s">
        <v>35</v>
      </c>
      <c r="G874">
        <f>INDEX(resident_to_x_domains[how many domains?],MATCH(data[[#This Row],[Case Profile Name]],resident_to_x_domains[Case Profile Name],0))</f>
        <v>3</v>
      </c>
      <c r="H874" t="str">
        <f>INDEX(CHP_table[CHP],MATCH(data[[#This Row],[Case Profile Name]],CHP_table[Case Profile Name],0))</f>
        <v>CHP</v>
      </c>
      <c r="I874" t="str">
        <f>LEFT(data[[#This Row],[Domain]],1)</f>
        <v>P</v>
      </c>
      <c r="J874" s="4">
        <f>INDEX(criteria_table[criteria_code],MATCH(data[[#This Row],[Criteria]],criteria_table[Criteria],0))</f>
        <v>10</v>
      </c>
      <c r="K874" s="4" t="str">
        <f>CONCATENATE(data[[#This Row],[C H or P]],",",data[[#This Row],[criteria_code]])</f>
        <v>P,10</v>
      </c>
      <c r="L874" s="4" t="str">
        <f>CONCATENATE(data[[#This Row],[num_domains]]," ",data[[#This Row],[Criteria]])</f>
        <v>3 Feelings of victimization</v>
      </c>
    </row>
    <row r="875" spans="1:12" hidden="1" x14ac:dyDescent="0.25">
      <c r="A875" t="s">
        <v>82</v>
      </c>
      <c r="B875" t="s">
        <v>111</v>
      </c>
      <c r="C875" t="s">
        <v>79</v>
      </c>
      <c r="D875" t="s">
        <v>8</v>
      </c>
      <c r="E875" t="s">
        <v>1</v>
      </c>
      <c r="F875" t="s">
        <v>14</v>
      </c>
      <c r="G875">
        <f>INDEX(resident_to_x_domains[how many domains?],MATCH(data[[#This Row],[Case Profile Name]],resident_to_x_domains[Case Profile Name],0))</f>
        <v>3</v>
      </c>
      <c r="H875" t="str">
        <f>INDEX(CHP_table[CHP],MATCH(data[[#This Row],[Case Profile Name]],CHP_table[Case Profile Name],0))</f>
        <v>CHP</v>
      </c>
      <c r="I875" t="str">
        <f>LEFT(data[[#This Row],[Domain]],1)</f>
        <v>P</v>
      </c>
      <c r="J875" s="4">
        <f>INDEX(criteria_table[criteria_code],MATCH(data[[#This Row],[Criteria]],criteria_table[Criteria],0))</f>
        <v>1</v>
      </c>
      <c r="K875" s="4" t="str">
        <f>CONCATENATE(data[[#This Row],[C H or P]],",",data[[#This Row],[criteria_code]])</f>
        <v>P,1</v>
      </c>
      <c r="L875" s="4" t="str">
        <f>CONCATENATE(data[[#This Row],[num_domains]]," ",data[[#This Row],[Criteria]])</f>
        <v>3 Active communication with hostile actors</v>
      </c>
    </row>
    <row r="876" spans="1:12" hidden="1" x14ac:dyDescent="0.25">
      <c r="A876" t="s">
        <v>82</v>
      </c>
      <c r="B876" t="s">
        <v>111</v>
      </c>
      <c r="C876" t="s">
        <v>79</v>
      </c>
      <c r="D876" t="s">
        <v>8</v>
      </c>
      <c r="E876" t="s">
        <v>23</v>
      </c>
      <c r="F876" t="s">
        <v>22</v>
      </c>
      <c r="G876">
        <f>INDEX(resident_to_x_domains[how many domains?],MATCH(data[[#This Row],[Case Profile Name]],resident_to_x_domains[Case Profile Name],0))</f>
        <v>3</v>
      </c>
      <c r="H876" t="str">
        <f>INDEX(CHP_table[CHP],MATCH(data[[#This Row],[Case Profile Name]],CHP_table[Case Profile Name],0))</f>
        <v>CHP</v>
      </c>
      <c r="I876" t="str">
        <f>LEFT(data[[#This Row],[Domain]],1)</f>
        <v>C</v>
      </c>
      <c r="J876" s="4">
        <f>INDEX(criteria_table[criteria_code],MATCH(data[[#This Row],[Criteria]],criteria_table[Criteria],0))</f>
        <v>16</v>
      </c>
      <c r="K876" s="4" t="str">
        <f>CONCATENATE(data[[#This Row],[C H or P]],",",data[[#This Row],[criteria_code]])</f>
        <v>C,16</v>
      </c>
      <c r="L876" s="4" t="str">
        <f>CONCATENATE(data[[#This Row],[num_domains]]," ",data[[#This Row],[Criteria]])</f>
        <v>3 Misuse of protected/secured information systems</v>
      </c>
    </row>
    <row r="877" spans="1:12" x14ac:dyDescent="0.25">
      <c r="A877" t="s">
        <v>21</v>
      </c>
      <c r="B877" t="s">
        <v>110</v>
      </c>
      <c r="C877" t="s">
        <v>47</v>
      </c>
      <c r="D877" t="s">
        <v>2</v>
      </c>
      <c r="E877" t="s">
        <v>7</v>
      </c>
      <c r="F877" t="s">
        <v>38</v>
      </c>
      <c r="G877">
        <f>INDEX(resident_to_x_domains[how many domains?],MATCH(data[[#This Row],[Case Profile Name]],resident_to_x_domains[Case Profile Name],0))</f>
        <v>2</v>
      </c>
      <c r="H877" t="str">
        <f>INDEX(CHP_table[CHP],MATCH(data[[#This Row],[Case Profile Name]],CHP_table[Case Profile Name],0))</f>
        <v>HP</v>
      </c>
      <c r="I877" t="str">
        <f>LEFT(data[[#This Row],[Domain]],1)</f>
        <v>H</v>
      </c>
      <c r="J877" s="4">
        <f>INDEX(criteria_table[criteria_code],MATCH(data[[#This Row],[Criteria]],criteria_table[Criteria],0))</f>
        <v>20</v>
      </c>
      <c r="K877" s="4" t="str">
        <f>CONCATENATE(data[[#This Row],[C H or P]],",",data[[#This Row],[criteria_code]])</f>
        <v>H,20</v>
      </c>
      <c r="L877" s="4" t="str">
        <f>CONCATENATE(data[[#This Row],[num_domains]]," ",data[[#This Row],[Criteria]])</f>
        <v>2 Personal conduct</v>
      </c>
    </row>
    <row r="878" spans="1:12" x14ac:dyDescent="0.25">
      <c r="A878" t="s">
        <v>21</v>
      </c>
      <c r="B878" t="s">
        <v>110</v>
      </c>
      <c r="C878" t="s">
        <v>47</v>
      </c>
      <c r="D878" t="s">
        <v>2</v>
      </c>
      <c r="E878" t="s">
        <v>7</v>
      </c>
      <c r="F878" t="s">
        <v>18</v>
      </c>
      <c r="G878">
        <f>INDEX(resident_to_x_domains[how many domains?],MATCH(data[[#This Row],[Case Profile Name]],resident_to_x_domains[Case Profile Name],0))</f>
        <v>2</v>
      </c>
      <c r="H878" t="str">
        <f>INDEX(CHP_table[CHP],MATCH(data[[#This Row],[Case Profile Name]],CHP_table[Case Profile Name],0))</f>
        <v>HP</v>
      </c>
      <c r="I878" t="str">
        <f>LEFT(data[[#This Row],[Domain]],1)</f>
        <v>H</v>
      </c>
      <c r="J878" s="4">
        <f>INDEX(criteria_table[criteria_code],MATCH(data[[#This Row],[Criteria]],criteria_table[Criteria],0))</f>
        <v>12</v>
      </c>
      <c r="K878" s="4" t="str">
        <f>CONCATENATE(data[[#This Row],[C H or P]],",",data[[#This Row],[criteria_code]])</f>
        <v>H,12</v>
      </c>
      <c r="L878" s="4" t="str">
        <f>CONCATENATE(data[[#This Row],[num_domains]]," ",data[[#This Row],[Criteria]])</f>
        <v>2 Foreign preference</v>
      </c>
    </row>
    <row r="879" spans="1:12" x14ac:dyDescent="0.25">
      <c r="A879" t="s">
        <v>21</v>
      </c>
      <c r="B879" t="s">
        <v>110</v>
      </c>
      <c r="C879" t="s">
        <v>47</v>
      </c>
      <c r="D879" t="s">
        <v>2</v>
      </c>
      <c r="E879" t="s">
        <v>7</v>
      </c>
      <c r="F879" t="s">
        <v>12</v>
      </c>
      <c r="G879">
        <f>INDEX(resident_to_x_domains[how many domains?],MATCH(data[[#This Row],[Case Profile Name]],resident_to_x_domains[Case Profile Name],0))</f>
        <v>2</v>
      </c>
      <c r="H879" t="str">
        <f>INDEX(CHP_table[CHP],MATCH(data[[#This Row],[Case Profile Name]],CHP_table[Case Profile Name],0))</f>
        <v>HP</v>
      </c>
      <c r="I879" t="str">
        <f>LEFT(data[[#This Row],[Domain]],1)</f>
        <v>H</v>
      </c>
      <c r="J879" s="4">
        <f>INDEX(criteria_table[criteria_code],MATCH(data[[#This Row],[Criteria]],criteria_table[Criteria],0))</f>
        <v>23</v>
      </c>
      <c r="K879" s="4" t="str">
        <f>CONCATENATE(data[[#This Row],[C H or P]],",",data[[#This Row],[criteria_code]])</f>
        <v>H,23</v>
      </c>
      <c r="L879" s="4" t="str">
        <f>CONCATENATE(data[[#This Row],[num_domains]]," ",data[[#This Row],[Criteria]])</f>
        <v>2 Practices dangerous to security</v>
      </c>
    </row>
    <row r="880" spans="1:12" hidden="1" x14ac:dyDescent="0.25">
      <c r="A880" t="s">
        <v>21</v>
      </c>
      <c r="B880" t="s">
        <v>110</v>
      </c>
      <c r="C880" t="s">
        <v>47</v>
      </c>
      <c r="D880" t="s">
        <v>8</v>
      </c>
      <c r="E880" t="s">
        <v>7</v>
      </c>
      <c r="F880" t="s">
        <v>11</v>
      </c>
      <c r="G880">
        <f>INDEX(resident_to_x_domains[how many domains?],MATCH(data[[#This Row],[Case Profile Name]],resident_to_x_domains[Case Profile Name],0))</f>
        <v>2</v>
      </c>
      <c r="H880" t="str">
        <f>INDEX(CHP_table[CHP],MATCH(data[[#This Row],[Case Profile Name]],CHP_table[Case Profile Name],0))</f>
        <v>HP</v>
      </c>
      <c r="I880" t="str">
        <f>LEFT(data[[#This Row],[Domain]],1)</f>
        <v>H</v>
      </c>
      <c r="J880" s="4">
        <f>INDEX(criteria_table[criteria_code],MATCH(data[[#This Row],[Criteria]],criteria_table[Criteria],0))</f>
        <v>15</v>
      </c>
      <c r="K880" s="4" t="str">
        <f>CONCATENATE(data[[#This Row],[C H or P]],",",data[[#This Row],[criteria_code]])</f>
        <v>H,15</v>
      </c>
      <c r="L880" s="4" t="str">
        <f>CONCATENATE(data[[#This Row],[num_domains]]," ",data[[#This Row],[Criteria]])</f>
        <v>2 Mishandling of classified information</v>
      </c>
    </row>
    <row r="881" spans="1:12" hidden="1" x14ac:dyDescent="0.25">
      <c r="A881" t="s">
        <v>21</v>
      </c>
      <c r="B881" t="s">
        <v>110</v>
      </c>
      <c r="C881" t="s">
        <v>47</v>
      </c>
      <c r="D881" t="s">
        <v>8</v>
      </c>
      <c r="E881" t="s">
        <v>7</v>
      </c>
      <c r="F881" t="s">
        <v>10</v>
      </c>
      <c r="G881">
        <f>INDEX(resident_to_x_domains[how many domains?],MATCH(data[[#This Row],[Case Profile Name]],resident_to_x_domains[Case Profile Name],0))</f>
        <v>2</v>
      </c>
      <c r="H881" t="str">
        <f>INDEX(CHP_table[CHP],MATCH(data[[#This Row],[Case Profile Name]],CHP_table[Case Profile Name],0))</f>
        <v>HP</v>
      </c>
      <c r="I881" t="str">
        <f>LEFT(data[[#This Row],[Domain]],1)</f>
        <v>H</v>
      </c>
      <c r="J881" s="4">
        <f>INDEX(criteria_table[criteria_code],MATCH(data[[#This Row],[Criteria]],criteria_table[Criteria],0))</f>
        <v>3</v>
      </c>
      <c r="K881" s="4" t="str">
        <f>CONCATENATE(data[[#This Row],[C H or P]],",",data[[#This Row],[criteria_code]])</f>
        <v>H,3</v>
      </c>
      <c r="L881" s="4" t="str">
        <f>CONCATENATE(data[[#This Row],[num_domains]]," ",data[[#This Row],[Criteria]])</f>
        <v>2 Allegiance to the United States of America</v>
      </c>
    </row>
    <row r="882" spans="1:12" hidden="1" x14ac:dyDescent="0.25">
      <c r="A882" t="s">
        <v>21</v>
      </c>
      <c r="B882" t="s">
        <v>110</v>
      </c>
      <c r="C882" t="s">
        <v>47</v>
      </c>
      <c r="D882" t="s">
        <v>8</v>
      </c>
      <c r="E882" t="s">
        <v>7</v>
      </c>
      <c r="F882" t="s">
        <v>9</v>
      </c>
      <c r="G882">
        <f>INDEX(resident_to_x_domains[how many domains?],MATCH(data[[#This Row],[Case Profile Name]],resident_to_x_domains[Case Profile Name],0))</f>
        <v>2</v>
      </c>
      <c r="H882" t="str">
        <f>INDEX(CHP_table[CHP],MATCH(data[[#This Row],[Case Profile Name]],CHP_table[Case Profile Name],0))</f>
        <v>HP</v>
      </c>
      <c r="I882" t="str">
        <f>LEFT(data[[#This Row],[Domain]],1)</f>
        <v>H</v>
      </c>
      <c r="J882" s="4">
        <f>INDEX(criteria_table[criteria_code],MATCH(data[[#This Row],[Criteria]],criteria_table[Criteria],0))</f>
        <v>5</v>
      </c>
      <c r="K882" s="4" t="str">
        <f>CONCATENATE(data[[#This Row],[C H or P]],",",data[[#This Row],[criteria_code]])</f>
        <v>H,5</v>
      </c>
      <c r="L882" s="4" t="str">
        <f>CONCATENATE(data[[#This Row],[num_domains]]," ",data[[#This Row],[Criteria]])</f>
        <v>2 Criminal conduct</v>
      </c>
    </row>
    <row r="883" spans="1:12" hidden="1" x14ac:dyDescent="0.25">
      <c r="A883" t="s">
        <v>21</v>
      </c>
      <c r="B883" t="s">
        <v>110</v>
      </c>
      <c r="C883" t="s">
        <v>47</v>
      </c>
      <c r="D883" t="s">
        <v>8</v>
      </c>
      <c r="E883" t="s">
        <v>1</v>
      </c>
      <c r="F883" t="s">
        <v>14</v>
      </c>
      <c r="G883">
        <f>INDEX(resident_to_x_domains[how many domains?],MATCH(data[[#This Row],[Case Profile Name]],resident_to_x_domains[Case Profile Name],0))</f>
        <v>2</v>
      </c>
      <c r="H883" t="str">
        <f>INDEX(CHP_table[CHP],MATCH(data[[#This Row],[Case Profile Name]],CHP_table[Case Profile Name],0))</f>
        <v>HP</v>
      </c>
      <c r="I883" t="str">
        <f>LEFT(data[[#This Row],[Domain]],1)</f>
        <v>P</v>
      </c>
      <c r="J883" s="4">
        <f>INDEX(criteria_table[criteria_code],MATCH(data[[#This Row],[Criteria]],criteria_table[Criteria],0))</f>
        <v>1</v>
      </c>
      <c r="K883" s="4" t="str">
        <f>CONCATENATE(data[[#This Row],[C H or P]],",",data[[#This Row],[criteria_code]])</f>
        <v>P,1</v>
      </c>
      <c r="L883" s="4" t="str">
        <f>CONCATENATE(data[[#This Row],[num_domains]]," ",data[[#This Row],[Criteria]])</f>
        <v>2 Active communication with hostile actors</v>
      </c>
    </row>
    <row r="884" spans="1:12" x14ac:dyDescent="0.25">
      <c r="A884" t="s">
        <v>57</v>
      </c>
      <c r="B884" t="s">
        <v>109</v>
      </c>
      <c r="C884" t="s">
        <v>108</v>
      </c>
      <c r="D884" t="s">
        <v>2</v>
      </c>
      <c r="E884" t="s">
        <v>7</v>
      </c>
      <c r="F884" t="s">
        <v>38</v>
      </c>
      <c r="G884">
        <f>INDEX(resident_to_x_domains[how many domains?],MATCH(data[[#This Row],[Case Profile Name]],resident_to_x_domains[Case Profile Name],0))</f>
        <v>3</v>
      </c>
      <c r="H884" t="str">
        <f>INDEX(CHP_table[CHP],MATCH(data[[#This Row],[Case Profile Name]],CHP_table[Case Profile Name],0))</f>
        <v>CHP</v>
      </c>
      <c r="I884" t="str">
        <f>LEFT(data[[#This Row],[Domain]],1)</f>
        <v>H</v>
      </c>
      <c r="J884" s="4">
        <f>INDEX(criteria_table[criteria_code],MATCH(data[[#This Row],[Criteria]],criteria_table[Criteria],0))</f>
        <v>20</v>
      </c>
      <c r="K884" s="4" t="str">
        <f>CONCATENATE(data[[#This Row],[C H or P]],",",data[[#This Row],[criteria_code]])</f>
        <v>H,20</v>
      </c>
      <c r="L884" s="4" t="str">
        <f>CONCATENATE(data[[#This Row],[num_domains]]," ",data[[#This Row],[Criteria]])</f>
        <v>3 Personal conduct</v>
      </c>
    </row>
    <row r="885" spans="1:12" x14ac:dyDescent="0.25">
      <c r="A885" t="s">
        <v>57</v>
      </c>
      <c r="B885" t="s">
        <v>109</v>
      </c>
      <c r="C885" t="s">
        <v>108</v>
      </c>
      <c r="D885" t="s">
        <v>2</v>
      </c>
      <c r="E885" t="s">
        <v>7</v>
      </c>
      <c r="F885" t="s">
        <v>12</v>
      </c>
      <c r="G885">
        <f>INDEX(resident_to_x_domains[how many domains?],MATCH(data[[#This Row],[Case Profile Name]],resident_to_x_domains[Case Profile Name],0))</f>
        <v>3</v>
      </c>
      <c r="H885" t="str">
        <f>INDEX(CHP_table[CHP],MATCH(data[[#This Row],[Case Profile Name]],CHP_table[Case Profile Name],0))</f>
        <v>CHP</v>
      </c>
      <c r="I885" t="str">
        <f>LEFT(data[[#This Row],[Domain]],1)</f>
        <v>H</v>
      </c>
      <c r="J885" s="4">
        <f>INDEX(criteria_table[criteria_code],MATCH(data[[#This Row],[Criteria]],criteria_table[Criteria],0))</f>
        <v>23</v>
      </c>
      <c r="K885" s="4" t="str">
        <f>CONCATENATE(data[[#This Row],[C H or P]],",",data[[#This Row],[criteria_code]])</f>
        <v>H,23</v>
      </c>
      <c r="L885" s="4" t="str">
        <f>CONCATENATE(data[[#This Row],[num_domains]]," ",data[[#This Row],[Criteria]])</f>
        <v>3 Practices dangerous to security</v>
      </c>
    </row>
    <row r="886" spans="1:12" x14ac:dyDescent="0.25">
      <c r="A886" t="s">
        <v>57</v>
      </c>
      <c r="B886" t="s">
        <v>109</v>
      </c>
      <c r="C886" t="s">
        <v>108</v>
      </c>
      <c r="D886" t="s">
        <v>2</v>
      </c>
      <c r="E886" t="s">
        <v>7</v>
      </c>
      <c r="F886" t="s">
        <v>13</v>
      </c>
      <c r="G886">
        <f>INDEX(resident_to_x_domains[how many domains?],MATCH(data[[#This Row],[Case Profile Name]],resident_to_x_domains[Case Profile Name],0))</f>
        <v>3</v>
      </c>
      <c r="H886" t="str">
        <f>INDEX(CHP_table[CHP],MATCH(data[[#This Row],[Case Profile Name]],CHP_table[Case Profile Name],0))</f>
        <v>CHP</v>
      </c>
      <c r="I886" t="str">
        <f>LEFT(data[[#This Row],[Domain]],1)</f>
        <v>H</v>
      </c>
      <c r="J886" s="4">
        <f>INDEX(criteria_table[criteria_code],MATCH(data[[#This Row],[Criteria]],criteria_table[Criteria],0))</f>
        <v>11</v>
      </c>
      <c r="K886" s="4" t="str">
        <f>CONCATENATE(data[[#This Row],[C H or P]],",",data[[#This Row],[criteria_code]])</f>
        <v>H,11</v>
      </c>
      <c r="L886" s="4" t="str">
        <f>CONCATENATE(data[[#This Row],[num_domains]]," ",data[[#This Row],[Criteria]])</f>
        <v>3 Financial considerations</v>
      </c>
    </row>
    <row r="887" spans="1:12" hidden="1" x14ac:dyDescent="0.25">
      <c r="A887" t="s">
        <v>57</v>
      </c>
      <c r="B887" t="s">
        <v>109</v>
      </c>
      <c r="C887" t="s">
        <v>108</v>
      </c>
      <c r="D887" t="s">
        <v>8</v>
      </c>
      <c r="E887" t="s">
        <v>7</v>
      </c>
      <c r="F887" t="s">
        <v>11</v>
      </c>
      <c r="G887">
        <f>INDEX(resident_to_x_domains[how many domains?],MATCH(data[[#This Row],[Case Profile Name]],resident_to_x_domains[Case Profile Name],0))</f>
        <v>3</v>
      </c>
      <c r="H887" t="str">
        <f>INDEX(CHP_table[CHP],MATCH(data[[#This Row],[Case Profile Name]],CHP_table[Case Profile Name],0))</f>
        <v>CHP</v>
      </c>
      <c r="I887" t="str">
        <f>LEFT(data[[#This Row],[Domain]],1)</f>
        <v>H</v>
      </c>
      <c r="J887" s="4">
        <f>INDEX(criteria_table[criteria_code],MATCH(data[[#This Row],[Criteria]],criteria_table[Criteria],0))</f>
        <v>15</v>
      </c>
      <c r="K887" s="4" t="str">
        <f>CONCATENATE(data[[#This Row],[C H or P]],",",data[[#This Row],[criteria_code]])</f>
        <v>H,15</v>
      </c>
      <c r="L887" s="4" t="str">
        <f>CONCATENATE(data[[#This Row],[num_domains]]," ",data[[#This Row],[Criteria]])</f>
        <v>3 Mishandling of classified information</v>
      </c>
    </row>
    <row r="888" spans="1:12" hidden="1" x14ac:dyDescent="0.25">
      <c r="A888" t="s">
        <v>57</v>
      </c>
      <c r="B888" t="s">
        <v>109</v>
      </c>
      <c r="C888" t="s">
        <v>108</v>
      </c>
      <c r="D888" t="s">
        <v>8</v>
      </c>
      <c r="E888" t="s">
        <v>7</v>
      </c>
      <c r="F888" t="s">
        <v>10</v>
      </c>
      <c r="G888">
        <f>INDEX(resident_to_x_domains[how many domains?],MATCH(data[[#This Row],[Case Profile Name]],resident_to_x_domains[Case Profile Name],0))</f>
        <v>3</v>
      </c>
      <c r="H888" t="str">
        <f>INDEX(CHP_table[CHP],MATCH(data[[#This Row],[Case Profile Name]],CHP_table[Case Profile Name],0))</f>
        <v>CHP</v>
      </c>
      <c r="I888" t="str">
        <f>LEFT(data[[#This Row],[Domain]],1)</f>
        <v>H</v>
      </c>
      <c r="J888" s="4">
        <f>INDEX(criteria_table[criteria_code],MATCH(data[[#This Row],[Criteria]],criteria_table[Criteria],0))</f>
        <v>3</v>
      </c>
      <c r="K888" s="4" t="str">
        <f>CONCATENATE(data[[#This Row],[C H or P]],",",data[[#This Row],[criteria_code]])</f>
        <v>H,3</v>
      </c>
      <c r="L888" s="4" t="str">
        <f>CONCATENATE(data[[#This Row],[num_domains]]," ",data[[#This Row],[Criteria]])</f>
        <v>3 Allegiance to the United States of America</v>
      </c>
    </row>
    <row r="889" spans="1:12" hidden="1" x14ac:dyDescent="0.25">
      <c r="A889" t="s">
        <v>57</v>
      </c>
      <c r="B889" t="s">
        <v>109</v>
      </c>
      <c r="C889" t="s">
        <v>108</v>
      </c>
      <c r="D889" t="s">
        <v>8</v>
      </c>
      <c r="E889" t="s">
        <v>7</v>
      </c>
      <c r="F889" t="s">
        <v>9</v>
      </c>
      <c r="G889">
        <f>INDEX(resident_to_x_domains[how many domains?],MATCH(data[[#This Row],[Case Profile Name]],resident_to_x_domains[Case Profile Name],0))</f>
        <v>3</v>
      </c>
      <c r="H889" t="str">
        <f>INDEX(CHP_table[CHP],MATCH(data[[#This Row],[Case Profile Name]],CHP_table[Case Profile Name],0))</f>
        <v>CHP</v>
      </c>
      <c r="I889" t="str">
        <f>LEFT(data[[#This Row],[Domain]],1)</f>
        <v>H</v>
      </c>
      <c r="J889" s="4">
        <f>INDEX(criteria_table[criteria_code],MATCH(data[[#This Row],[Criteria]],criteria_table[Criteria],0))</f>
        <v>5</v>
      </c>
      <c r="K889" s="4" t="str">
        <f>CONCATENATE(data[[#This Row],[C H or P]],",",data[[#This Row],[criteria_code]])</f>
        <v>H,5</v>
      </c>
      <c r="L889" s="4" t="str">
        <f>CONCATENATE(data[[#This Row],[num_domains]]," ",data[[#This Row],[Criteria]])</f>
        <v>3 Criminal conduct</v>
      </c>
    </row>
    <row r="890" spans="1:12" hidden="1" x14ac:dyDescent="0.25">
      <c r="A890" t="s">
        <v>57</v>
      </c>
      <c r="B890" t="s">
        <v>109</v>
      </c>
      <c r="C890" t="s">
        <v>108</v>
      </c>
      <c r="D890" t="s">
        <v>8</v>
      </c>
      <c r="E890" t="s">
        <v>7</v>
      </c>
      <c r="F890" t="s">
        <v>30</v>
      </c>
      <c r="G890">
        <f>INDEX(resident_to_x_domains[how many domains?],MATCH(data[[#This Row],[Case Profile Name]],resident_to_x_domains[Case Profile Name],0))</f>
        <v>3</v>
      </c>
      <c r="H890" t="str">
        <f>INDEX(CHP_table[CHP],MATCH(data[[#This Row],[Case Profile Name]],CHP_table[Case Profile Name],0))</f>
        <v>CHP</v>
      </c>
      <c r="I890" t="str">
        <f>LEFT(data[[#This Row],[Domain]],1)</f>
        <v>H</v>
      </c>
      <c r="J890" s="4">
        <f>INDEX(criteria_table[criteria_code],MATCH(data[[#This Row],[Criteria]],criteria_table[Criteria],0))</f>
        <v>8</v>
      </c>
      <c r="K890" s="4" t="str">
        <f>CONCATENATE(data[[#This Row],[C H or P]],",",data[[#This Row],[criteria_code]])</f>
        <v>H,8</v>
      </c>
      <c r="L890" s="4" t="str">
        <f>CONCATENATE(data[[#This Row],[num_domains]]," ",data[[#This Row],[Criteria]])</f>
        <v>3 Excessive debt</v>
      </c>
    </row>
    <row r="891" spans="1:12" hidden="1" x14ac:dyDescent="0.25">
      <c r="A891" t="s">
        <v>57</v>
      </c>
      <c r="B891" t="s">
        <v>109</v>
      </c>
      <c r="C891" t="s">
        <v>108</v>
      </c>
      <c r="D891" t="s">
        <v>8</v>
      </c>
      <c r="E891" t="s">
        <v>7</v>
      </c>
      <c r="F891" t="s">
        <v>6</v>
      </c>
      <c r="G891">
        <f>INDEX(resident_to_x_domains[how many domains?],MATCH(data[[#This Row],[Case Profile Name]],resident_to_x_domains[Case Profile Name],0))</f>
        <v>3</v>
      </c>
      <c r="H891" t="str">
        <f>INDEX(CHP_table[CHP],MATCH(data[[#This Row],[Case Profile Name]],CHP_table[Case Profile Name],0))</f>
        <v>CHP</v>
      </c>
      <c r="I891" t="str">
        <f>LEFT(data[[#This Row],[Domain]],1)</f>
        <v>H</v>
      </c>
      <c r="J891" s="4">
        <f>INDEX(criteria_table[criteria_code],MATCH(data[[#This Row],[Criteria]],criteria_table[Criteria],0))</f>
        <v>28</v>
      </c>
      <c r="K891" s="4" t="str">
        <f>CONCATENATE(data[[#This Row],[C H or P]],",",data[[#This Row],[criteria_code]])</f>
        <v>H,28</v>
      </c>
      <c r="L891" s="4" t="str">
        <f>CONCATENATE(data[[#This Row],[num_domains]]," ",data[[#This Row],[Criteria]])</f>
        <v>3 Unexplained affluence</v>
      </c>
    </row>
    <row r="892" spans="1:12" hidden="1" x14ac:dyDescent="0.25">
      <c r="A892" t="s">
        <v>57</v>
      </c>
      <c r="B892" t="s">
        <v>109</v>
      </c>
      <c r="C892" t="s">
        <v>108</v>
      </c>
      <c r="D892" t="s">
        <v>8</v>
      </c>
      <c r="E892" t="s">
        <v>1</v>
      </c>
      <c r="F892" t="s">
        <v>14</v>
      </c>
      <c r="G892">
        <f>INDEX(resident_to_x_domains[how many domains?],MATCH(data[[#This Row],[Case Profile Name]],resident_to_x_domains[Case Profile Name],0))</f>
        <v>3</v>
      </c>
      <c r="H892" t="str">
        <f>INDEX(CHP_table[CHP],MATCH(data[[#This Row],[Case Profile Name]],CHP_table[Case Profile Name],0))</f>
        <v>CHP</v>
      </c>
      <c r="I892" t="str">
        <f>LEFT(data[[#This Row],[Domain]],1)</f>
        <v>P</v>
      </c>
      <c r="J892" s="4">
        <f>INDEX(criteria_table[criteria_code],MATCH(data[[#This Row],[Criteria]],criteria_table[Criteria],0))</f>
        <v>1</v>
      </c>
      <c r="K892" s="4" t="str">
        <f>CONCATENATE(data[[#This Row],[C H or P]],",",data[[#This Row],[criteria_code]])</f>
        <v>P,1</v>
      </c>
      <c r="L892" s="4" t="str">
        <f>CONCATENATE(data[[#This Row],[num_domains]]," ",data[[#This Row],[Criteria]])</f>
        <v>3 Active communication with hostile actors</v>
      </c>
    </row>
    <row r="893" spans="1:12" x14ac:dyDescent="0.25">
      <c r="A893" t="s">
        <v>57</v>
      </c>
      <c r="B893" t="s">
        <v>109</v>
      </c>
      <c r="C893" t="s">
        <v>108</v>
      </c>
      <c r="D893" t="s">
        <v>2</v>
      </c>
      <c r="E893" t="s">
        <v>23</v>
      </c>
      <c r="F893" t="s">
        <v>26</v>
      </c>
      <c r="G893">
        <f>INDEX(resident_to_x_domains[how many domains?],MATCH(data[[#This Row],[Case Profile Name]],resident_to_x_domains[Case Profile Name],0))</f>
        <v>3</v>
      </c>
      <c r="H893" t="str">
        <f>INDEX(CHP_table[CHP],MATCH(data[[#This Row],[Case Profile Name]],CHP_table[Case Profile Name],0))</f>
        <v>CHP</v>
      </c>
      <c r="I893" t="str">
        <f>LEFT(data[[#This Row],[Domain]],1)</f>
        <v>C</v>
      </c>
      <c r="J893" s="4">
        <f>INDEX(criteria_table[criteria_code],MATCH(data[[#This Row],[Criteria]],criteria_table[Criteria],0))</f>
        <v>21</v>
      </c>
      <c r="K893" s="4" t="str">
        <f>CONCATENATE(data[[#This Row],[C H or P]],",",data[[#This Row],[criteria_code]])</f>
        <v>C,21</v>
      </c>
      <c r="L893" s="4" t="str">
        <f>CONCATENATE(data[[#This Row],[num_domains]]," ",data[[#This Row],[Criteria]])</f>
        <v>3 Poor cybersecurity practices</v>
      </c>
    </row>
    <row r="894" spans="1:12" hidden="1" x14ac:dyDescent="0.25">
      <c r="A894" t="s">
        <v>57</v>
      </c>
      <c r="B894" t="s">
        <v>109</v>
      </c>
      <c r="C894" t="s">
        <v>108</v>
      </c>
      <c r="D894" t="s">
        <v>8</v>
      </c>
      <c r="E894" t="s">
        <v>23</v>
      </c>
      <c r="F894" t="s">
        <v>22</v>
      </c>
      <c r="G894">
        <f>INDEX(resident_to_x_domains[how many domains?],MATCH(data[[#This Row],[Case Profile Name]],resident_to_x_domains[Case Profile Name],0))</f>
        <v>3</v>
      </c>
      <c r="H894" t="str">
        <f>INDEX(CHP_table[CHP],MATCH(data[[#This Row],[Case Profile Name]],CHP_table[Case Profile Name],0))</f>
        <v>CHP</v>
      </c>
      <c r="I894" t="str">
        <f>LEFT(data[[#This Row],[Domain]],1)</f>
        <v>C</v>
      </c>
      <c r="J894" s="4">
        <f>INDEX(criteria_table[criteria_code],MATCH(data[[#This Row],[Criteria]],criteria_table[Criteria],0))</f>
        <v>16</v>
      </c>
      <c r="K894" s="4" t="str">
        <f>CONCATENATE(data[[#This Row],[C H or P]],",",data[[#This Row],[criteria_code]])</f>
        <v>C,16</v>
      </c>
      <c r="L894" s="4" t="str">
        <f>CONCATENATE(data[[#This Row],[num_domains]]," ",data[[#This Row],[Criteria]])</f>
        <v>3 Misuse of protected/secured information systems</v>
      </c>
    </row>
    <row r="895" spans="1:12" x14ac:dyDescent="0.25">
      <c r="A895" t="s">
        <v>21</v>
      </c>
      <c r="B895" t="s">
        <v>107</v>
      </c>
      <c r="C895" t="s">
        <v>47</v>
      </c>
      <c r="D895" t="s">
        <v>2</v>
      </c>
      <c r="E895" t="s">
        <v>7</v>
      </c>
      <c r="F895" t="s">
        <v>38</v>
      </c>
      <c r="G895">
        <f>INDEX(resident_to_x_domains[how many domains?],MATCH(data[[#This Row],[Case Profile Name]],resident_to_x_domains[Case Profile Name],0))</f>
        <v>2</v>
      </c>
      <c r="H895" t="str">
        <f>INDEX(CHP_table[CHP],MATCH(data[[#This Row],[Case Profile Name]],CHP_table[Case Profile Name],0))</f>
        <v>HP</v>
      </c>
      <c r="I895" t="str">
        <f>LEFT(data[[#This Row],[Domain]],1)</f>
        <v>H</v>
      </c>
      <c r="J895" s="4">
        <f>INDEX(criteria_table[criteria_code],MATCH(data[[#This Row],[Criteria]],criteria_table[Criteria],0))</f>
        <v>20</v>
      </c>
      <c r="K895" s="4" t="str">
        <f>CONCATENATE(data[[#This Row],[C H or P]],",",data[[#This Row],[criteria_code]])</f>
        <v>H,20</v>
      </c>
      <c r="L895" s="4" t="str">
        <f>CONCATENATE(data[[#This Row],[num_domains]]," ",data[[#This Row],[Criteria]])</f>
        <v>2 Personal conduct</v>
      </c>
    </row>
    <row r="896" spans="1:12" x14ac:dyDescent="0.25">
      <c r="A896" t="s">
        <v>21</v>
      </c>
      <c r="B896" t="s">
        <v>107</v>
      </c>
      <c r="C896" t="s">
        <v>47</v>
      </c>
      <c r="D896" t="s">
        <v>2</v>
      </c>
      <c r="E896" t="s">
        <v>7</v>
      </c>
      <c r="F896" t="s">
        <v>12</v>
      </c>
      <c r="G896">
        <f>INDEX(resident_to_x_domains[how many domains?],MATCH(data[[#This Row],[Case Profile Name]],resident_to_x_domains[Case Profile Name],0))</f>
        <v>2</v>
      </c>
      <c r="H896" t="str">
        <f>INDEX(CHP_table[CHP],MATCH(data[[#This Row],[Case Profile Name]],CHP_table[Case Profile Name],0))</f>
        <v>HP</v>
      </c>
      <c r="I896" t="str">
        <f>LEFT(data[[#This Row],[Domain]],1)</f>
        <v>H</v>
      </c>
      <c r="J896" s="4">
        <f>INDEX(criteria_table[criteria_code],MATCH(data[[#This Row],[Criteria]],criteria_table[Criteria],0))</f>
        <v>23</v>
      </c>
      <c r="K896" s="4" t="str">
        <f>CONCATENATE(data[[#This Row],[C H or P]],",",data[[#This Row],[criteria_code]])</f>
        <v>H,23</v>
      </c>
      <c r="L896" s="4" t="str">
        <f>CONCATENATE(data[[#This Row],[num_domains]]," ",data[[#This Row],[Criteria]])</f>
        <v>2 Practices dangerous to security</v>
      </c>
    </row>
    <row r="897" spans="1:12" x14ac:dyDescent="0.25">
      <c r="A897" t="s">
        <v>21</v>
      </c>
      <c r="B897" t="s">
        <v>107</v>
      </c>
      <c r="C897" t="s">
        <v>47</v>
      </c>
      <c r="D897" t="s">
        <v>2</v>
      </c>
      <c r="E897" t="s">
        <v>7</v>
      </c>
      <c r="F897" t="s">
        <v>13</v>
      </c>
      <c r="G897">
        <f>INDEX(resident_to_x_domains[how many domains?],MATCH(data[[#This Row],[Case Profile Name]],resident_to_x_domains[Case Profile Name],0))</f>
        <v>2</v>
      </c>
      <c r="H897" t="str">
        <f>INDEX(CHP_table[CHP],MATCH(data[[#This Row],[Case Profile Name]],CHP_table[Case Profile Name],0))</f>
        <v>HP</v>
      </c>
      <c r="I897" t="str">
        <f>LEFT(data[[#This Row],[Domain]],1)</f>
        <v>H</v>
      </c>
      <c r="J897" s="4">
        <f>INDEX(criteria_table[criteria_code],MATCH(data[[#This Row],[Criteria]],criteria_table[Criteria],0))</f>
        <v>11</v>
      </c>
      <c r="K897" s="4" t="str">
        <f>CONCATENATE(data[[#This Row],[C H or P]],",",data[[#This Row],[criteria_code]])</f>
        <v>H,11</v>
      </c>
      <c r="L897" s="4" t="str">
        <f>CONCATENATE(data[[#This Row],[num_domains]]," ",data[[#This Row],[Criteria]])</f>
        <v>2 Financial considerations</v>
      </c>
    </row>
    <row r="898" spans="1:12" hidden="1" x14ac:dyDescent="0.25">
      <c r="A898" t="s">
        <v>21</v>
      </c>
      <c r="B898" t="s">
        <v>107</v>
      </c>
      <c r="C898" t="s">
        <v>47</v>
      </c>
      <c r="D898" t="s">
        <v>8</v>
      </c>
      <c r="E898" t="s">
        <v>7</v>
      </c>
      <c r="F898" t="s">
        <v>11</v>
      </c>
      <c r="G898">
        <f>INDEX(resident_to_x_domains[how many domains?],MATCH(data[[#This Row],[Case Profile Name]],resident_to_x_domains[Case Profile Name],0))</f>
        <v>2</v>
      </c>
      <c r="H898" t="str">
        <f>INDEX(CHP_table[CHP],MATCH(data[[#This Row],[Case Profile Name]],CHP_table[Case Profile Name],0))</f>
        <v>HP</v>
      </c>
      <c r="I898" t="str">
        <f>LEFT(data[[#This Row],[Domain]],1)</f>
        <v>H</v>
      </c>
      <c r="J898" s="4">
        <f>INDEX(criteria_table[criteria_code],MATCH(data[[#This Row],[Criteria]],criteria_table[Criteria],0))</f>
        <v>15</v>
      </c>
      <c r="K898" s="4" t="str">
        <f>CONCATENATE(data[[#This Row],[C H or P]],",",data[[#This Row],[criteria_code]])</f>
        <v>H,15</v>
      </c>
      <c r="L898" s="4" t="str">
        <f>CONCATENATE(data[[#This Row],[num_domains]]," ",data[[#This Row],[Criteria]])</f>
        <v>2 Mishandling of classified information</v>
      </c>
    </row>
    <row r="899" spans="1:12" hidden="1" x14ac:dyDescent="0.25">
      <c r="A899" t="s">
        <v>21</v>
      </c>
      <c r="B899" t="s">
        <v>107</v>
      </c>
      <c r="C899" t="s">
        <v>47</v>
      </c>
      <c r="D899" t="s">
        <v>8</v>
      </c>
      <c r="E899" t="s">
        <v>7</v>
      </c>
      <c r="F899" t="s">
        <v>10</v>
      </c>
      <c r="G899">
        <f>INDEX(resident_to_x_domains[how many domains?],MATCH(data[[#This Row],[Case Profile Name]],resident_to_x_domains[Case Profile Name],0))</f>
        <v>2</v>
      </c>
      <c r="H899" t="str">
        <f>INDEX(CHP_table[CHP],MATCH(data[[#This Row],[Case Profile Name]],CHP_table[Case Profile Name],0))</f>
        <v>HP</v>
      </c>
      <c r="I899" t="str">
        <f>LEFT(data[[#This Row],[Domain]],1)</f>
        <v>H</v>
      </c>
      <c r="J899" s="4">
        <f>INDEX(criteria_table[criteria_code],MATCH(data[[#This Row],[Criteria]],criteria_table[Criteria],0))</f>
        <v>3</v>
      </c>
      <c r="K899" s="4" t="str">
        <f>CONCATENATE(data[[#This Row],[C H or P]],",",data[[#This Row],[criteria_code]])</f>
        <v>H,3</v>
      </c>
      <c r="L899" s="4" t="str">
        <f>CONCATENATE(data[[#This Row],[num_domains]]," ",data[[#This Row],[Criteria]])</f>
        <v>2 Allegiance to the United States of America</v>
      </c>
    </row>
    <row r="900" spans="1:12" hidden="1" x14ac:dyDescent="0.25">
      <c r="A900" t="s">
        <v>21</v>
      </c>
      <c r="B900" t="s">
        <v>107</v>
      </c>
      <c r="C900" t="s">
        <v>47</v>
      </c>
      <c r="D900" t="s">
        <v>8</v>
      </c>
      <c r="E900" t="s">
        <v>7</v>
      </c>
      <c r="F900" t="s">
        <v>9</v>
      </c>
      <c r="G900">
        <f>INDEX(resident_to_x_domains[how many domains?],MATCH(data[[#This Row],[Case Profile Name]],resident_to_x_domains[Case Profile Name],0))</f>
        <v>2</v>
      </c>
      <c r="H900" t="str">
        <f>INDEX(CHP_table[CHP],MATCH(data[[#This Row],[Case Profile Name]],CHP_table[Case Profile Name],0))</f>
        <v>HP</v>
      </c>
      <c r="I900" t="str">
        <f>LEFT(data[[#This Row],[Domain]],1)</f>
        <v>H</v>
      </c>
      <c r="J900" s="4">
        <f>INDEX(criteria_table[criteria_code],MATCH(data[[#This Row],[Criteria]],criteria_table[Criteria],0))</f>
        <v>5</v>
      </c>
      <c r="K900" s="4" t="str">
        <f>CONCATENATE(data[[#This Row],[C H or P]],",",data[[#This Row],[criteria_code]])</f>
        <v>H,5</v>
      </c>
      <c r="L900" s="4" t="str">
        <f>CONCATENATE(data[[#This Row],[num_domains]]," ",data[[#This Row],[Criteria]])</f>
        <v>2 Criminal conduct</v>
      </c>
    </row>
    <row r="901" spans="1:12" x14ac:dyDescent="0.25">
      <c r="A901" t="s">
        <v>21</v>
      </c>
      <c r="B901" t="s">
        <v>107</v>
      </c>
      <c r="C901" t="s">
        <v>47</v>
      </c>
      <c r="D901" t="s">
        <v>2</v>
      </c>
      <c r="E901" t="s">
        <v>1</v>
      </c>
      <c r="F901" t="s">
        <v>0</v>
      </c>
      <c r="G901">
        <f>INDEX(resident_to_x_domains[how many domains?],MATCH(data[[#This Row],[Case Profile Name]],resident_to_x_domains[Case Profile Name],0))</f>
        <v>2</v>
      </c>
      <c r="H901" t="str">
        <f>INDEX(CHP_table[CHP],MATCH(data[[#This Row],[Case Profile Name]],CHP_table[Case Profile Name],0))</f>
        <v>HP</v>
      </c>
      <c r="I901" t="str">
        <f>LEFT(data[[#This Row],[Domain]],1)</f>
        <v>P</v>
      </c>
      <c r="J901" s="4">
        <f>INDEX(criteria_table[criteria_code],MATCH(data[[#This Row],[Criteria]],criteria_table[Criteria],0))</f>
        <v>18</v>
      </c>
      <c r="K901" s="4" t="str">
        <f>CONCATENATE(data[[#This Row],[C H or P]],",",data[[#This Row],[criteria_code]])</f>
        <v>P,18</v>
      </c>
      <c r="L901" s="4" t="str">
        <f>CONCATENATE(data[[#This Row],[num_domains]]," ",data[[#This Row],[Criteria]])</f>
        <v>2 Passive communication with hostile actors</v>
      </c>
    </row>
    <row r="902" spans="1:12" hidden="1" x14ac:dyDescent="0.25">
      <c r="A902" t="s">
        <v>21</v>
      </c>
      <c r="B902" t="s">
        <v>107</v>
      </c>
      <c r="C902" t="s">
        <v>47</v>
      </c>
      <c r="D902" t="s">
        <v>8</v>
      </c>
      <c r="E902" t="s">
        <v>1</v>
      </c>
      <c r="F902" t="s">
        <v>14</v>
      </c>
      <c r="G902">
        <f>INDEX(resident_to_x_domains[how many domains?],MATCH(data[[#This Row],[Case Profile Name]],resident_to_x_domains[Case Profile Name],0))</f>
        <v>2</v>
      </c>
      <c r="H902" t="str">
        <f>INDEX(CHP_table[CHP],MATCH(data[[#This Row],[Case Profile Name]],CHP_table[Case Profile Name],0))</f>
        <v>HP</v>
      </c>
      <c r="I902" t="str">
        <f>LEFT(data[[#This Row],[Domain]],1)</f>
        <v>P</v>
      </c>
      <c r="J902" s="4">
        <f>INDEX(criteria_table[criteria_code],MATCH(data[[#This Row],[Criteria]],criteria_table[Criteria],0))</f>
        <v>1</v>
      </c>
      <c r="K902" s="4" t="str">
        <f>CONCATENATE(data[[#This Row],[C H or P]],",",data[[#This Row],[criteria_code]])</f>
        <v>P,1</v>
      </c>
      <c r="L902" s="4" t="str">
        <f>CONCATENATE(data[[#This Row],[num_domains]]," ",data[[#This Row],[Criteria]])</f>
        <v>2 Active communication with hostile actors</v>
      </c>
    </row>
    <row r="903" spans="1:12" x14ac:dyDescent="0.25">
      <c r="A903" t="s">
        <v>33</v>
      </c>
      <c r="B903" t="s">
        <v>106</v>
      </c>
      <c r="C903" t="s">
        <v>59</v>
      </c>
      <c r="D903" t="s">
        <v>2</v>
      </c>
      <c r="E903" t="s">
        <v>7</v>
      </c>
      <c r="F903" t="s">
        <v>38</v>
      </c>
      <c r="G903">
        <f>INDEX(resident_to_x_domains[how many domains?],MATCH(data[[#This Row],[Case Profile Name]],resident_to_x_domains[Case Profile Name],0))</f>
        <v>2</v>
      </c>
      <c r="H903" t="str">
        <f>INDEX(CHP_table[CHP],MATCH(data[[#This Row],[Case Profile Name]],CHP_table[Case Profile Name],0))</f>
        <v>HP</v>
      </c>
      <c r="I903" t="str">
        <f>LEFT(data[[#This Row],[Domain]],1)</f>
        <v>H</v>
      </c>
      <c r="J903" s="4">
        <f>INDEX(criteria_table[criteria_code],MATCH(data[[#This Row],[Criteria]],criteria_table[Criteria],0))</f>
        <v>20</v>
      </c>
      <c r="K903" s="4" t="str">
        <f>CONCATENATE(data[[#This Row],[C H or P]],",",data[[#This Row],[criteria_code]])</f>
        <v>H,20</v>
      </c>
      <c r="L903" s="4" t="str">
        <f>CONCATENATE(data[[#This Row],[num_domains]]," ",data[[#This Row],[Criteria]])</f>
        <v>2 Personal conduct</v>
      </c>
    </row>
    <row r="904" spans="1:12" x14ac:dyDescent="0.25">
      <c r="A904" t="s">
        <v>33</v>
      </c>
      <c r="B904" t="s">
        <v>106</v>
      </c>
      <c r="C904" t="s">
        <v>59</v>
      </c>
      <c r="D904" t="s">
        <v>2</v>
      </c>
      <c r="E904" t="s">
        <v>7</v>
      </c>
      <c r="F904" t="s">
        <v>12</v>
      </c>
      <c r="G904">
        <f>INDEX(resident_to_x_domains[how many domains?],MATCH(data[[#This Row],[Case Profile Name]],resident_to_x_domains[Case Profile Name],0))</f>
        <v>2</v>
      </c>
      <c r="H904" t="str">
        <f>INDEX(CHP_table[CHP],MATCH(data[[#This Row],[Case Profile Name]],CHP_table[Case Profile Name],0))</f>
        <v>HP</v>
      </c>
      <c r="I904" t="str">
        <f>LEFT(data[[#This Row],[Domain]],1)</f>
        <v>H</v>
      </c>
      <c r="J904" s="4">
        <f>INDEX(criteria_table[criteria_code],MATCH(data[[#This Row],[Criteria]],criteria_table[Criteria],0))</f>
        <v>23</v>
      </c>
      <c r="K904" s="4" t="str">
        <f>CONCATENATE(data[[#This Row],[C H or P]],",",data[[#This Row],[criteria_code]])</f>
        <v>H,23</v>
      </c>
      <c r="L904" s="4" t="str">
        <f>CONCATENATE(data[[#This Row],[num_domains]]," ",data[[#This Row],[Criteria]])</f>
        <v>2 Practices dangerous to security</v>
      </c>
    </row>
    <row r="905" spans="1:12" x14ac:dyDescent="0.25">
      <c r="A905" t="s">
        <v>33</v>
      </c>
      <c r="B905" t="s">
        <v>106</v>
      </c>
      <c r="C905" t="s">
        <v>59</v>
      </c>
      <c r="D905" t="s">
        <v>2</v>
      </c>
      <c r="E905" t="s">
        <v>7</v>
      </c>
      <c r="F905" t="s">
        <v>13</v>
      </c>
      <c r="G905">
        <f>INDEX(resident_to_x_domains[how many domains?],MATCH(data[[#This Row],[Case Profile Name]],resident_to_x_domains[Case Profile Name],0))</f>
        <v>2</v>
      </c>
      <c r="H905" t="str">
        <f>INDEX(CHP_table[CHP],MATCH(data[[#This Row],[Case Profile Name]],CHP_table[Case Profile Name],0))</f>
        <v>HP</v>
      </c>
      <c r="I905" t="str">
        <f>LEFT(data[[#This Row],[Domain]],1)</f>
        <v>H</v>
      </c>
      <c r="J905" s="4">
        <f>INDEX(criteria_table[criteria_code],MATCH(data[[#This Row],[Criteria]],criteria_table[Criteria],0))</f>
        <v>11</v>
      </c>
      <c r="K905" s="4" t="str">
        <f>CONCATENATE(data[[#This Row],[C H or P]],",",data[[#This Row],[criteria_code]])</f>
        <v>H,11</v>
      </c>
      <c r="L905" s="4" t="str">
        <f>CONCATENATE(data[[#This Row],[num_domains]]," ",data[[#This Row],[Criteria]])</f>
        <v>2 Financial considerations</v>
      </c>
    </row>
    <row r="906" spans="1:12" hidden="1" x14ac:dyDescent="0.25">
      <c r="A906" t="s">
        <v>33</v>
      </c>
      <c r="B906" t="s">
        <v>106</v>
      </c>
      <c r="C906" t="s">
        <v>59</v>
      </c>
      <c r="D906" t="s">
        <v>8</v>
      </c>
      <c r="E906" t="s">
        <v>7</v>
      </c>
      <c r="F906" t="s">
        <v>11</v>
      </c>
      <c r="G906">
        <f>INDEX(resident_to_x_domains[how many domains?],MATCH(data[[#This Row],[Case Profile Name]],resident_to_x_domains[Case Profile Name],0))</f>
        <v>2</v>
      </c>
      <c r="H906" t="str">
        <f>INDEX(CHP_table[CHP],MATCH(data[[#This Row],[Case Profile Name]],CHP_table[Case Profile Name],0))</f>
        <v>HP</v>
      </c>
      <c r="I906" t="str">
        <f>LEFT(data[[#This Row],[Domain]],1)</f>
        <v>H</v>
      </c>
      <c r="J906" s="4">
        <f>INDEX(criteria_table[criteria_code],MATCH(data[[#This Row],[Criteria]],criteria_table[Criteria],0))</f>
        <v>15</v>
      </c>
      <c r="K906" s="4" t="str">
        <f>CONCATENATE(data[[#This Row],[C H or P]],",",data[[#This Row],[criteria_code]])</f>
        <v>H,15</v>
      </c>
      <c r="L906" s="4" t="str">
        <f>CONCATENATE(data[[#This Row],[num_domains]]," ",data[[#This Row],[Criteria]])</f>
        <v>2 Mishandling of classified information</v>
      </c>
    </row>
    <row r="907" spans="1:12" hidden="1" x14ac:dyDescent="0.25">
      <c r="A907" t="s">
        <v>33</v>
      </c>
      <c r="B907" t="s">
        <v>106</v>
      </c>
      <c r="C907" t="s">
        <v>59</v>
      </c>
      <c r="D907" t="s">
        <v>8</v>
      </c>
      <c r="E907" t="s">
        <v>7</v>
      </c>
      <c r="F907" t="s">
        <v>10</v>
      </c>
      <c r="G907">
        <f>INDEX(resident_to_x_domains[how many domains?],MATCH(data[[#This Row],[Case Profile Name]],resident_to_x_domains[Case Profile Name],0))</f>
        <v>2</v>
      </c>
      <c r="H907" t="str">
        <f>INDEX(CHP_table[CHP],MATCH(data[[#This Row],[Case Profile Name]],CHP_table[Case Profile Name],0))</f>
        <v>HP</v>
      </c>
      <c r="I907" t="str">
        <f>LEFT(data[[#This Row],[Domain]],1)</f>
        <v>H</v>
      </c>
      <c r="J907" s="4">
        <f>INDEX(criteria_table[criteria_code],MATCH(data[[#This Row],[Criteria]],criteria_table[Criteria],0))</f>
        <v>3</v>
      </c>
      <c r="K907" s="4" t="str">
        <f>CONCATENATE(data[[#This Row],[C H or P]],",",data[[#This Row],[criteria_code]])</f>
        <v>H,3</v>
      </c>
      <c r="L907" s="4" t="str">
        <f>CONCATENATE(data[[#This Row],[num_domains]]," ",data[[#This Row],[Criteria]])</f>
        <v>2 Allegiance to the United States of America</v>
      </c>
    </row>
    <row r="908" spans="1:12" x14ac:dyDescent="0.25">
      <c r="A908" t="s">
        <v>33</v>
      </c>
      <c r="B908" t="s">
        <v>106</v>
      </c>
      <c r="C908" t="s">
        <v>59</v>
      </c>
      <c r="D908" t="s">
        <v>2</v>
      </c>
      <c r="E908" t="s">
        <v>1</v>
      </c>
      <c r="F908" t="s">
        <v>0</v>
      </c>
      <c r="G908">
        <f>INDEX(resident_to_x_domains[how many domains?],MATCH(data[[#This Row],[Case Profile Name]],resident_to_x_domains[Case Profile Name],0))</f>
        <v>2</v>
      </c>
      <c r="H908" t="str">
        <f>INDEX(CHP_table[CHP],MATCH(data[[#This Row],[Case Profile Name]],CHP_table[Case Profile Name],0))</f>
        <v>HP</v>
      </c>
      <c r="I908" t="str">
        <f>LEFT(data[[#This Row],[Domain]],1)</f>
        <v>P</v>
      </c>
      <c r="J908" s="4">
        <f>INDEX(criteria_table[criteria_code],MATCH(data[[#This Row],[Criteria]],criteria_table[Criteria],0))</f>
        <v>18</v>
      </c>
      <c r="K908" s="4" t="str">
        <f>CONCATENATE(data[[#This Row],[C H or P]],",",data[[#This Row],[criteria_code]])</f>
        <v>P,18</v>
      </c>
      <c r="L908" s="4" t="str">
        <f>CONCATENATE(data[[#This Row],[num_domains]]," ",data[[#This Row],[Criteria]])</f>
        <v>2 Passive communication with hostile actors</v>
      </c>
    </row>
    <row r="909" spans="1:12" hidden="1" x14ac:dyDescent="0.25">
      <c r="A909" t="s">
        <v>33</v>
      </c>
      <c r="B909" t="s">
        <v>106</v>
      </c>
      <c r="C909" t="s">
        <v>59</v>
      </c>
      <c r="D909" t="s">
        <v>8</v>
      </c>
      <c r="E909" t="s">
        <v>1</v>
      </c>
      <c r="F909" t="s">
        <v>14</v>
      </c>
      <c r="G909">
        <f>INDEX(resident_to_x_domains[how many domains?],MATCH(data[[#This Row],[Case Profile Name]],resident_to_x_domains[Case Profile Name],0))</f>
        <v>2</v>
      </c>
      <c r="H909" t="str">
        <f>INDEX(CHP_table[CHP],MATCH(data[[#This Row],[Case Profile Name]],CHP_table[Case Profile Name],0))</f>
        <v>HP</v>
      </c>
      <c r="I909" t="str">
        <f>LEFT(data[[#This Row],[Domain]],1)</f>
        <v>P</v>
      </c>
      <c r="J909" s="4">
        <f>INDEX(criteria_table[criteria_code],MATCH(data[[#This Row],[Criteria]],criteria_table[Criteria],0))</f>
        <v>1</v>
      </c>
      <c r="K909" s="4" t="str">
        <f>CONCATENATE(data[[#This Row],[C H or P]],",",data[[#This Row],[criteria_code]])</f>
        <v>P,1</v>
      </c>
      <c r="L909" s="4" t="str">
        <f>CONCATENATE(data[[#This Row],[num_domains]]," ",data[[#This Row],[Criteria]])</f>
        <v>2 Active communication with hostile actors</v>
      </c>
    </row>
    <row r="910" spans="1:12" x14ac:dyDescent="0.25">
      <c r="A910" t="s">
        <v>68</v>
      </c>
      <c r="B910" t="s">
        <v>105</v>
      </c>
      <c r="C910" t="s">
        <v>45</v>
      </c>
      <c r="D910" t="s">
        <v>2</v>
      </c>
      <c r="E910" t="s">
        <v>7</v>
      </c>
      <c r="F910" t="s">
        <v>12</v>
      </c>
      <c r="G910">
        <f>INDEX(resident_to_x_domains[how many domains?],MATCH(data[[#This Row],[Case Profile Name]],resident_to_x_domains[Case Profile Name],0))</f>
        <v>2</v>
      </c>
      <c r="H910" t="str">
        <f>INDEX(CHP_table[CHP],MATCH(data[[#This Row],[Case Profile Name]],CHP_table[Case Profile Name],0))</f>
        <v>HP</v>
      </c>
      <c r="I910" t="str">
        <f>LEFT(data[[#This Row],[Domain]],1)</f>
        <v>H</v>
      </c>
      <c r="J910" s="4">
        <f>INDEX(criteria_table[criteria_code],MATCH(data[[#This Row],[Criteria]],criteria_table[Criteria],0))</f>
        <v>23</v>
      </c>
      <c r="K910" s="4" t="str">
        <f>CONCATENATE(data[[#This Row],[C H or P]],",",data[[#This Row],[criteria_code]])</f>
        <v>H,23</v>
      </c>
      <c r="L910" s="4" t="str">
        <f>CONCATENATE(data[[#This Row],[num_domains]]," ",data[[#This Row],[Criteria]])</f>
        <v>2 Practices dangerous to security</v>
      </c>
    </row>
    <row r="911" spans="1:12" x14ac:dyDescent="0.25">
      <c r="A911" t="s">
        <v>68</v>
      </c>
      <c r="B911" t="s">
        <v>105</v>
      </c>
      <c r="C911" t="s">
        <v>45</v>
      </c>
      <c r="D911" t="s">
        <v>2</v>
      </c>
      <c r="E911" t="s">
        <v>7</v>
      </c>
      <c r="F911" t="s">
        <v>78</v>
      </c>
      <c r="G911">
        <f>INDEX(resident_to_x_domains[how many domains?],MATCH(data[[#This Row],[Case Profile Name]],resident_to_x_domains[Case Profile Name],0))</f>
        <v>2</v>
      </c>
      <c r="H911" t="str">
        <f>INDEX(CHP_table[CHP],MATCH(data[[#This Row],[Case Profile Name]],CHP_table[Case Profile Name],0))</f>
        <v>HP</v>
      </c>
      <c r="I911" t="str">
        <f>LEFT(data[[#This Row],[Domain]],1)</f>
        <v>H</v>
      </c>
      <c r="J911" s="4">
        <f>INDEX(criteria_table[criteria_code],MATCH(data[[#This Row],[Criteria]],criteria_table[Criteria],0))</f>
        <v>9</v>
      </c>
      <c r="K911" s="4" t="str">
        <f>CONCATENATE(data[[#This Row],[C H or P]],",",data[[#This Row],[criteria_code]])</f>
        <v>H,9</v>
      </c>
      <c r="L911" s="4" t="str">
        <f>CONCATENATE(data[[#This Row],[num_domains]]," ",data[[#This Row],[Criteria]])</f>
        <v>2 Excessive foreign travel</v>
      </c>
    </row>
    <row r="912" spans="1:12" x14ac:dyDescent="0.25">
      <c r="A912" t="s">
        <v>68</v>
      </c>
      <c r="B912" t="s">
        <v>105</v>
      </c>
      <c r="C912" t="s">
        <v>45</v>
      </c>
      <c r="D912" t="s">
        <v>2</v>
      </c>
      <c r="E912" t="s">
        <v>7</v>
      </c>
      <c r="F912" t="s">
        <v>13</v>
      </c>
      <c r="G912">
        <f>INDEX(resident_to_x_domains[how many domains?],MATCH(data[[#This Row],[Case Profile Name]],resident_to_x_domains[Case Profile Name],0))</f>
        <v>2</v>
      </c>
      <c r="H912" t="str">
        <f>INDEX(CHP_table[CHP],MATCH(data[[#This Row],[Case Profile Name]],CHP_table[Case Profile Name],0))</f>
        <v>HP</v>
      </c>
      <c r="I912" t="str">
        <f>LEFT(data[[#This Row],[Domain]],1)</f>
        <v>H</v>
      </c>
      <c r="J912" s="4">
        <f>INDEX(criteria_table[criteria_code],MATCH(data[[#This Row],[Criteria]],criteria_table[Criteria],0))</f>
        <v>11</v>
      </c>
      <c r="K912" s="4" t="str">
        <f>CONCATENATE(data[[#This Row],[C H or P]],",",data[[#This Row],[criteria_code]])</f>
        <v>H,11</v>
      </c>
      <c r="L912" s="4" t="str">
        <f>CONCATENATE(data[[#This Row],[num_domains]]," ",data[[#This Row],[Criteria]])</f>
        <v>2 Financial considerations</v>
      </c>
    </row>
    <row r="913" spans="1:12" x14ac:dyDescent="0.25">
      <c r="A913" t="s">
        <v>68</v>
      </c>
      <c r="B913" t="s">
        <v>105</v>
      </c>
      <c r="C913" t="s">
        <v>45</v>
      </c>
      <c r="D913" t="s">
        <v>2</v>
      </c>
      <c r="E913" t="s">
        <v>7</v>
      </c>
      <c r="F913" t="s">
        <v>37</v>
      </c>
      <c r="G913">
        <f>INDEX(resident_to_x_domains[how many domains?],MATCH(data[[#This Row],[Case Profile Name]],resident_to_x_domains[Case Profile Name],0))</f>
        <v>2</v>
      </c>
      <c r="H913" t="str">
        <f>INDEX(CHP_table[CHP],MATCH(data[[#This Row],[Case Profile Name]],CHP_table[Case Profile Name],0))</f>
        <v>HP</v>
      </c>
      <c r="I913" t="str">
        <f>LEFT(data[[#This Row],[Domain]],1)</f>
        <v>H</v>
      </c>
      <c r="J913" s="4">
        <f>INDEX(criteria_table[criteria_code],MATCH(data[[#This Row],[Criteria]],criteria_table[Criteria],0))</f>
        <v>24</v>
      </c>
      <c r="K913" s="4" t="str">
        <f>CONCATENATE(data[[#This Row],[C H or P]],",",data[[#This Row],[criteria_code]])</f>
        <v>H,24</v>
      </c>
      <c r="L913" s="4" t="str">
        <f>CONCATENATE(data[[#This Row],[num_domains]]," ",data[[#This Row],[Criteria]])</f>
        <v>2 Psychological considerations</v>
      </c>
    </row>
    <row r="914" spans="1:12" hidden="1" x14ac:dyDescent="0.25">
      <c r="A914" t="s">
        <v>68</v>
      </c>
      <c r="B914" t="s">
        <v>105</v>
      </c>
      <c r="C914" t="s">
        <v>45</v>
      </c>
      <c r="D914" t="s">
        <v>8</v>
      </c>
      <c r="E914" t="s">
        <v>7</v>
      </c>
      <c r="F914" t="s">
        <v>11</v>
      </c>
      <c r="G914">
        <f>INDEX(resident_to_x_domains[how many domains?],MATCH(data[[#This Row],[Case Profile Name]],resident_to_x_domains[Case Profile Name],0))</f>
        <v>2</v>
      </c>
      <c r="H914" t="str">
        <f>INDEX(CHP_table[CHP],MATCH(data[[#This Row],[Case Profile Name]],CHP_table[Case Profile Name],0))</f>
        <v>HP</v>
      </c>
      <c r="I914" t="str">
        <f>LEFT(data[[#This Row],[Domain]],1)</f>
        <v>H</v>
      </c>
      <c r="J914" s="4">
        <f>INDEX(criteria_table[criteria_code],MATCH(data[[#This Row],[Criteria]],criteria_table[Criteria],0))</f>
        <v>15</v>
      </c>
      <c r="K914" s="4" t="str">
        <f>CONCATENATE(data[[#This Row],[C H or P]],",",data[[#This Row],[criteria_code]])</f>
        <v>H,15</v>
      </c>
      <c r="L914" s="4" t="str">
        <f>CONCATENATE(data[[#This Row],[num_domains]]," ",data[[#This Row],[Criteria]])</f>
        <v>2 Mishandling of classified information</v>
      </c>
    </row>
    <row r="915" spans="1:12" hidden="1" x14ac:dyDescent="0.25">
      <c r="A915" t="s">
        <v>68</v>
      </c>
      <c r="B915" t="s">
        <v>105</v>
      </c>
      <c r="C915" t="s">
        <v>45</v>
      </c>
      <c r="D915" t="s">
        <v>8</v>
      </c>
      <c r="E915" t="s">
        <v>7</v>
      </c>
      <c r="F915" t="s">
        <v>10</v>
      </c>
      <c r="G915">
        <f>INDEX(resident_to_x_domains[how many domains?],MATCH(data[[#This Row],[Case Profile Name]],resident_to_x_domains[Case Profile Name],0))</f>
        <v>2</v>
      </c>
      <c r="H915" t="str">
        <f>INDEX(CHP_table[CHP],MATCH(data[[#This Row],[Case Profile Name]],CHP_table[Case Profile Name],0))</f>
        <v>HP</v>
      </c>
      <c r="I915" t="str">
        <f>LEFT(data[[#This Row],[Domain]],1)</f>
        <v>H</v>
      </c>
      <c r="J915" s="4">
        <f>INDEX(criteria_table[criteria_code],MATCH(data[[#This Row],[Criteria]],criteria_table[Criteria],0))</f>
        <v>3</v>
      </c>
      <c r="K915" s="4" t="str">
        <f>CONCATENATE(data[[#This Row],[C H or P]],",",data[[#This Row],[criteria_code]])</f>
        <v>H,3</v>
      </c>
      <c r="L915" s="4" t="str">
        <f>CONCATENATE(data[[#This Row],[num_domains]]," ",data[[#This Row],[Criteria]])</f>
        <v>2 Allegiance to the United States of America</v>
      </c>
    </row>
    <row r="916" spans="1:12" hidden="1" x14ac:dyDescent="0.25">
      <c r="A916" t="s">
        <v>68</v>
      </c>
      <c r="B916" t="s">
        <v>105</v>
      </c>
      <c r="C916" t="s">
        <v>45</v>
      </c>
      <c r="D916" t="s">
        <v>8</v>
      </c>
      <c r="E916" t="s">
        <v>7</v>
      </c>
      <c r="F916" t="s">
        <v>30</v>
      </c>
      <c r="G916">
        <f>INDEX(resident_to_x_domains[how many domains?],MATCH(data[[#This Row],[Case Profile Name]],resident_to_x_domains[Case Profile Name],0))</f>
        <v>2</v>
      </c>
      <c r="H916" t="str">
        <f>INDEX(CHP_table[CHP],MATCH(data[[#This Row],[Case Profile Name]],CHP_table[Case Profile Name],0))</f>
        <v>HP</v>
      </c>
      <c r="I916" t="str">
        <f>LEFT(data[[#This Row],[Domain]],1)</f>
        <v>H</v>
      </c>
      <c r="J916" s="4">
        <f>INDEX(criteria_table[criteria_code],MATCH(data[[#This Row],[Criteria]],criteria_table[Criteria],0))</f>
        <v>8</v>
      </c>
      <c r="K916" s="4" t="str">
        <f>CONCATENATE(data[[#This Row],[C H or P]],",",data[[#This Row],[criteria_code]])</f>
        <v>H,8</v>
      </c>
      <c r="L916" s="4" t="str">
        <f>CONCATENATE(data[[#This Row],[num_domains]]," ",data[[#This Row],[Criteria]])</f>
        <v>2 Excessive debt</v>
      </c>
    </row>
    <row r="917" spans="1:12" hidden="1" x14ac:dyDescent="0.25">
      <c r="A917" t="s">
        <v>68</v>
      </c>
      <c r="B917" t="s">
        <v>105</v>
      </c>
      <c r="C917" t="s">
        <v>45</v>
      </c>
      <c r="D917" t="s">
        <v>8</v>
      </c>
      <c r="E917" t="s">
        <v>7</v>
      </c>
      <c r="F917" t="s">
        <v>6</v>
      </c>
      <c r="G917">
        <f>INDEX(resident_to_x_domains[how many domains?],MATCH(data[[#This Row],[Case Profile Name]],resident_to_x_domains[Case Profile Name],0))</f>
        <v>2</v>
      </c>
      <c r="H917" t="str">
        <f>INDEX(CHP_table[CHP],MATCH(data[[#This Row],[Case Profile Name]],CHP_table[Case Profile Name],0))</f>
        <v>HP</v>
      </c>
      <c r="I917" t="str">
        <f>LEFT(data[[#This Row],[Domain]],1)</f>
        <v>H</v>
      </c>
      <c r="J917" s="4">
        <f>INDEX(criteria_table[criteria_code],MATCH(data[[#This Row],[Criteria]],criteria_table[Criteria],0))</f>
        <v>28</v>
      </c>
      <c r="K917" s="4" t="str">
        <f>CONCATENATE(data[[#This Row],[C H or P]],",",data[[#This Row],[criteria_code]])</f>
        <v>H,28</v>
      </c>
      <c r="L917" s="4" t="str">
        <f>CONCATENATE(data[[#This Row],[num_domains]]," ",data[[#This Row],[Criteria]])</f>
        <v>2 Unexplained affluence</v>
      </c>
    </row>
    <row r="918" spans="1:12" x14ac:dyDescent="0.25">
      <c r="A918" t="s">
        <v>68</v>
      </c>
      <c r="B918" t="s">
        <v>105</v>
      </c>
      <c r="C918" t="s">
        <v>45</v>
      </c>
      <c r="D918" t="s">
        <v>2</v>
      </c>
      <c r="E918" t="s">
        <v>1</v>
      </c>
      <c r="F918" t="s">
        <v>35</v>
      </c>
      <c r="G918">
        <f>INDEX(resident_to_x_domains[how many domains?],MATCH(data[[#This Row],[Case Profile Name]],resident_to_x_domains[Case Profile Name],0))</f>
        <v>2</v>
      </c>
      <c r="H918" t="str">
        <f>INDEX(CHP_table[CHP],MATCH(data[[#This Row],[Case Profile Name]],CHP_table[Case Profile Name],0))</f>
        <v>HP</v>
      </c>
      <c r="I918" t="str">
        <f>LEFT(data[[#This Row],[Domain]],1)</f>
        <v>P</v>
      </c>
      <c r="J918" s="4">
        <f>INDEX(criteria_table[criteria_code],MATCH(data[[#This Row],[Criteria]],criteria_table[Criteria],0))</f>
        <v>10</v>
      </c>
      <c r="K918" s="4" t="str">
        <f>CONCATENATE(data[[#This Row],[C H or P]],",",data[[#This Row],[criteria_code]])</f>
        <v>P,10</v>
      </c>
      <c r="L918" s="4" t="str">
        <f>CONCATENATE(data[[#This Row],[num_domains]]," ",data[[#This Row],[Criteria]])</f>
        <v>2 Feelings of victimization</v>
      </c>
    </row>
    <row r="919" spans="1:12" hidden="1" x14ac:dyDescent="0.25">
      <c r="A919" t="s">
        <v>68</v>
      </c>
      <c r="B919" t="s">
        <v>105</v>
      </c>
      <c r="C919" t="s">
        <v>45</v>
      </c>
      <c r="D919" t="s">
        <v>8</v>
      </c>
      <c r="E919" t="s">
        <v>1</v>
      </c>
      <c r="F919" t="s">
        <v>34</v>
      </c>
      <c r="G919">
        <f>INDEX(resident_to_x_domains[how many domains?],MATCH(data[[#This Row],[Case Profile Name]],resident_to_x_domains[Case Profile Name],0))</f>
        <v>2</v>
      </c>
      <c r="H919" t="str">
        <f>INDEX(CHP_table[CHP],MATCH(data[[#This Row],[Case Profile Name]],CHP_table[Case Profile Name],0))</f>
        <v>HP</v>
      </c>
      <c r="I919" t="str">
        <f>LEFT(data[[#This Row],[Domain]],1)</f>
        <v>P</v>
      </c>
      <c r="J919" s="4">
        <f>INDEX(criteria_table[criteria_code],MATCH(data[[#This Row],[Criteria]],criteria_table[Criteria],0))</f>
        <v>26</v>
      </c>
      <c r="K919" s="4" t="str">
        <f>CONCATENATE(data[[#This Row],[C H or P]],",",data[[#This Row],[criteria_code]])</f>
        <v>P,26</v>
      </c>
      <c r="L919" s="4" t="str">
        <f>CONCATENATE(data[[#This Row],[num_domains]]," ",data[[#This Row],[Criteria]])</f>
        <v>2 Resentment</v>
      </c>
    </row>
    <row r="920" spans="1:12" hidden="1" x14ac:dyDescent="0.25">
      <c r="A920" t="s">
        <v>68</v>
      </c>
      <c r="B920" t="s">
        <v>105</v>
      </c>
      <c r="C920" t="s">
        <v>45</v>
      </c>
      <c r="D920" t="s">
        <v>8</v>
      </c>
      <c r="E920" t="s">
        <v>1</v>
      </c>
      <c r="F920" t="s">
        <v>14</v>
      </c>
      <c r="G920">
        <f>INDEX(resident_to_x_domains[how many domains?],MATCH(data[[#This Row],[Case Profile Name]],resident_to_x_domains[Case Profile Name],0))</f>
        <v>2</v>
      </c>
      <c r="H920" t="str">
        <f>INDEX(CHP_table[CHP],MATCH(data[[#This Row],[Case Profile Name]],CHP_table[Case Profile Name],0))</f>
        <v>HP</v>
      </c>
      <c r="I920" t="str">
        <f>LEFT(data[[#This Row],[Domain]],1)</f>
        <v>P</v>
      </c>
      <c r="J920" s="4">
        <f>INDEX(criteria_table[criteria_code],MATCH(data[[#This Row],[Criteria]],criteria_table[Criteria],0))</f>
        <v>1</v>
      </c>
      <c r="K920" s="4" t="str">
        <f>CONCATENATE(data[[#This Row],[C H or P]],",",data[[#This Row],[criteria_code]])</f>
        <v>P,1</v>
      </c>
      <c r="L920" s="4" t="str">
        <f>CONCATENATE(data[[#This Row],[num_domains]]," ",data[[#This Row],[Criteria]])</f>
        <v>2 Active communication with hostile actors</v>
      </c>
    </row>
    <row r="921" spans="1:12" x14ac:dyDescent="0.25">
      <c r="A921" t="s">
        <v>17</v>
      </c>
      <c r="B921" t="s">
        <v>104</v>
      </c>
      <c r="C921" t="s">
        <v>31</v>
      </c>
      <c r="D921" t="s">
        <v>2</v>
      </c>
      <c r="E921" t="s">
        <v>7</v>
      </c>
      <c r="F921" t="s">
        <v>12</v>
      </c>
      <c r="G921">
        <f>INDEX(resident_to_x_domains[how many domains?],MATCH(data[[#This Row],[Case Profile Name]],resident_to_x_domains[Case Profile Name],0))</f>
        <v>3</v>
      </c>
      <c r="H921" t="str">
        <f>INDEX(CHP_table[CHP],MATCH(data[[#This Row],[Case Profile Name]],CHP_table[Case Profile Name],0))</f>
        <v>CHP</v>
      </c>
      <c r="I921" t="str">
        <f>LEFT(data[[#This Row],[Domain]],1)</f>
        <v>H</v>
      </c>
      <c r="J921" s="4">
        <f>INDEX(criteria_table[criteria_code],MATCH(data[[#This Row],[Criteria]],criteria_table[Criteria],0))</f>
        <v>23</v>
      </c>
      <c r="K921" s="4" t="str">
        <f>CONCATENATE(data[[#This Row],[C H or P]],",",data[[#This Row],[criteria_code]])</f>
        <v>H,23</v>
      </c>
      <c r="L921" s="4" t="str">
        <f>CONCATENATE(data[[#This Row],[num_domains]]," ",data[[#This Row],[Criteria]])</f>
        <v>3 Practices dangerous to security</v>
      </c>
    </row>
    <row r="922" spans="1:12" x14ac:dyDescent="0.25">
      <c r="A922" t="s">
        <v>17</v>
      </c>
      <c r="B922" t="s">
        <v>104</v>
      </c>
      <c r="C922" t="s">
        <v>31</v>
      </c>
      <c r="D922" t="s">
        <v>2</v>
      </c>
      <c r="E922" t="s">
        <v>7</v>
      </c>
      <c r="F922" t="s">
        <v>78</v>
      </c>
      <c r="G922">
        <f>INDEX(resident_to_x_domains[how many domains?],MATCH(data[[#This Row],[Case Profile Name]],resident_to_x_domains[Case Profile Name],0))</f>
        <v>3</v>
      </c>
      <c r="H922" t="str">
        <f>INDEX(CHP_table[CHP],MATCH(data[[#This Row],[Case Profile Name]],CHP_table[Case Profile Name],0))</f>
        <v>CHP</v>
      </c>
      <c r="I922" t="str">
        <f>LEFT(data[[#This Row],[Domain]],1)</f>
        <v>H</v>
      </c>
      <c r="J922" s="4">
        <f>INDEX(criteria_table[criteria_code],MATCH(data[[#This Row],[Criteria]],criteria_table[Criteria],0))</f>
        <v>9</v>
      </c>
      <c r="K922" s="4" t="str">
        <f>CONCATENATE(data[[#This Row],[C H or P]],",",data[[#This Row],[criteria_code]])</f>
        <v>H,9</v>
      </c>
      <c r="L922" s="4" t="str">
        <f>CONCATENATE(data[[#This Row],[num_domains]]," ",data[[#This Row],[Criteria]])</f>
        <v>3 Excessive foreign travel</v>
      </c>
    </row>
    <row r="923" spans="1:12" x14ac:dyDescent="0.25">
      <c r="A923" t="s">
        <v>17</v>
      </c>
      <c r="B923" t="s">
        <v>104</v>
      </c>
      <c r="C923" t="s">
        <v>31</v>
      </c>
      <c r="D923" t="s">
        <v>2</v>
      </c>
      <c r="E923" t="s">
        <v>7</v>
      </c>
      <c r="F923" t="s">
        <v>13</v>
      </c>
      <c r="G923">
        <f>INDEX(resident_to_x_domains[how many domains?],MATCH(data[[#This Row],[Case Profile Name]],resident_to_x_domains[Case Profile Name],0))</f>
        <v>3</v>
      </c>
      <c r="H923" t="str">
        <f>INDEX(CHP_table[CHP],MATCH(data[[#This Row],[Case Profile Name]],CHP_table[Case Profile Name],0))</f>
        <v>CHP</v>
      </c>
      <c r="I923" t="str">
        <f>LEFT(data[[#This Row],[Domain]],1)</f>
        <v>H</v>
      </c>
      <c r="J923" s="4">
        <f>INDEX(criteria_table[criteria_code],MATCH(data[[#This Row],[Criteria]],criteria_table[Criteria],0))</f>
        <v>11</v>
      </c>
      <c r="K923" s="4" t="str">
        <f>CONCATENATE(data[[#This Row],[C H or P]],",",data[[#This Row],[criteria_code]])</f>
        <v>H,11</v>
      </c>
      <c r="L923" s="4" t="str">
        <f>CONCATENATE(data[[#This Row],[num_domains]]," ",data[[#This Row],[Criteria]])</f>
        <v>3 Financial considerations</v>
      </c>
    </row>
    <row r="924" spans="1:12" x14ac:dyDescent="0.25">
      <c r="A924" t="s">
        <v>17</v>
      </c>
      <c r="B924" t="s">
        <v>104</v>
      </c>
      <c r="C924" t="s">
        <v>31</v>
      </c>
      <c r="D924" t="s">
        <v>2</v>
      </c>
      <c r="E924" t="s">
        <v>7</v>
      </c>
      <c r="F924" t="s">
        <v>37</v>
      </c>
      <c r="G924">
        <f>INDEX(resident_to_x_domains[how many domains?],MATCH(data[[#This Row],[Case Profile Name]],resident_to_x_domains[Case Profile Name],0))</f>
        <v>3</v>
      </c>
      <c r="H924" t="str">
        <f>INDEX(CHP_table[CHP],MATCH(data[[#This Row],[Case Profile Name]],CHP_table[Case Profile Name],0))</f>
        <v>CHP</v>
      </c>
      <c r="I924" t="str">
        <f>LEFT(data[[#This Row],[Domain]],1)</f>
        <v>H</v>
      </c>
      <c r="J924" s="4">
        <f>INDEX(criteria_table[criteria_code],MATCH(data[[#This Row],[Criteria]],criteria_table[Criteria],0))</f>
        <v>24</v>
      </c>
      <c r="K924" s="4" t="str">
        <f>CONCATENATE(data[[#This Row],[C H or P]],",",data[[#This Row],[criteria_code]])</f>
        <v>H,24</v>
      </c>
      <c r="L924" s="4" t="str">
        <f>CONCATENATE(data[[#This Row],[num_domains]]," ",data[[#This Row],[Criteria]])</f>
        <v>3 Psychological considerations</v>
      </c>
    </row>
    <row r="925" spans="1:12" hidden="1" x14ac:dyDescent="0.25">
      <c r="A925" t="s">
        <v>17</v>
      </c>
      <c r="B925" t="s">
        <v>104</v>
      </c>
      <c r="C925" t="s">
        <v>31</v>
      </c>
      <c r="D925" t="s">
        <v>8</v>
      </c>
      <c r="E925" t="s">
        <v>7</v>
      </c>
      <c r="F925" t="s">
        <v>11</v>
      </c>
      <c r="G925">
        <f>INDEX(resident_to_x_domains[how many domains?],MATCH(data[[#This Row],[Case Profile Name]],resident_to_x_domains[Case Profile Name],0))</f>
        <v>3</v>
      </c>
      <c r="H925" t="str">
        <f>INDEX(CHP_table[CHP],MATCH(data[[#This Row],[Case Profile Name]],CHP_table[Case Profile Name],0))</f>
        <v>CHP</v>
      </c>
      <c r="I925" t="str">
        <f>LEFT(data[[#This Row],[Domain]],1)</f>
        <v>H</v>
      </c>
      <c r="J925" s="4">
        <f>INDEX(criteria_table[criteria_code],MATCH(data[[#This Row],[Criteria]],criteria_table[Criteria],0))</f>
        <v>15</v>
      </c>
      <c r="K925" s="4" t="str">
        <f>CONCATENATE(data[[#This Row],[C H or P]],",",data[[#This Row],[criteria_code]])</f>
        <v>H,15</v>
      </c>
      <c r="L925" s="4" t="str">
        <f>CONCATENATE(data[[#This Row],[num_domains]]," ",data[[#This Row],[Criteria]])</f>
        <v>3 Mishandling of classified information</v>
      </c>
    </row>
    <row r="926" spans="1:12" hidden="1" x14ac:dyDescent="0.25">
      <c r="A926" t="s">
        <v>17</v>
      </c>
      <c r="B926" t="s">
        <v>104</v>
      </c>
      <c r="C926" t="s">
        <v>31</v>
      </c>
      <c r="D926" t="s">
        <v>8</v>
      </c>
      <c r="E926" t="s">
        <v>7</v>
      </c>
      <c r="F926" t="s">
        <v>10</v>
      </c>
      <c r="G926">
        <f>INDEX(resident_to_x_domains[how many domains?],MATCH(data[[#This Row],[Case Profile Name]],resident_to_x_domains[Case Profile Name],0))</f>
        <v>3</v>
      </c>
      <c r="H926" t="str">
        <f>INDEX(CHP_table[CHP],MATCH(data[[#This Row],[Case Profile Name]],CHP_table[Case Profile Name],0))</f>
        <v>CHP</v>
      </c>
      <c r="I926" t="str">
        <f>LEFT(data[[#This Row],[Domain]],1)</f>
        <v>H</v>
      </c>
      <c r="J926" s="4">
        <f>INDEX(criteria_table[criteria_code],MATCH(data[[#This Row],[Criteria]],criteria_table[Criteria],0))</f>
        <v>3</v>
      </c>
      <c r="K926" s="4" t="str">
        <f>CONCATENATE(data[[#This Row],[C H or P]],",",data[[#This Row],[criteria_code]])</f>
        <v>H,3</v>
      </c>
      <c r="L926" s="4" t="str">
        <f>CONCATENATE(data[[#This Row],[num_domains]]," ",data[[#This Row],[Criteria]])</f>
        <v>3 Allegiance to the United States of America</v>
      </c>
    </row>
    <row r="927" spans="1:12" hidden="1" x14ac:dyDescent="0.25">
      <c r="A927" t="s">
        <v>17</v>
      </c>
      <c r="B927" t="s">
        <v>104</v>
      </c>
      <c r="C927" t="s">
        <v>31</v>
      </c>
      <c r="D927" t="s">
        <v>8</v>
      </c>
      <c r="E927" t="s">
        <v>7</v>
      </c>
      <c r="F927" t="s">
        <v>30</v>
      </c>
      <c r="G927">
        <f>INDEX(resident_to_x_domains[how many domains?],MATCH(data[[#This Row],[Case Profile Name]],resident_to_x_domains[Case Profile Name],0))</f>
        <v>3</v>
      </c>
      <c r="H927" t="str">
        <f>INDEX(CHP_table[CHP],MATCH(data[[#This Row],[Case Profile Name]],CHP_table[Case Profile Name],0))</f>
        <v>CHP</v>
      </c>
      <c r="I927" t="str">
        <f>LEFT(data[[#This Row],[Domain]],1)</f>
        <v>H</v>
      </c>
      <c r="J927" s="4">
        <f>INDEX(criteria_table[criteria_code],MATCH(data[[#This Row],[Criteria]],criteria_table[Criteria],0))</f>
        <v>8</v>
      </c>
      <c r="K927" s="4" t="str">
        <f>CONCATENATE(data[[#This Row],[C H or P]],",",data[[#This Row],[criteria_code]])</f>
        <v>H,8</v>
      </c>
      <c r="L927" s="4" t="str">
        <f>CONCATENATE(data[[#This Row],[num_domains]]," ",data[[#This Row],[Criteria]])</f>
        <v>3 Excessive debt</v>
      </c>
    </row>
    <row r="928" spans="1:12" hidden="1" x14ac:dyDescent="0.25">
      <c r="A928" t="s">
        <v>17</v>
      </c>
      <c r="B928" t="s">
        <v>104</v>
      </c>
      <c r="C928" t="s">
        <v>31</v>
      </c>
      <c r="D928" t="s">
        <v>8</v>
      </c>
      <c r="E928" t="s">
        <v>7</v>
      </c>
      <c r="F928" t="s">
        <v>43</v>
      </c>
      <c r="G928">
        <f>INDEX(resident_to_x_domains[how many domains?],MATCH(data[[#This Row],[Case Profile Name]],resident_to_x_domains[Case Profile Name],0))</f>
        <v>3</v>
      </c>
      <c r="H928" t="str">
        <f>INDEX(CHP_table[CHP],MATCH(data[[#This Row],[Case Profile Name]],CHP_table[Case Profile Name],0))</f>
        <v>CHP</v>
      </c>
      <c r="I928" t="str">
        <f>LEFT(data[[#This Row],[Domain]],1)</f>
        <v>H</v>
      </c>
      <c r="J928" s="4">
        <f>INDEX(criteria_table[criteria_code],MATCH(data[[#This Row],[Criteria]],criteria_table[Criteria],0))</f>
        <v>25</v>
      </c>
      <c r="K928" s="4" t="str">
        <f>CONCATENATE(data[[#This Row],[C H or P]],",",data[[#This Row],[criteria_code]])</f>
        <v>H,25</v>
      </c>
      <c r="L928" s="4" t="str">
        <f>CONCATENATE(data[[#This Row],[num_domains]]," ",data[[#This Row],[Criteria]])</f>
        <v>3 Psychological stress</v>
      </c>
    </row>
    <row r="929" spans="1:12" x14ac:dyDescent="0.25">
      <c r="A929" t="s">
        <v>17</v>
      </c>
      <c r="B929" t="s">
        <v>104</v>
      </c>
      <c r="C929" t="s">
        <v>31</v>
      </c>
      <c r="D929" t="s">
        <v>2</v>
      </c>
      <c r="E929" t="s">
        <v>1</v>
      </c>
      <c r="F929" t="s">
        <v>35</v>
      </c>
      <c r="G929">
        <f>INDEX(resident_to_x_domains[how many domains?],MATCH(data[[#This Row],[Case Profile Name]],resident_to_x_domains[Case Profile Name],0))</f>
        <v>3</v>
      </c>
      <c r="H929" t="str">
        <f>INDEX(CHP_table[CHP],MATCH(data[[#This Row],[Case Profile Name]],CHP_table[Case Profile Name],0))</f>
        <v>CHP</v>
      </c>
      <c r="I929" t="str">
        <f>LEFT(data[[#This Row],[Domain]],1)</f>
        <v>P</v>
      </c>
      <c r="J929" s="4">
        <f>INDEX(criteria_table[criteria_code],MATCH(data[[#This Row],[Criteria]],criteria_table[Criteria],0))</f>
        <v>10</v>
      </c>
      <c r="K929" s="4" t="str">
        <f>CONCATENATE(data[[#This Row],[C H or P]],",",data[[#This Row],[criteria_code]])</f>
        <v>P,10</v>
      </c>
      <c r="L929" s="4" t="str">
        <f>CONCATENATE(data[[#This Row],[num_domains]]," ",data[[#This Row],[Criteria]])</f>
        <v>3 Feelings of victimization</v>
      </c>
    </row>
    <row r="930" spans="1:12" hidden="1" x14ac:dyDescent="0.25">
      <c r="A930" t="s">
        <v>17</v>
      </c>
      <c r="B930" t="s">
        <v>104</v>
      </c>
      <c r="C930" t="s">
        <v>31</v>
      </c>
      <c r="D930" t="s">
        <v>8</v>
      </c>
      <c r="E930" t="s">
        <v>1</v>
      </c>
      <c r="F930" t="s">
        <v>49</v>
      </c>
      <c r="G930">
        <f>INDEX(resident_to_x_domains[how many domains?],MATCH(data[[#This Row],[Case Profile Name]],resident_to_x_domains[Case Profile Name],0))</f>
        <v>3</v>
      </c>
      <c r="H930" t="str">
        <f>INDEX(CHP_table[CHP],MATCH(data[[#This Row],[Case Profile Name]],CHP_table[Case Profile Name],0))</f>
        <v>CHP</v>
      </c>
      <c r="I930" t="str">
        <f>LEFT(data[[#This Row],[Domain]],1)</f>
        <v>P</v>
      </c>
      <c r="J930" s="4">
        <f>INDEX(criteria_table[criteria_code],MATCH(data[[#This Row],[Criteria]],criteria_table[Criteria],0))</f>
        <v>14</v>
      </c>
      <c r="K930" s="4" t="str">
        <f>CONCATENATE(data[[#This Row],[C H or P]],",",data[[#This Row],[criteria_code]])</f>
        <v>P,14</v>
      </c>
      <c r="L930" s="4" t="str">
        <f>CONCATENATE(data[[#This Row],[num_domains]]," ",data[[#This Row],[Criteria]])</f>
        <v>3 Isolationist behavior</v>
      </c>
    </row>
    <row r="931" spans="1:12" hidden="1" x14ac:dyDescent="0.25">
      <c r="A931" t="s">
        <v>17</v>
      </c>
      <c r="B931" t="s">
        <v>104</v>
      </c>
      <c r="C931" t="s">
        <v>31</v>
      </c>
      <c r="D931" t="s">
        <v>8</v>
      </c>
      <c r="E931" t="s">
        <v>1</v>
      </c>
      <c r="F931" t="s">
        <v>34</v>
      </c>
      <c r="G931">
        <f>INDEX(resident_to_x_domains[how many domains?],MATCH(data[[#This Row],[Case Profile Name]],resident_to_x_domains[Case Profile Name],0))</f>
        <v>3</v>
      </c>
      <c r="H931" t="str">
        <f>INDEX(CHP_table[CHP],MATCH(data[[#This Row],[Case Profile Name]],CHP_table[Case Profile Name],0))</f>
        <v>CHP</v>
      </c>
      <c r="I931" t="str">
        <f>LEFT(data[[#This Row],[Domain]],1)</f>
        <v>P</v>
      </c>
      <c r="J931" s="4">
        <f>INDEX(criteria_table[criteria_code],MATCH(data[[#This Row],[Criteria]],criteria_table[Criteria],0))</f>
        <v>26</v>
      </c>
      <c r="K931" s="4" t="str">
        <f>CONCATENATE(data[[#This Row],[C H or P]],",",data[[#This Row],[criteria_code]])</f>
        <v>P,26</v>
      </c>
      <c r="L931" s="4" t="str">
        <f>CONCATENATE(data[[#This Row],[num_domains]]," ",data[[#This Row],[Criteria]])</f>
        <v>3 Resentment</v>
      </c>
    </row>
    <row r="932" spans="1:12" hidden="1" x14ac:dyDescent="0.25">
      <c r="A932" t="s">
        <v>17</v>
      </c>
      <c r="B932" t="s">
        <v>104</v>
      </c>
      <c r="C932" t="s">
        <v>31</v>
      </c>
      <c r="D932" t="s">
        <v>8</v>
      </c>
      <c r="E932" t="s">
        <v>1</v>
      </c>
      <c r="F932" t="s">
        <v>14</v>
      </c>
      <c r="G932">
        <f>INDEX(resident_to_x_domains[how many domains?],MATCH(data[[#This Row],[Case Profile Name]],resident_to_x_domains[Case Profile Name],0))</f>
        <v>3</v>
      </c>
      <c r="H932" t="str">
        <f>INDEX(CHP_table[CHP],MATCH(data[[#This Row],[Case Profile Name]],CHP_table[Case Profile Name],0))</f>
        <v>CHP</v>
      </c>
      <c r="I932" t="str">
        <f>LEFT(data[[#This Row],[Domain]],1)</f>
        <v>P</v>
      </c>
      <c r="J932" s="4">
        <f>INDEX(criteria_table[criteria_code],MATCH(data[[#This Row],[Criteria]],criteria_table[Criteria],0))</f>
        <v>1</v>
      </c>
      <c r="K932" s="4" t="str">
        <f>CONCATENATE(data[[#This Row],[C H or P]],",",data[[#This Row],[criteria_code]])</f>
        <v>P,1</v>
      </c>
      <c r="L932" s="4" t="str">
        <f>CONCATENATE(data[[#This Row],[num_domains]]," ",data[[#This Row],[Criteria]])</f>
        <v>3 Active communication with hostile actors</v>
      </c>
    </row>
    <row r="933" spans="1:12" x14ac:dyDescent="0.25">
      <c r="A933" t="s">
        <v>17</v>
      </c>
      <c r="B933" t="s">
        <v>104</v>
      </c>
      <c r="C933" t="s">
        <v>31</v>
      </c>
      <c r="D933" t="s">
        <v>2</v>
      </c>
      <c r="E933" t="s">
        <v>23</v>
      </c>
      <c r="F933" t="s">
        <v>26</v>
      </c>
      <c r="G933">
        <f>INDEX(resident_to_x_domains[how many domains?],MATCH(data[[#This Row],[Case Profile Name]],resident_to_x_domains[Case Profile Name],0))</f>
        <v>3</v>
      </c>
      <c r="H933" t="str">
        <f>INDEX(CHP_table[CHP],MATCH(data[[#This Row],[Case Profile Name]],CHP_table[Case Profile Name],0))</f>
        <v>CHP</v>
      </c>
      <c r="I933" t="str">
        <f>LEFT(data[[#This Row],[Domain]],1)</f>
        <v>C</v>
      </c>
      <c r="J933" s="4">
        <f>INDEX(criteria_table[criteria_code],MATCH(data[[#This Row],[Criteria]],criteria_table[Criteria],0))</f>
        <v>21</v>
      </c>
      <c r="K933" s="4" t="str">
        <f>CONCATENATE(data[[#This Row],[C H or P]],",",data[[#This Row],[criteria_code]])</f>
        <v>C,21</v>
      </c>
      <c r="L933" s="4" t="str">
        <f>CONCATENATE(data[[#This Row],[num_domains]]," ",data[[#This Row],[Criteria]])</f>
        <v>3 Poor cybersecurity practices</v>
      </c>
    </row>
    <row r="934" spans="1:12" hidden="1" x14ac:dyDescent="0.25">
      <c r="A934" t="s">
        <v>17</v>
      </c>
      <c r="B934" t="s">
        <v>104</v>
      </c>
      <c r="C934" t="s">
        <v>31</v>
      </c>
      <c r="D934" t="s">
        <v>8</v>
      </c>
      <c r="E934" t="s">
        <v>23</v>
      </c>
      <c r="F934" t="s">
        <v>22</v>
      </c>
      <c r="G934">
        <f>INDEX(resident_to_x_domains[how many domains?],MATCH(data[[#This Row],[Case Profile Name]],resident_to_x_domains[Case Profile Name],0))</f>
        <v>3</v>
      </c>
      <c r="H934" t="str">
        <f>INDEX(CHP_table[CHP],MATCH(data[[#This Row],[Case Profile Name]],CHP_table[Case Profile Name],0))</f>
        <v>CHP</v>
      </c>
      <c r="I934" t="str">
        <f>LEFT(data[[#This Row],[Domain]],1)</f>
        <v>C</v>
      </c>
      <c r="J934" s="4">
        <f>INDEX(criteria_table[criteria_code],MATCH(data[[#This Row],[Criteria]],criteria_table[Criteria],0))</f>
        <v>16</v>
      </c>
      <c r="K934" s="4" t="str">
        <f>CONCATENATE(data[[#This Row],[C H or P]],",",data[[#This Row],[criteria_code]])</f>
        <v>C,16</v>
      </c>
      <c r="L934" s="4" t="str">
        <f>CONCATENATE(data[[#This Row],[num_domains]]," ",data[[#This Row],[Criteria]])</f>
        <v>3 Misuse of protected/secured information systems</v>
      </c>
    </row>
    <row r="935" spans="1:12" x14ac:dyDescent="0.25">
      <c r="A935" t="s">
        <v>73</v>
      </c>
      <c r="B935" t="s">
        <v>103</v>
      </c>
      <c r="C935" t="s">
        <v>39</v>
      </c>
      <c r="D935" t="s">
        <v>2</v>
      </c>
      <c r="E935" t="s">
        <v>7</v>
      </c>
      <c r="F935" t="s">
        <v>38</v>
      </c>
      <c r="G935">
        <f>INDEX(resident_to_x_domains[how many domains?],MATCH(data[[#This Row],[Case Profile Name]],resident_to_x_domains[Case Profile Name],0))</f>
        <v>1</v>
      </c>
      <c r="H935" t="str">
        <f>INDEX(CHP_table[CHP],MATCH(data[[#This Row],[Case Profile Name]],CHP_table[Case Profile Name],0))</f>
        <v>H</v>
      </c>
      <c r="I935" t="str">
        <f>LEFT(data[[#This Row],[Domain]],1)</f>
        <v>H</v>
      </c>
      <c r="J935" s="4">
        <f>INDEX(criteria_table[criteria_code],MATCH(data[[#This Row],[Criteria]],criteria_table[Criteria],0))</f>
        <v>20</v>
      </c>
      <c r="K935" s="4" t="str">
        <f>CONCATENATE(data[[#This Row],[C H or P]],",",data[[#This Row],[criteria_code]])</f>
        <v>H,20</v>
      </c>
      <c r="L935" s="4" t="str">
        <f>CONCATENATE(data[[#This Row],[num_domains]]," ",data[[#This Row],[Criteria]])</f>
        <v>1 Personal conduct</v>
      </c>
    </row>
    <row r="936" spans="1:12" x14ac:dyDescent="0.25">
      <c r="A936" t="s">
        <v>73</v>
      </c>
      <c r="B936" t="s">
        <v>103</v>
      </c>
      <c r="C936" t="s">
        <v>39</v>
      </c>
      <c r="D936" t="s">
        <v>2</v>
      </c>
      <c r="E936" t="s">
        <v>7</v>
      </c>
      <c r="F936" t="s">
        <v>12</v>
      </c>
      <c r="G936">
        <f>INDEX(resident_to_x_domains[how many domains?],MATCH(data[[#This Row],[Case Profile Name]],resident_to_x_domains[Case Profile Name],0))</f>
        <v>1</v>
      </c>
      <c r="H936" t="str">
        <f>INDEX(CHP_table[CHP],MATCH(data[[#This Row],[Case Profile Name]],CHP_table[Case Profile Name],0))</f>
        <v>H</v>
      </c>
      <c r="I936" t="str">
        <f>LEFT(data[[#This Row],[Domain]],1)</f>
        <v>H</v>
      </c>
      <c r="J936" s="4">
        <f>INDEX(criteria_table[criteria_code],MATCH(data[[#This Row],[Criteria]],criteria_table[Criteria],0))</f>
        <v>23</v>
      </c>
      <c r="K936" s="4" t="str">
        <f>CONCATENATE(data[[#This Row],[C H or P]],",",data[[#This Row],[criteria_code]])</f>
        <v>H,23</v>
      </c>
      <c r="L936" s="4" t="str">
        <f>CONCATENATE(data[[#This Row],[num_domains]]," ",data[[#This Row],[Criteria]])</f>
        <v>1 Practices dangerous to security</v>
      </c>
    </row>
    <row r="937" spans="1:12" x14ac:dyDescent="0.25">
      <c r="A937" t="s">
        <v>73</v>
      </c>
      <c r="B937" t="s">
        <v>103</v>
      </c>
      <c r="C937" t="s">
        <v>39</v>
      </c>
      <c r="D937" t="s">
        <v>2</v>
      </c>
      <c r="E937" t="s">
        <v>7</v>
      </c>
      <c r="F937" t="s">
        <v>37</v>
      </c>
      <c r="G937">
        <f>INDEX(resident_to_x_domains[how many domains?],MATCH(data[[#This Row],[Case Profile Name]],resident_to_x_domains[Case Profile Name],0))</f>
        <v>1</v>
      </c>
      <c r="H937" t="str">
        <f>INDEX(CHP_table[CHP],MATCH(data[[#This Row],[Case Profile Name]],CHP_table[Case Profile Name],0))</f>
        <v>H</v>
      </c>
      <c r="I937" t="str">
        <f>LEFT(data[[#This Row],[Domain]],1)</f>
        <v>H</v>
      </c>
      <c r="J937" s="4">
        <f>INDEX(criteria_table[criteria_code],MATCH(data[[#This Row],[Criteria]],criteria_table[Criteria],0))</f>
        <v>24</v>
      </c>
      <c r="K937" s="4" t="str">
        <f>CONCATENATE(data[[#This Row],[C H or P]],",",data[[#This Row],[criteria_code]])</f>
        <v>H,24</v>
      </c>
      <c r="L937" s="4" t="str">
        <f>CONCATENATE(data[[#This Row],[num_domains]]," ",data[[#This Row],[Criteria]])</f>
        <v>1 Psychological considerations</v>
      </c>
    </row>
    <row r="938" spans="1:12" hidden="1" x14ac:dyDescent="0.25">
      <c r="A938" t="s">
        <v>73</v>
      </c>
      <c r="B938" t="s">
        <v>103</v>
      </c>
      <c r="C938" t="s">
        <v>39</v>
      </c>
      <c r="D938" t="s">
        <v>8</v>
      </c>
      <c r="E938" t="s">
        <v>7</v>
      </c>
      <c r="F938" t="s">
        <v>11</v>
      </c>
      <c r="G938">
        <f>INDEX(resident_to_x_domains[how many domains?],MATCH(data[[#This Row],[Case Profile Name]],resident_to_x_domains[Case Profile Name],0))</f>
        <v>1</v>
      </c>
      <c r="H938" t="str">
        <f>INDEX(CHP_table[CHP],MATCH(data[[#This Row],[Case Profile Name]],CHP_table[Case Profile Name],0))</f>
        <v>H</v>
      </c>
      <c r="I938" t="str">
        <f>LEFT(data[[#This Row],[Domain]],1)</f>
        <v>H</v>
      </c>
      <c r="J938" s="4">
        <f>INDEX(criteria_table[criteria_code],MATCH(data[[#This Row],[Criteria]],criteria_table[Criteria],0))</f>
        <v>15</v>
      </c>
      <c r="K938" s="4" t="str">
        <f>CONCATENATE(data[[#This Row],[C H or P]],",",data[[#This Row],[criteria_code]])</f>
        <v>H,15</v>
      </c>
      <c r="L938" s="4" t="str">
        <f>CONCATENATE(data[[#This Row],[num_domains]]," ",data[[#This Row],[Criteria]])</f>
        <v>1 Mishandling of classified information</v>
      </c>
    </row>
    <row r="939" spans="1:12" hidden="1" x14ac:dyDescent="0.25">
      <c r="A939" t="s">
        <v>73</v>
      </c>
      <c r="B939" t="s">
        <v>103</v>
      </c>
      <c r="C939" t="s">
        <v>39</v>
      </c>
      <c r="D939" t="s">
        <v>8</v>
      </c>
      <c r="E939" t="s">
        <v>7</v>
      </c>
      <c r="F939" t="s">
        <v>10</v>
      </c>
      <c r="G939">
        <f>INDEX(resident_to_x_domains[how many domains?],MATCH(data[[#This Row],[Case Profile Name]],resident_to_x_domains[Case Profile Name],0))</f>
        <v>1</v>
      </c>
      <c r="H939" t="str">
        <f>INDEX(CHP_table[CHP],MATCH(data[[#This Row],[Case Profile Name]],CHP_table[Case Profile Name],0))</f>
        <v>H</v>
      </c>
      <c r="I939" t="str">
        <f>LEFT(data[[#This Row],[Domain]],1)</f>
        <v>H</v>
      </c>
      <c r="J939" s="4">
        <f>INDEX(criteria_table[criteria_code],MATCH(data[[#This Row],[Criteria]],criteria_table[Criteria],0))</f>
        <v>3</v>
      </c>
      <c r="K939" s="4" t="str">
        <f>CONCATENATE(data[[#This Row],[C H or P]],",",data[[#This Row],[criteria_code]])</f>
        <v>H,3</v>
      </c>
      <c r="L939" s="4" t="str">
        <f>CONCATENATE(data[[#This Row],[num_domains]]," ",data[[#This Row],[Criteria]])</f>
        <v>1 Allegiance to the United States of America</v>
      </c>
    </row>
    <row r="940" spans="1:12" hidden="1" x14ac:dyDescent="0.25">
      <c r="A940" t="s">
        <v>73</v>
      </c>
      <c r="B940" t="s">
        <v>103</v>
      </c>
      <c r="C940" t="s">
        <v>39</v>
      </c>
      <c r="D940" t="s">
        <v>8</v>
      </c>
      <c r="E940" t="s">
        <v>7</v>
      </c>
      <c r="F940" t="s">
        <v>43</v>
      </c>
      <c r="G940">
        <f>INDEX(resident_to_x_domains[how many domains?],MATCH(data[[#This Row],[Case Profile Name]],resident_to_x_domains[Case Profile Name],0))</f>
        <v>1</v>
      </c>
      <c r="H940" t="str">
        <f>INDEX(CHP_table[CHP],MATCH(data[[#This Row],[Case Profile Name]],CHP_table[Case Profile Name],0))</f>
        <v>H</v>
      </c>
      <c r="I940" t="str">
        <f>LEFT(data[[#This Row],[Domain]],1)</f>
        <v>H</v>
      </c>
      <c r="J940" s="4">
        <f>INDEX(criteria_table[criteria_code],MATCH(data[[#This Row],[Criteria]],criteria_table[Criteria],0))</f>
        <v>25</v>
      </c>
      <c r="K940" s="4" t="str">
        <f>CONCATENATE(data[[#This Row],[C H or P]],",",data[[#This Row],[criteria_code]])</f>
        <v>H,25</v>
      </c>
      <c r="L940" s="4" t="str">
        <f>CONCATENATE(data[[#This Row],[num_domains]]," ",data[[#This Row],[Criteria]])</f>
        <v>1 Psychological stress</v>
      </c>
    </row>
    <row r="941" spans="1:12" hidden="1" x14ac:dyDescent="0.25">
      <c r="A941" t="s">
        <v>73</v>
      </c>
      <c r="B941" t="s">
        <v>103</v>
      </c>
      <c r="C941" t="s">
        <v>39</v>
      </c>
      <c r="D941" t="s">
        <v>8</v>
      </c>
      <c r="E941" t="s">
        <v>7</v>
      </c>
      <c r="F941" t="s">
        <v>9</v>
      </c>
      <c r="G941">
        <f>INDEX(resident_to_x_domains[how many domains?],MATCH(data[[#This Row],[Case Profile Name]],resident_to_x_domains[Case Profile Name],0))</f>
        <v>1</v>
      </c>
      <c r="H941" t="str">
        <f>INDEX(CHP_table[CHP],MATCH(data[[#This Row],[Case Profile Name]],CHP_table[Case Profile Name],0))</f>
        <v>H</v>
      </c>
      <c r="I941" t="str">
        <f>LEFT(data[[#This Row],[Domain]],1)</f>
        <v>H</v>
      </c>
      <c r="J941" s="4">
        <f>INDEX(criteria_table[criteria_code],MATCH(data[[#This Row],[Criteria]],criteria_table[Criteria],0))</f>
        <v>5</v>
      </c>
      <c r="K941" s="4" t="str">
        <f>CONCATENATE(data[[#This Row],[C H or P]],",",data[[#This Row],[criteria_code]])</f>
        <v>H,5</v>
      </c>
      <c r="L941" s="4" t="str">
        <f>CONCATENATE(data[[#This Row],[num_domains]]," ",data[[#This Row],[Criteria]])</f>
        <v>1 Criminal conduct</v>
      </c>
    </row>
    <row r="942" spans="1:12" x14ac:dyDescent="0.25">
      <c r="A942" t="s">
        <v>21</v>
      </c>
      <c r="B942" t="s">
        <v>102</v>
      </c>
      <c r="C942" t="s">
        <v>79</v>
      </c>
      <c r="D942" t="s">
        <v>2</v>
      </c>
      <c r="E942" t="s">
        <v>7</v>
      </c>
      <c r="F942" t="s">
        <v>12</v>
      </c>
      <c r="G942">
        <f>INDEX(resident_to_x_domains[how many domains?],MATCH(data[[#This Row],[Case Profile Name]],resident_to_x_domains[Case Profile Name],0))</f>
        <v>3</v>
      </c>
      <c r="H942" t="str">
        <f>INDEX(CHP_table[CHP],MATCH(data[[#This Row],[Case Profile Name]],CHP_table[Case Profile Name],0))</f>
        <v>CHP</v>
      </c>
      <c r="I942" t="str">
        <f>LEFT(data[[#This Row],[Domain]],1)</f>
        <v>H</v>
      </c>
      <c r="J942" s="4">
        <f>INDEX(criteria_table[criteria_code],MATCH(data[[#This Row],[Criteria]],criteria_table[Criteria],0))</f>
        <v>23</v>
      </c>
      <c r="K942" s="4" t="str">
        <f>CONCATENATE(data[[#This Row],[C H or P]],",",data[[#This Row],[criteria_code]])</f>
        <v>H,23</v>
      </c>
      <c r="L942" s="4" t="str">
        <f>CONCATENATE(data[[#This Row],[num_domains]]," ",data[[#This Row],[Criteria]])</f>
        <v>3 Practices dangerous to security</v>
      </c>
    </row>
    <row r="943" spans="1:12" x14ac:dyDescent="0.25">
      <c r="A943" t="s">
        <v>21</v>
      </c>
      <c r="B943" t="s">
        <v>102</v>
      </c>
      <c r="C943" t="s">
        <v>79</v>
      </c>
      <c r="D943" t="s">
        <v>2</v>
      </c>
      <c r="E943" t="s">
        <v>7</v>
      </c>
      <c r="F943" t="s">
        <v>13</v>
      </c>
      <c r="G943">
        <f>INDEX(resident_to_x_domains[how many domains?],MATCH(data[[#This Row],[Case Profile Name]],resident_to_x_domains[Case Profile Name],0))</f>
        <v>3</v>
      </c>
      <c r="H943" t="str">
        <f>INDEX(CHP_table[CHP],MATCH(data[[#This Row],[Case Profile Name]],CHP_table[Case Profile Name],0))</f>
        <v>CHP</v>
      </c>
      <c r="I943" t="str">
        <f>LEFT(data[[#This Row],[Domain]],1)</f>
        <v>H</v>
      </c>
      <c r="J943" s="4">
        <f>INDEX(criteria_table[criteria_code],MATCH(data[[#This Row],[Criteria]],criteria_table[Criteria],0))</f>
        <v>11</v>
      </c>
      <c r="K943" s="4" t="str">
        <f>CONCATENATE(data[[#This Row],[C H or P]],",",data[[#This Row],[criteria_code]])</f>
        <v>H,11</v>
      </c>
      <c r="L943" s="4" t="str">
        <f>CONCATENATE(data[[#This Row],[num_domains]]," ",data[[#This Row],[Criteria]])</f>
        <v>3 Financial considerations</v>
      </c>
    </row>
    <row r="944" spans="1:12" hidden="1" x14ac:dyDescent="0.25">
      <c r="A944" t="s">
        <v>21</v>
      </c>
      <c r="B944" t="s">
        <v>102</v>
      </c>
      <c r="C944" t="s">
        <v>79</v>
      </c>
      <c r="D944" t="s">
        <v>8</v>
      </c>
      <c r="E944" t="s">
        <v>7</v>
      </c>
      <c r="F944" t="s">
        <v>11</v>
      </c>
      <c r="G944">
        <f>INDEX(resident_to_x_domains[how many domains?],MATCH(data[[#This Row],[Case Profile Name]],resident_to_x_domains[Case Profile Name],0))</f>
        <v>3</v>
      </c>
      <c r="H944" t="str">
        <f>INDEX(CHP_table[CHP],MATCH(data[[#This Row],[Case Profile Name]],CHP_table[Case Profile Name],0))</f>
        <v>CHP</v>
      </c>
      <c r="I944" t="str">
        <f>LEFT(data[[#This Row],[Domain]],1)</f>
        <v>H</v>
      </c>
      <c r="J944" s="4">
        <f>INDEX(criteria_table[criteria_code],MATCH(data[[#This Row],[Criteria]],criteria_table[Criteria],0))</f>
        <v>15</v>
      </c>
      <c r="K944" s="4" t="str">
        <f>CONCATENATE(data[[#This Row],[C H or P]],",",data[[#This Row],[criteria_code]])</f>
        <v>H,15</v>
      </c>
      <c r="L944" s="4" t="str">
        <f>CONCATENATE(data[[#This Row],[num_domains]]," ",data[[#This Row],[Criteria]])</f>
        <v>3 Mishandling of classified information</v>
      </c>
    </row>
    <row r="945" spans="1:12" hidden="1" x14ac:dyDescent="0.25">
      <c r="A945" t="s">
        <v>21</v>
      </c>
      <c r="B945" t="s">
        <v>102</v>
      </c>
      <c r="C945" t="s">
        <v>79</v>
      </c>
      <c r="D945" t="s">
        <v>8</v>
      </c>
      <c r="E945" t="s">
        <v>7</v>
      </c>
      <c r="F945" t="s">
        <v>10</v>
      </c>
      <c r="G945">
        <f>INDEX(resident_to_x_domains[how many domains?],MATCH(data[[#This Row],[Case Profile Name]],resident_to_x_domains[Case Profile Name],0))</f>
        <v>3</v>
      </c>
      <c r="H945" t="str">
        <f>INDEX(CHP_table[CHP],MATCH(data[[#This Row],[Case Profile Name]],CHP_table[Case Profile Name],0))</f>
        <v>CHP</v>
      </c>
      <c r="I945" t="str">
        <f>LEFT(data[[#This Row],[Domain]],1)</f>
        <v>H</v>
      </c>
      <c r="J945" s="4">
        <f>INDEX(criteria_table[criteria_code],MATCH(data[[#This Row],[Criteria]],criteria_table[Criteria],0))</f>
        <v>3</v>
      </c>
      <c r="K945" s="4" t="str">
        <f>CONCATENATE(data[[#This Row],[C H or P]],",",data[[#This Row],[criteria_code]])</f>
        <v>H,3</v>
      </c>
      <c r="L945" s="4" t="str">
        <f>CONCATENATE(data[[#This Row],[num_domains]]," ",data[[#This Row],[Criteria]])</f>
        <v>3 Allegiance to the United States of America</v>
      </c>
    </row>
    <row r="946" spans="1:12" hidden="1" x14ac:dyDescent="0.25">
      <c r="A946" t="s">
        <v>21</v>
      </c>
      <c r="B946" t="s">
        <v>102</v>
      </c>
      <c r="C946" t="s">
        <v>79</v>
      </c>
      <c r="D946" t="s">
        <v>8</v>
      </c>
      <c r="E946" t="s">
        <v>7</v>
      </c>
      <c r="F946" t="s">
        <v>6</v>
      </c>
      <c r="G946">
        <f>INDEX(resident_to_x_domains[how many domains?],MATCH(data[[#This Row],[Case Profile Name]],resident_to_x_domains[Case Profile Name],0))</f>
        <v>3</v>
      </c>
      <c r="H946" t="str">
        <f>INDEX(CHP_table[CHP],MATCH(data[[#This Row],[Case Profile Name]],CHP_table[Case Profile Name],0))</f>
        <v>CHP</v>
      </c>
      <c r="I946" t="str">
        <f>LEFT(data[[#This Row],[Domain]],1)</f>
        <v>H</v>
      </c>
      <c r="J946" s="4">
        <f>INDEX(criteria_table[criteria_code],MATCH(data[[#This Row],[Criteria]],criteria_table[Criteria],0))</f>
        <v>28</v>
      </c>
      <c r="K946" s="4" t="str">
        <f>CONCATENATE(data[[#This Row],[C H or P]],",",data[[#This Row],[criteria_code]])</f>
        <v>H,28</v>
      </c>
      <c r="L946" s="4" t="str">
        <f>CONCATENATE(data[[#This Row],[num_domains]]," ",data[[#This Row],[Criteria]])</f>
        <v>3 Unexplained affluence</v>
      </c>
    </row>
    <row r="947" spans="1:12" x14ac:dyDescent="0.25">
      <c r="A947" t="s">
        <v>21</v>
      </c>
      <c r="B947" t="s">
        <v>102</v>
      </c>
      <c r="C947" t="s">
        <v>79</v>
      </c>
      <c r="D947" t="s">
        <v>2</v>
      </c>
      <c r="E947" t="s">
        <v>1</v>
      </c>
      <c r="F947" t="s">
        <v>35</v>
      </c>
      <c r="G947">
        <f>INDEX(resident_to_x_domains[how many domains?],MATCH(data[[#This Row],[Case Profile Name]],resident_to_x_domains[Case Profile Name],0))</f>
        <v>3</v>
      </c>
      <c r="H947" t="str">
        <f>INDEX(CHP_table[CHP],MATCH(data[[#This Row],[Case Profile Name]],CHP_table[Case Profile Name],0))</f>
        <v>CHP</v>
      </c>
      <c r="I947" t="str">
        <f>LEFT(data[[#This Row],[Domain]],1)</f>
        <v>P</v>
      </c>
      <c r="J947" s="4">
        <f>INDEX(criteria_table[criteria_code],MATCH(data[[#This Row],[Criteria]],criteria_table[Criteria],0))</f>
        <v>10</v>
      </c>
      <c r="K947" s="4" t="str">
        <f>CONCATENATE(data[[#This Row],[C H or P]],",",data[[#This Row],[criteria_code]])</f>
        <v>P,10</v>
      </c>
      <c r="L947" s="4" t="str">
        <f>CONCATENATE(data[[#This Row],[num_domains]]," ",data[[#This Row],[Criteria]])</f>
        <v>3 Feelings of victimization</v>
      </c>
    </row>
    <row r="948" spans="1:12" hidden="1" x14ac:dyDescent="0.25">
      <c r="A948" t="s">
        <v>21</v>
      </c>
      <c r="B948" t="s">
        <v>102</v>
      </c>
      <c r="C948" t="s">
        <v>79</v>
      </c>
      <c r="D948" t="s">
        <v>8</v>
      </c>
      <c r="E948" t="s">
        <v>1</v>
      </c>
      <c r="F948" t="s">
        <v>34</v>
      </c>
      <c r="G948">
        <f>INDEX(resident_to_x_domains[how many domains?],MATCH(data[[#This Row],[Case Profile Name]],resident_to_x_domains[Case Profile Name],0))</f>
        <v>3</v>
      </c>
      <c r="H948" t="str">
        <f>INDEX(CHP_table[CHP],MATCH(data[[#This Row],[Case Profile Name]],CHP_table[Case Profile Name],0))</f>
        <v>CHP</v>
      </c>
      <c r="I948" t="str">
        <f>LEFT(data[[#This Row],[Domain]],1)</f>
        <v>P</v>
      </c>
      <c r="J948" s="4">
        <f>INDEX(criteria_table[criteria_code],MATCH(data[[#This Row],[Criteria]],criteria_table[Criteria],0))</f>
        <v>26</v>
      </c>
      <c r="K948" s="4" t="str">
        <f>CONCATENATE(data[[#This Row],[C H or P]],",",data[[#This Row],[criteria_code]])</f>
        <v>P,26</v>
      </c>
      <c r="L948" s="4" t="str">
        <f>CONCATENATE(data[[#This Row],[num_domains]]," ",data[[#This Row],[Criteria]])</f>
        <v>3 Resentment</v>
      </c>
    </row>
    <row r="949" spans="1:12" hidden="1" x14ac:dyDescent="0.25">
      <c r="A949" t="s">
        <v>21</v>
      </c>
      <c r="B949" t="s">
        <v>102</v>
      </c>
      <c r="C949" t="s">
        <v>79</v>
      </c>
      <c r="D949" t="s">
        <v>8</v>
      </c>
      <c r="E949" t="s">
        <v>1</v>
      </c>
      <c r="F949" t="s">
        <v>14</v>
      </c>
      <c r="G949">
        <f>INDEX(resident_to_x_domains[how many domains?],MATCH(data[[#This Row],[Case Profile Name]],resident_to_x_domains[Case Profile Name],0))</f>
        <v>3</v>
      </c>
      <c r="H949" t="str">
        <f>INDEX(CHP_table[CHP],MATCH(data[[#This Row],[Case Profile Name]],CHP_table[Case Profile Name],0))</f>
        <v>CHP</v>
      </c>
      <c r="I949" t="str">
        <f>LEFT(data[[#This Row],[Domain]],1)</f>
        <v>P</v>
      </c>
      <c r="J949" s="4">
        <f>INDEX(criteria_table[criteria_code],MATCH(data[[#This Row],[Criteria]],criteria_table[Criteria],0))</f>
        <v>1</v>
      </c>
      <c r="K949" s="4" t="str">
        <f>CONCATENATE(data[[#This Row],[C H or P]],",",data[[#This Row],[criteria_code]])</f>
        <v>P,1</v>
      </c>
      <c r="L949" s="4" t="str">
        <f>CONCATENATE(data[[#This Row],[num_domains]]," ",data[[#This Row],[Criteria]])</f>
        <v>3 Active communication with hostile actors</v>
      </c>
    </row>
    <row r="950" spans="1:12" x14ac:dyDescent="0.25">
      <c r="A950" t="s">
        <v>21</v>
      </c>
      <c r="B950" t="s">
        <v>102</v>
      </c>
      <c r="C950" t="s">
        <v>79</v>
      </c>
      <c r="D950" t="s">
        <v>2</v>
      </c>
      <c r="E950" t="s">
        <v>23</v>
      </c>
      <c r="F950" t="s">
        <v>26</v>
      </c>
      <c r="G950">
        <f>INDEX(resident_to_x_domains[how many domains?],MATCH(data[[#This Row],[Case Profile Name]],resident_to_x_domains[Case Profile Name],0))</f>
        <v>3</v>
      </c>
      <c r="H950" t="str">
        <f>INDEX(CHP_table[CHP],MATCH(data[[#This Row],[Case Profile Name]],CHP_table[Case Profile Name],0))</f>
        <v>CHP</v>
      </c>
      <c r="I950" t="str">
        <f>LEFT(data[[#This Row],[Domain]],1)</f>
        <v>C</v>
      </c>
      <c r="J950" s="4">
        <f>INDEX(criteria_table[criteria_code],MATCH(data[[#This Row],[Criteria]],criteria_table[Criteria],0))</f>
        <v>21</v>
      </c>
      <c r="K950" s="4" t="str">
        <f>CONCATENATE(data[[#This Row],[C H or P]],",",data[[#This Row],[criteria_code]])</f>
        <v>C,21</v>
      </c>
      <c r="L950" s="4" t="str">
        <f>CONCATENATE(data[[#This Row],[num_domains]]," ",data[[#This Row],[Criteria]])</f>
        <v>3 Poor cybersecurity practices</v>
      </c>
    </row>
    <row r="951" spans="1:12" hidden="1" x14ac:dyDescent="0.25">
      <c r="A951" t="s">
        <v>21</v>
      </c>
      <c r="B951" t="s">
        <v>102</v>
      </c>
      <c r="C951" t="s">
        <v>79</v>
      </c>
      <c r="D951" t="s">
        <v>8</v>
      </c>
      <c r="E951" t="s">
        <v>23</v>
      </c>
      <c r="F951" t="s">
        <v>22</v>
      </c>
      <c r="G951">
        <f>INDEX(resident_to_x_domains[how many domains?],MATCH(data[[#This Row],[Case Profile Name]],resident_to_x_domains[Case Profile Name],0))</f>
        <v>3</v>
      </c>
      <c r="H951" t="str">
        <f>INDEX(CHP_table[CHP],MATCH(data[[#This Row],[Case Profile Name]],CHP_table[Case Profile Name],0))</f>
        <v>CHP</v>
      </c>
      <c r="I951" t="str">
        <f>LEFT(data[[#This Row],[Domain]],1)</f>
        <v>C</v>
      </c>
      <c r="J951" s="4">
        <f>INDEX(criteria_table[criteria_code],MATCH(data[[#This Row],[Criteria]],criteria_table[Criteria],0))</f>
        <v>16</v>
      </c>
      <c r="K951" s="4" t="str">
        <f>CONCATENATE(data[[#This Row],[C H or P]],",",data[[#This Row],[criteria_code]])</f>
        <v>C,16</v>
      </c>
      <c r="L951" s="4" t="str">
        <f>CONCATENATE(data[[#This Row],[num_domains]]," ",data[[#This Row],[Criteria]])</f>
        <v>3 Misuse of protected/secured information systems</v>
      </c>
    </row>
    <row r="952" spans="1:12" x14ac:dyDescent="0.25">
      <c r="A952" t="s">
        <v>29</v>
      </c>
      <c r="B952" t="s">
        <v>101</v>
      </c>
      <c r="C952" t="s">
        <v>45</v>
      </c>
      <c r="D952" t="s">
        <v>2</v>
      </c>
      <c r="E952" t="s">
        <v>7</v>
      </c>
      <c r="F952" t="s">
        <v>12</v>
      </c>
      <c r="G952">
        <f>INDEX(resident_to_x_domains[how many domains?],MATCH(data[[#This Row],[Case Profile Name]],resident_to_x_domains[Case Profile Name],0))</f>
        <v>2</v>
      </c>
      <c r="H952" t="str">
        <f>INDEX(CHP_table[CHP],MATCH(data[[#This Row],[Case Profile Name]],CHP_table[Case Profile Name],0))</f>
        <v>HP</v>
      </c>
      <c r="I952" t="str">
        <f>LEFT(data[[#This Row],[Domain]],1)</f>
        <v>H</v>
      </c>
      <c r="J952" s="4">
        <f>INDEX(criteria_table[criteria_code],MATCH(data[[#This Row],[Criteria]],criteria_table[Criteria],0))</f>
        <v>23</v>
      </c>
      <c r="K952" s="4" t="str">
        <f>CONCATENATE(data[[#This Row],[C H or P]],",",data[[#This Row],[criteria_code]])</f>
        <v>H,23</v>
      </c>
      <c r="L952" s="4" t="str">
        <f>CONCATENATE(data[[#This Row],[num_domains]]," ",data[[#This Row],[Criteria]])</f>
        <v>2 Practices dangerous to security</v>
      </c>
    </row>
    <row r="953" spans="1:12" x14ac:dyDescent="0.25">
      <c r="A953" t="s">
        <v>29</v>
      </c>
      <c r="B953" t="s">
        <v>101</v>
      </c>
      <c r="C953" t="s">
        <v>45</v>
      </c>
      <c r="D953" t="s">
        <v>2</v>
      </c>
      <c r="E953" t="s">
        <v>7</v>
      </c>
      <c r="F953" t="s">
        <v>18</v>
      </c>
      <c r="G953">
        <f>INDEX(resident_to_x_domains[how many domains?],MATCH(data[[#This Row],[Case Profile Name]],resident_to_x_domains[Case Profile Name],0))</f>
        <v>2</v>
      </c>
      <c r="H953" t="str">
        <f>INDEX(CHP_table[CHP],MATCH(data[[#This Row],[Case Profile Name]],CHP_table[Case Profile Name],0))</f>
        <v>HP</v>
      </c>
      <c r="I953" t="str">
        <f>LEFT(data[[#This Row],[Domain]],1)</f>
        <v>H</v>
      </c>
      <c r="J953" s="4">
        <f>INDEX(criteria_table[criteria_code],MATCH(data[[#This Row],[Criteria]],criteria_table[Criteria],0))</f>
        <v>12</v>
      </c>
      <c r="K953" s="4" t="str">
        <f>CONCATENATE(data[[#This Row],[C H or P]],",",data[[#This Row],[criteria_code]])</f>
        <v>H,12</v>
      </c>
      <c r="L953" s="4" t="str">
        <f>CONCATENATE(data[[#This Row],[num_domains]]," ",data[[#This Row],[Criteria]])</f>
        <v>2 Foreign preference</v>
      </c>
    </row>
    <row r="954" spans="1:12" x14ac:dyDescent="0.25">
      <c r="A954" t="s">
        <v>29</v>
      </c>
      <c r="B954" t="s">
        <v>101</v>
      </c>
      <c r="C954" t="s">
        <v>45</v>
      </c>
      <c r="D954" t="s">
        <v>2</v>
      </c>
      <c r="E954" t="s">
        <v>7</v>
      </c>
      <c r="F954" t="s">
        <v>13</v>
      </c>
      <c r="G954">
        <f>INDEX(resident_to_x_domains[how many domains?],MATCH(data[[#This Row],[Case Profile Name]],resident_to_x_domains[Case Profile Name],0))</f>
        <v>2</v>
      </c>
      <c r="H954" t="str">
        <f>INDEX(CHP_table[CHP],MATCH(data[[#This Row],[Case Profile Name]],CHP_table[Case Profile Name],0))</f>
        <v>HP</v>
      </c>
      <c r="I954" t="str">
        <f>LEFT(data[[#This Row],[Domain]],1)</f>
        <v>H</v>
      </c>
      <c r="J954" s="4">
        <f>INDEX(criteria_table[criteria_code],MATCH(data[[#This Row],[Criteria]],criteria_table[Criteria],0))</f>
        <v>11</v>
      </c>
      <c r="K954" s="4" t="str">
        <f>CONCATENATE(data[[#This Row],[C H or P]],",",data[[#This Row],[criteria_code]])</f>
        <v>H,11</v>
      </c>
      <c r="L954" s="4" t="str">
        <f>CONCATENATE(data[[#This Row],[num_domains]]," ",data[[#This Row],[Criteria]])</f>
        <v>2 Financial considerations</v>
      </c>
    </row>
    <row r="955" spans="1:12" hidden="1" x14ac:dyDescent="0.25">
      <c r="A955" t="s">
        <v>29</v>
      </c>
      <c r="B955" t="s">
        <v>101</v>
      </c>
      <c r="C955" t="s">
        <v>45</v>
      </c>
      <c r="D955" t="s">
        <v>8</v>
      </c>
      <c r="E955" t="s">
        <v>7</v>
      </c>
      <c r="F955" t="s">
        <v>11</v>
      </c>
      <c r="G955">
        <f>INDEX(resident_to_x_domains[how many domains?],MATCH(data[[#This Row],[Case Profile Name]],resident_to_x_domains[Case Profile Name],0))</f>
        <v>2</v>
      </c>
      <c r="H955" t="str">
        <f>INDEX(CHP_table[CHP],MATCH(data[[#This Row],[Case Profile Name]],CHP_table[Case Profile Name],0))</f>
        <v>HP</v>
      </c>
      <c r="I955" t="str">
        <f>LEFT(data[[#This Row],[Domain]],1)</f>
        <v>H</v>
      </c>
      <c r="J955" s="4">
        <f>INDEX(criteria_table[criteria_code],MATCH(data[[#This Row],[Criteria]],criteria_table[Criteria],0))</f>
        <v>15</v>
      </c>
      <c r="K955" s="4" t="str">
        <f>CONCATENATE(data[[#This Row],[C H or P]],",",data[[#This Row],[criteria_code]])</f>
        <v>H,15</v>
      </c>
      <c r="L955" s="4" t="str">
        <f>CONCATENATE(data[[#This Row],[num_domains]]," ",data[[#This Row],[Criteria]])</f>
        <v>2 Mishandling of classified information</v>
      </c>
    </row>
    <row r="956" spans="1:12" hidden="1" x14ac:dyDescent="0.25">
      <c r="A956" t="s">
        <v>29</v>
      </c>
      <c r="B956" t="s">
        <v>101</v>
      </c>
      <c r="C956" t="s">
        <v>45</v>
      </c>
      <c r="D956" t="s">
        <v>8</v>
      </c>
      <c r="E956" t="s">
        <v>7</v>
      </c>
      <c r="F956" t="s">
        <v>10</v>
      </c>
      <c r="G956">
        <f>INDEX(resident_to_x_domains[how many domains?],MATCH(data[[#This Row],[Case Profile Name]],resident_to_x_domains[Case Profile Name],0))</f>
        <v>2</v>
      </c>
      <c r="H956" t="str">
        <f>INDEX(CHP_table[CHP],MATCH(data[[#This Row],[Case Profile Name]],CHP_table[Case Profile Name],0))</f>
        <v>HP</v>
      </c>
      <c r="I956" t="str">
        <f>LEFT(data[[#This Row],[Domain]],1)</f>
        <v>H</v>
      </c>
      <c r="J956" s="4">
        <f>INDEX(criteria_table[criteria_code],MATCH(data[[#This Row],[Criteria]],criteria_table[Criteria],0))</f>
        <v>3</v>
      </c>
      <c r="K956" s="4" t="str">
        <f>CONCATENATE(data[[#This Row],[C H or P]],",",data[[#This Row],[criteria_code]])</f>
        <v>H,3</v>
      </c>
      <c r="L956" s="4" t="str">
        <f>CONCATENATE(data[[#This Row],[num_domains]]," ",data[[#This Row],[Criteria]])</f>
        <v>2 Allegiance to the United States of America</v>
      </c>
    </row>
    <row r="957" spans="1:12" hidden="1" x14ac:dyDescent="0.25">
      <c r="A957" t="s">
        <v>29</v>
      </c>
      <c r="B957" t="s">
        <v>101</v>
      </c>
      <c r="C957" t="s">
        <v>45</v>
      </c>
      <c r="D957" t="s">
        <v>8</v>
      </c>
      <c r="E957" t="s">
        <v>7</v>
      </c>
      <c r="F957" t="s">
        <v>6</v>
      </c>
      <c r="G957">
        <f>INDEX(resident_to_x_domains[how many domains?],MATCH(data[[#This Row],[Case Profile Name]],resident_to_x_domains[Case Profile Name],0))</f>
        <v>2</v>
      </c>
      <c r="H957" t="str">
        <f>INDEX(CHP_table[CHP],MATCH(data[[#This Row],[Case Profile Name]],CHP_table[Case Profile Name],0))</f>
        <v>HP</v>
      </c>
      <c r="I957" t="str">
        <f>LEFT(data[[#This Row],[Domain]],1)</f>
        <v>H</v>
      </c>
      <c r="J957" s="4">
        <f>INDEX(criteria_table[criteria_code],MATCH(data[[#This Row],[Criteria]],criteria_table[Criteria],0))</f>
        <v>28</v>
      </c>
      <c r="K957" s="4" t="str">
        <f>CONCATENATE(data[[#This Row],[C H or P]],",",data[[#This Row],[criteria_code]])</f>
        <v>H,28</v>
      </c>
      <c r="L957" s="4" t="str">
        <f>CONCATENATE(data[[#This Row],[num_domains]]," ",data[[#This Row],[Criteria]])</f>
        <v>2 Unexplained affluence</v>
      </c>
    </row>
    <row r="958" spans="1:12" x14ac:dyDescent="0.25">
      <c r="A958" t="s">
        <v>29</v>
      </c>
      <c r="B958" t="s">
        <v>101</v>
      </c>
      <c r="C958" t="s">
        <v>45</v>
      </c>
      <c r="D958" t="s">
        <v>2</v>
      </c>
      <c r="E958" t="s">
        <v>1</v>
      </c>
      <c r="F958" t="s">
        <v>0</v>
      </c>
      <c r="G958">
        <f>INDEX(resident_to_x_domains[how many domains?],MATCH(data[[#This Row],[Case Profile Name]],resident_to_x_domains[Case Profile Name],0))</f>
        <v>2</v>
      </c>
      <c r="H958" t="str">
        <f>INDEX(CHP_table[CHP],MATCH(data[[#This Row],[Case Profile Name]],CHP_table[Case Profile Name],0))</f>
        <v>HP</v>
      </c>
      <c r="I958" t="str">
        <f>LEFT(data[[#This Row],[Domain]],1)</f>
        <v>P</v>
      </c>
      <c r="J958" s="4">
        <f>INDEX(criteria_table[criteria_code],MATCH(data[[#This Row],[Criteria]],criteria_table[Criteria],0))</f>
        <v>18</v>
      </c>
      <c r="K958" s="4" t="str">
        <f>CONCATENATE(data[[#This Row],[C H or P]],",",data[[#This Row],[criteria_code]])</f>
        <v>P,18</v>
      </c>
      <c r="L958" s="4" t="str">
        <f>CONCATENATE(data[[#This Row],[num_domains]]," ",data[[#This Row],[Criteria]])</f>
        <v>2 Passive communication with hostile actors</v>
      </c>
    </row>
    <row r="959" spans="1:12" hidden="1" x14ac:dyDescent="0.25">
      <c r="A959" t="s">
        <v>29</v>
      </c>
      <c r="B959" t="s">
        <v>101</v>
      </c>
      <c r="C959" t="s">
        <v>45</v>
      </c>
      <c r="D959" t="s">
        <v>8</v>
      </c>
      <c r="E959" t="s">
        <v>1</v>
      </c>
      <c r="F959" t="s">
        <v>14</v>
      </c>
      <c r="G959">
        <f>INDEX(resident_to_x_domains[how many domains?],MATCH(data[[#This Row],[Case Profile Name]],resident_to_x_domains[Case Profile Name],0))</f>
        <v>2</v>
      </c>
      <c r="H959" t="str">
        <f>INDEX(CHP_table[CHP],MATCH(data[[#This Row],[Case Profile Name]],CHP_table[Case Profile Name],0))</f>
        <v>HP</v>
      </c>
      <c r="I959" t="str">
        <f>LEFT(data[[#This Row],[Domain]],1)</f>
        <v>P</v>
      </c>
      <c r="J959" s="4">
        <f>INDEX(criteria_table[criteria_code],MATCH(data[[#This Row],[Criteria]],criteria_table[Criteria],0))</f>
        <v>1</v>
      </c>
      <c r="K959" s="4" t="str">
        <f>CONCATENATE(data[[#This Row],[C H or P]],",",data[[#This Row],[criteria_code]])</f>
        <v>P,1</v>
      </c>
      <c r="L959" s="4" t="str">
        <f>CONCATENATE(data[[#This Row],[num_domains]]," ",data[[#This Row],[Criteria]])</f>
        <v>2 Active communication with hostile actors</v>
      </c>
    </row>
    <row r="960" spans="1:12" x14ac:dyDescent="0.25">
      <c r="A960" t="s">
        <v>29</v>
      </c>
      <c r="B960" t="s">
        <v>100</v>
      </c>
      <c r="C960" t="s">
        <v>45</v>
      </c>
      <c r="D960" t="s">
        <v>2</v>
      </c>
      <c r="E960" t="s">
        <v>7</v>
      </c>
      <c r="F960" t="s">
        <v>12</v>
      </c>
      <c r="G960">
        <f>INDEX(resident_to_x_domains[how many domains?],MATCH(data[[#This Row],[Case Profile Name]],resident_to_x_domains[Case Profile Name],0))</f>
        <v>2</v>
      </c>
      <c r="H960" t="str">
        <f>INDEX(CHP_table[CHP],MATCH(data[[#This Row],[Case Profile Name]],CHP_table[Case Profile Name],0))</f>
        <v>HP</v>
      </c>
      <c r="I960" t="str">
        <f>LEFT(data[[#This Row],[Domain]],1)</f>
        <v>H</v>
      </c>
      <c r="J960" s="4">
        <f>INDEX(criteria_table[criteria_code],MATCH(data[[#This Row],[Criteria]],criteria_table[Criteria],0))</f>
        <v>23</v>
      </c>
      <c r="K960" s="4" t="str">
        <f>CONCATENATE(data[[#This Row],[C H or P]],",",data[[#This Row],[criteria_code]])</f>
        <v>H,23</v>
      </c>
      <c r="L960" s="4" t="str">
        <f>CONCATENATE(data[[#This Row],[num_domains]]," ",data[[#This Row],[Criteria]])</f>
        <v>2 Practices dangerous to security</v>
      </c>
    </row>
    <row r="961" spans="1:12" x14ac:dyDescent="0.25">
      <c r="A961" t="s">
        <v>29</v>
      </c>
      <c r="B961" t="s">
        <v>100</v>
      </c>
      <c r="C961" t="s">
        <v>45</v>
      </c>
      <c r="D961" t="s">
        <v>2</v>
      </c>
      <c r="E961" t="s">
        <v>7</v>
      </c>
      <c r="F961" t="s">
        <v>18</v>
      </c>
      <c r="G961">
        <f>INDEX(resident_to_x_domains[how many domains?],MATCH(data[[#This Row],[Case Profile Name]],resident_to_x_domains[Case Profile Name],0))</f>
        <v>2</v>
      </c>
      <c r="H961" t="str">
        <f>INDEX(CHP_table[CHP],MATCH(data[[#This Row],[Case Profile Name]],CHP_table[Case Profile Name],0))</f>
        <v>HP</v>
      </c>
      <c r="I961" t="str">
        <f>LEFT(data[[#This Row],[Domain]],1)</f>
        <v>H</v>
      </c>
      <c r="J961" s="4">
        <f>INDEX(criteria_table[criteria_code],MATCH(data[[#This Row],[Criteria]],criteria_table[Criteria],0))</f>
        <v>12</v>
      </c>
      <c r="K961" s="4" t="str">
        <f>CONCATENATE(data[[#This Row],[C H or P]],",",data[[#This Row],[criteria_code]])</f>
        <v>H,12</v>
      </c>
      <c r="L961" s="4" t="str">
        <f>CONCATENATE(data[[#This Row],[num_domains]]," ",data[[#This Row],[Criteria]])</f>
        <v>2 Foreign preference</v>
      </c>
    </row>
    <row r="962" spans="1:12" x14ac:dyDescent="0.25">
      <c r="A962" t="s">
        <v>29</v>
      </c>
      <c r="B962" t="s">
        <v>100</v>
      </c>
      <c r="C962" t="s">
        <v>45</v>
      </c>
      <c r="D962" t="s">
        <v>2</v>
      </c>
      <c r="E962" t="s">
        <v>7</v>
      </c>
      <c r="F962" t="s">
        <v>13</v>
      </c>
      <c r="G962">
        <f>INDEX(resident_to_x_domains[how many domains?],MATCH(data[[#This Row],[Case Profile Name]],resident_to_x_domains[Case Profile Name],0))</f>
        <v>2</v>
      </c>
      <c r="H962" t="str">
        <f>INDEX(CHP_table[CHP],MATCH(data[[#This Row],[Case Profile Name]],CHP_table[Case Profile Name],0))</f>
        <v>HP</v>
      </c>
      <c r="I962" t="str">
        <f>LEFT(data[[#This Row],[Domain]],1)</f>
        <v>H</v>
      </c>
      <c r="J962" s="4">
        <f>INDEX(criteria_table[criteria_code],MATCH(data[[#This Row],[Criteria]],criteria_table[Criteria],0))</f>
        <v>11</v>
      </c>
      <c r="K962" s="4" t="str">
        <f>CONCATENATE(data[[#This Row],[C H or P]],",",data[[#This Row],[criteria_code]])</f>
        <v>H,11</v>
      </c>
      <c r="L962" s="4" t="str">
        <f>CONCATENATE(data[[#This Row],[num_domains]]," ",data[[#This Row],[Criteria]])</f>
        <v>2 Financial considerations</v>
      </c>
    </row>
    <row r="963" spans="1:12" hidden="1" x14ac:dyDescent="0.25">
      <c r="A963" t="s">
        <v>29</v>
      </c>
      <c r="B963" t="s">
        <v>100</v>
      </c>
      <c r="C963" t="s">
        <v>45</v>
      </c>
      <c r="D963" t="s">
        <v>8</v>
      </c>
      <c r="E963" t="s">
        <v>7</v>
      </c>
      <c r="F963" t="s">
        <v>11</v>
      </c>
      <c r="G963">
        <f>INDEX(resident_to_x_domains[how many domains?],MATCH(data[[#This Row],[Case Profile Name]],resident_to_x_domains[Case Profile Name],0))</f>
        <v>2</v>
      </c>
      <c r="H963" t="str">
        <f>INDEX(CHP_table[CHP],MATCH(data[[#This Row],[Case Profile Name]],CHP_table[Case Profile Name],0))</f>
        <v>HP</v>
      </c>
      <c r="I963" t="str">
        <f>LEFT(data[[#This Row],[Domain]],1)</f>
        <v>H</v>
      </c>
      <c r="J963" s="4">
        <f>INDEX(criteria_table[criteria_code],MATCH(data[[#This Row],[Criteria]],criteria_table[Criteria],0))</f>
        <v>15</v>
      </c>
      <c r="K963" s="4" t="str">
        <f>CONCATENATE(data[[#This Row],[C H or P]],",",data[[#This Row],[criteria_code]])</f>
        <v>H,15</v>
      </c>
      <c r="L963" s="4" t="str">
        <f>CONCATENATE(data[[#This Row],[num_domains]]," ",data[[#This Row],[Criteria]])</f>
        <v>2 Mishandling of classified information</v>
      </c>
    </row>
    <row r="964" spans="1:12" hidden="1" x14ac:dyDescent="0.25">
      <c r="A964" t="s">
        <v>29</v>
      </c>
      <c r="B964" t="s">
        <v>100</v>
      </c>
      <c r="C964" t="s">
        <v>45</v>
      </c>
      <c r="D964" t="s">
        <v>8</v>
      </c>
      <c r="E964" t="s">
        <v>7</v>
      </c>
      <c r="F964" t="s">
        <v>10</v>
      </c>
      <c r="G964">
        <f>INDEX(resident_to_x_domains[how many domains?],MATCH(data[[#This Row],[Case Profile Name]],resident_to_x_domains[Case Profile Name],0))</f>
        <v>2</v>
      </c>
      <c r="H964" t="str">
        <f>INDEX(CHP_table[CHP],MATCH(data[[#This Row],[Case Profile Name]],CHP_table[Case Profile Name],0))</f>
        <v>HP</v>
      </c>
      <c r="I964" t="str">
        <f>LEFT(data[[#This Row],[Domain]],1)</f>
        <v>H</v>
      </c>
      <c r="J964" s="4">
        <f>INDEX(criteria_table[criteria_code],MATCH(data[[#This Row],[Criteria]],criteria_table[Criteria],0))</f>
        <v>3</v>
      </c>
      <c r="K964" s="4" t="str">
        <f>CONCATENATE(data[[#This Row],[C H or P]],",",data[[#This Row],[criteria_code]])</f>
        <v>H,3</v>
      </c>
      <c r="L964" s="4" t="str">
        <f>CONCATENATE(data[[#This Row],[num_domains]]," ",data[[#This Row],[Criteria]])</f>
        <v>2 Allegiance to the United States of America</v>
      </c>
    </row>
    <row r="965" spans="1:12" hidden="1" x14ac:dyDescent="0.25">
      <c r="A965" t="s">
        <v>29</v>
      </c>
      <c r="B965" t="s">
        <v>100</v>
      </c>
      <c r="C965" t="s">
        <v>45</v>
      </c>
      <c r="D965" t="s">
        <v>8</v>
      </c>
      <c r="E965" t="s">
        <v>7</v>
      </c>
      <c r="F965" t="s">
        <v>6</v>
      </c>
      <c r="G965">
        <f>INDEX(resident_to_x_domains[how many domains?],MATCH(data[[#This Row],[Case Profile Name]],resident_to_x_domains[Case Profile Name],0))</f>
        <v>2</v>
      </c>
      <c r="H965" t="str">
        <f>INDEX(CHP_table[CHP],MATCH(data[[#This Row],[Case Profile Name]],CHP_table[Case Profile Name],0))</f>
        <v>HP</v>
      </c>
      <c r="I965" t="str">
        <f>LEFT(data[[#This Row],[Domain]],1)</f>
        <v>H</v>
      </c>
      <c r="J965" s="4">
        <f>INDEX(criteria_table[criteria_code],MATCH(data[[#This Row],[Criteria]],criteria_table[Criteria],0))</f>
        <v>28</v>
      </c>
      <c r="K965" s="4" t="str">
        <f>CONCATENATE(data[[#This Row],[C H or P]],",",data[[#This Row],[criteria_code]])</f>
        <v>H,28</v>
      </c>
      <c r="L965" s="4" t="str">
        <f>CONCATENATE(data[[#This Row],[num_domains]]," ",data[[#This Row],[Criteria]])</f>
        <v>2 Unexplained affluence</v>
      </c>
    </row>
    <row r="966" spans="1:12" x14ac:dyDescent="0.25">
      <c r="A966" t="s">
        <v>29</v>
      </c>
      <c r="B966" t="s">
        <v>100</v>
      </c>
      <c r="C966" t="s">
        <v>45</v>
      </c>
      <c r="D966" t="s">
        <v>2</v>
      </c>
      <c r="E966" t="s">
        <v>1</v>
      </c>
      <c r="F966" t="s">
        <v>0</v>
      </c>
      <c r="G966">
        <f>INDEX(resident_to_x_domains[how many domains?],MATCH(data[[#This Row],[Case Profile Name]],resident_to_x_domains[Case Profile Name],0))</f>
        <v>2</v>
      </c>
      <c r="H966" t="str">
        <f>INDEX(CHP_table[CHP],MATCH(data[[#This Row],[Case Profile Name]],CHP_table[Case Profile Name],0))</f>
        <v>HP</v>
      </c>
      <c r="I966" t="str">
        <f>LEFT(data[[#This Row],[Domain]],1)</f>
        <v>P</v>
      </c>
      <c r="J966" s="4">
        <f>INDEX(criteria_table[criteria_code],MATCH(data[[#This Row],[Criteria]],criteria_table[Criteria],0))</f>
        <v>18</v>
      </c>
      <c r="K966" s="4" t="str">
        <f>CONCATENATE(data[[#This Row],[C H or P]],",",data[[#This Row],[criteria_code]])</f>
        <v>P,18</v>
      </c>
      <c r="L966" s="4" t="str">
        <f>CONCATENATE(data[[#This Row],[num_domains]]," ",data[[#This Row],[Criteria]])</f>
        <v>2 Passive communication with hostile actors</v>
      </c>
    </row>
    <row r="967" spans="1:12" hidden="1" x14ac:dyDescent="0.25">
      <c r="A967" t="s">
        <v>29</v>
      </c>
      <c r="B967" t="s">
        <v>100</v>
      </c>
      <c r="C967" t="s">
        <v>45</v>
      </c>
      <c r="D967" t="s">
        <v>8</v>
      </c>
      <c r="E967" t="s">
        <v>1</v>
      </c>
      <c r="F967" t="s">
        <v>14</v>
      </c>
      <c r="G967">
        <f>INDEX(resident_to_x_domains[how many domains?],MATCH(data[[#This Row],[Case Profile Name]],resident_to_x_domains[Case Profile Name],0))</f>
        <v>2</v>
      </c>
      <c r="H967" t="str">
        <f>INDEX(CHP_table[CHP],MATCH(data[[#This Row],[Case Profile Name]],CHP_table[Case Profile Name],0))</f>
        <v>HP</v>
      </c>
      <c r="I967" t="str">
        <f>LEFT(data[[#This Row],[Domain]],1)</f>
        <v>P</v>
      </c>
      <c r="J967" s="4">
        <f>INDEX(criteria_table[criteria_code],MATCH(data[[#This Row],[Criteria]],criteria_table[Criteria],0))</f>
        <v>1</v>
      </c>
      <c r="K967" s="4" t="str">
        <f>CONCATENATE(data[[#This Row],[C H or P]],",",data[[#This Row],[criteria_code]])</f>
        <v>P,1</v>
      </c>
      <c r="L967" s="4" t="str">
        <f>CONCATENATE(data[[#This Row],[num_domains]]," ",data[[#This Row],[Criteria]])</f>
        <v>2 Active communication with hostile actors</v>
      </c>
    </row>
    <row r="968" spans="1:12" x14ac:dyDescent="0.25">
      <c r="A968" t="s">
        <v>17</v>
      </c>
      <c r="B968" t="s">
        <v>99</v>
      </c>
      <c r="C968" t="s">
        <v>64</v>
      </c>
      <c r="D968" t="s">
        <v>2</v>
      </c>
      <c r="E968" t="s">
        <v>7</v>
      </c>
      <c r="F968" t="s">
        <v>12</v>
      </c>
      <c r="G968">
        <f>INDEX(resident_to_x_domains[how many domains?],MATCH(data[[#This Row],[Case Profile Name]],resident_to_x_domains[Case Profile Name],0))</f>
        <v>2</v>
      </c>
      <c r="H968" t="str">
        <f>INDEX(CHP_table[CHP],MATCH(data[[#This Row],[Case Profile Name]],CHP_table[Case Profile Name],0))</f>
        <v>HP</v>
      </c>
      <c r="I968" t="str">
        <f>LEFT(data[[#This Row],[Domain]],1)</f>
        <v>H</v>
      </c>
      <c r="J968" s="4">
        <f>INDEX(criteria_table[criteria_code],MATCH(data[[#This Row],[Criteria]],criteria_table[Criteria],0))</f>
        <v>23</v>
      </c>
      <c r="K968" s="4" t="str">
        <f>CONCATENATE(data[[#This Row],[C H or P]],",",data[[#This Row],[criteria_code]])</f>
        <v>H,23</v>
      </c>
      <c r="L968" s="4" t="str">
        <f>CONCATENATE(data[[#This Row],[num_domains]]," ",data[[#This Row],[Criteria]])</f>
        <v>2 Practices dangerous to security</v>
      </c>
    </row>
    <row r="969" spans="1:12" x14ac:dyDescent="0.25">
      <c r="A969" t="s">
        <v>17</v>
      </c>
      <c r="B969" t="s">
        <v>99</v>
      </c>
      <c r="C969" t="s">
        <v>64</v>
      </c>
      <c r="D969" t="s">
        <v>2</v>
      </c>
      <c r="E969" t="s">
        <v>7</v>
      </c>
      <c r="F969" t="s">
        <v>13</v>
      </c>
      <c r="G969">
        <f>INDEX(resident_to_x_domains[how many domains?],MATCH(data[[#This Row],[Case Profile Name]],resident_to_x_domains[Case Profile Name],0))</f>
        <v>2</v>
      </c>
      <c r="H969" t="str">
        <f>INDEX(CHP_table[CHP],MATCH(data[[#This Row],[Case Profile Name]],CHP_table[Case Profile Name],0))</f>
        <v>HP</v>
      </c>
      <c r="I969" t="str">
        <f>LEFT(data[[#This Row],[Domain]],1)</f>
        <v>H</v>
      </c>
      <c r="J969" s="4">
        <f>INDEX(criteria_table[criteria_code],MATCH(data[[#This Row],[Criteria]],criteria_table[Criteria],0))</f>
        <v>11</v>
      </c>
      <c r="K969" s="4" t="str">
        <f>CONCATENATE(data[[#This Row],[C H or P]],",",data[[#This Row],[criteria_code]])</f>
        <v>H,11</v>
      </c>
      <c r="L969" s="4" t="str">
        <f>CONCATENATE(data[[#This Row],[num_domains]]," ",data[[#This Row],[Criteria]])</f>
        <v>2 Financial considerations</v>
      </c>
    </row>
    <row r="970" spans="1:12" hidden="1" x14ac:dyDescent="0.25">
      <c r="A970" t="s">
        <v>17</v>
      </c>
      <c r="B970" t="s">
        <v>99</v>
      </c>
      <c r="C970" t="s">
        <v>64</v>
      </c>
      <c r="D970" t="s">
        <v>8</v>
      </c>
      <c r="E970" t="s">
        <v>7</v>
      </c>
      <c r="F970" t="s">
        <v>11</v>
      </c>
      <c r="G970">
        <f>INDEX(resident_to_x_domains[how many domains?],MATCH(data[[#This Row],[Case Profile Name]],resident_to_x_domains[Case Profile Name],0))</f>
        <v>2</v>
      </c>
      <c r="H970" t="str">
        <f>INDEX(CHP_table[CHP],MATCH(data[[#This Row],[Case Profile Name]],CHP_table[Case Profile Name],0))</f>
        <v>HP</v>
      </c>
      <c r="I970" t="str">
        <f>LEFT(data[[#This Row],[Domain]],1)</f>
        <v>H</v>
      </c>
      <c r="J970" s="4">
        <f>INDEX(criteria_table[criteria_code],MATCH(data[[#This Row],[Criteria]],criteria_table[Criteria],0))</f>
        <v>15</v>
      </c>
      <c r="K970" s="4" t="str">
        <f>CONCATENATE(data[[#This Row],[C H or P]],",",data[[#This Row],[criteria_code]])</f>
        <v>H,15</v>
      </c>
      <c r="L970" s="4" t="str">
        <f>CONCATENATE(data[[#This Row],[num_domains]]," ",data[[#This Row],[Criteria]])</f>
        <v>2 Mishandling of classified information</v>
      </c>
    </row>
    <row r="971" spans="1:12" hidden="1" x14ac:dyDescent="0.25">
      <c r="A971" t="s">
        <v>17</v>
      </c>
      <c r="B971" t="s">
        <v>99</v>
      </c>
      <c r="C971" t="s">
        <v>64</v>
      </c>
      <c r="D971" t="s">
        <v>8</v>
      </c>
      <c r="E971" t="s">
        <v>7</v>
      </c>
      <c r="F971" t="s">
        <v>10</v>
      </c>
      <c r="G971">
        <f>INDEX(resident_to_x_domains[how many domains?],MATCH(data[[#This Row],[Case Profile Name]],resident_to_x_domains[Case Profile Name],0))</f>
        <v>2</v>
      </c>
      <c r="H971" t="str">
        <f>INDEX(CHP_table[CHP],MATCH(data[[#This Row],[Case Profile Name]],CHP_table[Case Profile Name],0))</f>
        <v>HP</v>
      </c>
      <c r="I971" t="str">
        <f>LEFT(data[[#This Row],[Domain]],1)</f>
        <v>H</v>
      </c>
      <c r="J971" s="4">
        <f>INDEX(criteria_table[criteria_code],MATCH(data[[#This Row],[Criteria]],criteria_table[Criteria],0))</f>
        <v>3</v>
      </c>
      <c r="K971" s="4" t="str">
        <f>CONCATENATE(data[[#This Row],[C H or P]],",",data[[#This Row],[criteria_code]])</f>
        <v>H,3</v>
      </c>
      <c r="L971" s="4" t="str">
        <f>CONCATENATE(data[[#This Row],[num_domains]]," ",data[[#This Row],[Criteria]])</f>
        <v>2 Allegiance to the United States of America</v>
      </c>
    </row>
    <row r="972" spans="1:12" hidden="1" x14ac:dyDescent="0.25">
      <c r="A972" t="s">
        <v>17</v>
      </c>
      <c r="B972" t="s">
        <v>99</v>
      </c>
      <c r="C972" t="s">
        <v>64</v>
      </c>
      <c r="D972" t="s">
        <v>8</v>
      </c>
      <c r="E972" t="s">
        <v>7</v>
      </c>
      <c r="F972" t="s">
        <v>6</v>
      </c>
      <c r="G972">
        <f>INDEX(resident_to_x_domains[how many domains?],MATCH(data[[#This Row],[Case Profile Name]],resident_to_x_domains[Case Profile Name],0))</f>
        <v>2</v>
      </c>
      <c r="H972" t="str">
        <f>INDEX(CHP_table[CHP],MATCH(data[[#This Row],[Case Profile Name]],CHP_table[Case Profile Name],0))</f>
        <v>HP</v>
      </c>
      <c r="I972" t="str">
        <f>LEFT(data[[#This Row],[Domain]],1)</f>
        <v>H</v>
      </c>
      <c r="J972" s="4">
        <f>INDEX(criteria_table[criteria_code],MATCH(data[[#This Row],[Criteria]],criteria_table[Criteria],0))</f>
        <v>28</v>
      </c>
      <c r="K972" s="4" t="str">
        <f>CONCATENATE(data[[#This Row],[C H or P]],",",data[[#This Row],[criteria_code]])</f>
        <v>H,28</v>
      </c>
      <c r="L972" s="4" t="str">
        <f>CONCATENATE(data[[#This Row],[num_domains]]," ",data[[#This Row],[Criteria]])</f>
        <v>2 Unexplained affluence</v>
      </c>
    </row>
    <row r="973" spans="1:12" hidden="1" x14ac:dyDescent="0.25">
      <c r="A973" t="s">
        <v>17</v>
      </c>
      <c r="B973" t="s">
        <v>99</v>
      </c>
      <c r="C973" t="s">
        <v>64</v>
      </c>
      <c r="D973" t="s">
        <v>8</v>
      </c>
      <c r="E973" t="s">
        <v>1</v>
      </c>
      <c r="F973" t="s">
        <v>14</v>
      </c>
      <c r="G973">
        <f>INDEX(resident_to_x_domains[how many domains?],MATCH(data[[#This Row],[Case Profile Name]],resident_to_x_domains[Case Profile Name],0))</f>
        <v>2</v>
      </c>
      <c r="H973" t="str">
        <f>INDEX(CHP_table[CHP],MATCH(data[[#This Row],[Case Profile Name]],CHP_table[Case Profile Name],0))</f>
        <v>HP</v>
      </c>
      <c r="I973" t="str">
        <f>LEFT(data[[#This Row],[Domain]],1)</f>
        <v>P</v>
      </c>
      <c r="J973" s="4">
        <f>INDEX(criteria_table[criteria_code],MATCH(data[[#This Row],[Criteria]],criteria_table[Criteria],0))</f>
        <v>1</v>
      </c>
      <c r="K973" s="4" t="str">
        <f>CONCATENATE(data[[#This Row],[C H or P]],",",data[[#This Row],[criteria_code]])</f>
        <v>P,1</v>
      </c>
      <c r="L973" s="4" t="str">
        <f>CONCATENATE(data[[#This Row],[num_domains]]," ",data[[#This Row],[Criteria]])</f>
        <v>2 Active communication with hostile actors</v>
      </c>
    </row>
    <row r="974" spans="1:12" x14ac:dyDescent="0.25">
      <c r="A974" t="s">
        <v>98</v>
      </c>
      <c r="B974" t="s">
        <v>97</v>
      </c>
      <c r="C974" t="s">
        <v>19</v>
      </c>
      <c r="D974" t="s">
        <v>2</v>
      </c>
      <c r="E974" t="s">
        <v>7</v>
      </c>
      <c r="F974" t="s">
        <v>12</v>
      </c>
      <c r="G974">
        <f>INDEX(resident_to_x_domains[how many domains?],MATCH(data[[#This Row],[Case Profile Name]],resident_to_x_domains[Case Profile Name],0))</f>
        <v>3</v>
      </c>
      <c r="H974" t="str">
        <f>INDEX(CHP_table[CHP],MATCH(data[[#This Row],[Case Profile Name]],CHP_table[Case Profile Name],0))</f>
        <v>CHP</v>
      </c>
      <c r="I974" t="str">
        <f>LEFT(data[[#This Row],[Domain]],1)</f>
        <v>H</v>
      </c>
      <c r="J974" s="4">
        <f>INDEX(criteria_table[criteria_code],MATCH(data[[#This Row],[Criteria]],criteria_table[Criteria],0))</f>
        <v>23</v>
      </c>
      <c r="K974" s="4" t="str">
        <f>CONCATENATE(data[[#This Row],[C H or P]],",",data[[#This Row],[criteria_code]])</f>
        <v>H,23</v>
      </c>
      <c r="L974" s="4" t="str">
        <f>CONCATENATE(data[[#This Row],[num_domains]]," ",data[[#This Row],[Criteria]])</f>
        <v>3 Practices dangerous to security</v>
      </c>
    </row>
    <row r="975" spans="1:12" x14ac:dyDescent="0.25">
      <c r="A975" t="s">
        <v>98</v>
      </c>
      <c r="B975" t="s">
        <v>97</v>
      </c>
      <c r="C975" t="s">
        <v>19</v>
      </c>
      <c r="D975" t="s">
        <v>2</v>
      </c>
      <c r="E975" t="s">
        <v>7</v>
      </c>
      <c r="F975" t="s">
        <v>13</v>
      </c>
      <c r="G975">
        <f>INDEX(resident_to_x_domains[how many domains?],MATCH(data[[#This Row],[Case Profile Name]],resident_to_x_domains[Case Profile Name],0))</f>
        <v>3</v>
      </c>
      <c r="H975" t="str">
        <f>INDEX(CHP_table[CHP],MATCH(data[[#This Row],[Case Profile Name]],CHP_table[Case Profile Name],0))</f>
        <v>CHP</v>
      </c>
      <c r="I975" t="str">
        <f>LEFT(data[[#This Row],[Domain]],1)</f>
        <v>H</v>
      </c>
      <c r="J975" s="4">
        <f>INDEX(criteria_table[criteria_code],MATCH(data[[#This Row],[Criteria]],criteria_table[Criteria],0))</f>
        <v>11</v>
      </c>
      <c r="K975" s="4" t="str">
        <f>CONCATENATE(data[[#This Row],[C H or P]],",",data[[#This Row],[criteria_code]])</f>
        <v>H,11</v>
      </c>
      <c r="L975" s="4" t="str">
        <f>CONCATENATE(data[[#This Row],[num_domains]]," ",data[[#This Row],[Criteria]])</f>
        <v>3 Financial considerations</v>
      </c>
    </row>
    <row r="976" spans="1:12" hidden="1" x14ac:dyDescent="0.25">
      <c r="A976" t="s">
        <v>98</v>
      </c>
      <c r="B976" t="s">
        <v>97</v>
      </c>
      <c r="C976" t="s">
        <v>19</v>
      </c>
      <c r="D976" t="s">
        <v>8</v>
      </c>
      <c r="E976" t="s">
        <v>7</v>
      </c>
      <c r="F976" t="s">
        <v>11</v>
      </c>
      <c r="G976">
        <f>INDEX(resident_to_x_domains[how many domains?],MATCH(data[[#This Row],[Case Profile Name]],resident_to_x_domains[Case Profile Name],0))</f>
        <v>3</v>
      </c>
      <c r="H976" t="str">
        <f>INDEX(CHP_table[CHP],MATCH(data[[#This Row],[Case Profile Name]],CHP_table[Case Profile Name],0))</f>
        <v>CHP</v>
      </c>
      <c r="I976" t="str">
        <f>LEFT(data[[#This Row],[Domain]],1)</f>
        <v>H</v>
      </c>
      <c r="J976" s="4">
        <f>INDEX(criteria_table[criteria_code],MATCH(data[[#This Row],[Criteria]],criteria_table[Criteria],0))</f>
        <v>15</v>
      </c>
      <c r="K976" s="4" t="str">
        <f>CONCATENATE(data[[#This Row],[C H or P]],",",data[[#This Row],[criteria_code]])</f>
        <v>H,15</v>
      </c>
      <c r="L976" s="4" t="str">
        <f>CONCATENATE(data[[#This Row],[num_domains]]," ",data[[#This Row],[Criteria]])</f>
        <v>3 Mishandling of classified information</v>
      </c>
    </row>
    <row r="977" spans="1:12" hidden="1" x14ac:dyDescent="0.25">
      <c r="A977" t="s">
        <v>98</v>
      </c>
      <c r="B977" t="s">
        <v>97</v>
      </c>
      <c r="C977" t="s">
        <v>19</v>
      </c>
      <c r="D977" t="s">
        <v>8</v>
      </c>
      <c r="E977" t="s">
        <v>7</v>
      </c>
      <c r="F977" t="s">
        <v>10</v>
      </c>
      <c r="G977">
        <f>INDEX(resident_to_x_domains[how many domains?],MATCH(data[[#This Row],[Case Profile Name]],resident_to_x_domains[Case Profile Name],0))</f>
        <v>3</v>
      </c>
      <c r="H977" t="str">
        <f>INDEX(CHP_table[CHP],MATCH(data[[#This Row],[Case Profile Name]],CHP_table[Case Profile Name],0))</f>
        <v>CHP</v>
      </c>
      <c r="I977" t="str">
        <f>LEFT(data[[#This Row],[Domain]],1)</f>
        <v>H</v>
      </c>
      <c r="J977" s="4">
        <f>INDEX(criteria_table[criteria_code],MATCH(data[[#This Row],[Criteria]],criteria_table[Criteria],0))</f>
        <v>3</v>
      </c>
      <c r="K977" s="4" t="str">
        <f>CONCATENATE(data[[#This Row],[C H or P]],",",data[[#This Row],[criteria_code]])</f>
        <v>H,3</v>
      </c>
      <c r="L977" s="4" t="str">
        <f>CONCATENATE(data[[#This Row],[num_domains]]," ",data[[#This Row],[Criteria]])</f>
        <v>3 Allegiance to the United States of America</v>
      </c>
    </row>
    <row r="978" spans="1:12" hidden="1" x14ac:dyDescent="0.25">
      <c r="A978" t="s">
        <v>98</v>
      </c>
      <c r="B978" t="s">
        <v>97</v>
      </c>
      <c r="C978" t="s">
        <v>19</v>
      </c>
      <c r="D978" t="s">
        <v>8</v>
      </c>
      <c r="E978" t="s">
        <v>7</v>
      </c>
      <c r="F978" t="s">
        <v>30</v>
      </c>
      <c r="G978">
        <f>INDEX(resident_to_x_domains[how many domains?],MATCH(data[[#This Row],[Case Profile Name]],resident_to_x_domains[Case Profile Name],0))</f>
        <v>3</v>
      </c>
      <c r="H978" t="str">
        <f>INDEX(CHP_table[CHP],MATCH(data[[#This Row],[Case Profile Name]],CHP_table[Case Profile Name],0))</f>
        <v>CHP</v>
      </c>
      <c r="I978" t="str">
        <f>LEFT(data[[#This Row],[Domain]],1)</f>
        <v>H</v>
      </c>
      <c r="J978" s="4">
        <f>INDEX(criteria_table[criteria_code],MATCH(data[[#This Row],[Criteria]],criteria_table[Criteria],0))</f>
        <v>8</v>
      </c>
      <c r="K978" s="4" t="str">
        <f>CONCATENATE(data[[#This Row],[C H or P]],",",data[[#This Row],[criteria_code]])</f>
        <v>H,8</v>
      </c>
      <c r="L978" s="4" t="str">
        <f>CONCATENATE(data[[#This Row],[num_domains]]," ",data[[#This Row],[Criteria]])</f>
        <v>3 Excessive debt</v>
      </c>
    </row>
    <row r="979" spans="1:12" x14ac:dyDescent="0.25">
      <c r="A979" t="s">
        <v>98</v>
      </c>
      <c r="B979" t="s">
        <v>97</v>
      </c>
      <c r="C979" t="s">
        <v>19</v>
      </c>
      <c r="D979" t="s">
        <v>2</v>
      </c>
      <c r="E979" t="s">
        <v>1</v>
      </c>
      <c r="F979" t="s">
        <v>35</v>
      </c>
      <c r="G979">
        <f>INDEX(resident_to_x_domains[how many domains?],MATCH(data[[#This Row],[Case Profile Name]],resident_to_x_domains[Case Profile Name],0))</f>
        <v>3</v>
      </c>
      <c r="H979" t="str">
        <f>INDEX(CHP_table[CHP],MATCH(data[[#This Row],[Case Profile Name]],CHP_table[Case Profile Name],0))</f>
        <v>CHP</v>
      </c>
      <c r="I979" t="str">
        <f>LEFT(data[[#This Row],[Domain]],1)</f>
        <v>P</v>
      </c>
      <c r="J979" s="4">
        <f>INDEX(criteria_table[criteria_code],MATCH(data[[#This Row],[Criteria]],criteria_table[Criteria],0))</f>
        <v>10</v>
      </c>
      <c r="K979" s="4" t="str">
        <f>CONCATENATE(data[[#This Row],[C H or P]],",",data[[#This Row],[criteria_code]])</f>
        <v>P,10</v>
      </c>
      <c r="L979" s="4" t="str">
        <f>CONCATENATE(data[[#This Row],[num_domains]]," ",data[[#This Row],[Criteria]])</f>
        <v>3 Feelings of victimization</v>
      </c>
    </row>
    <row r="980" spans="1:12" hidden="1" x14ac:dyDescent="0.25">
      <c r="A980" t="s">
        <v>98</v>
      </c>
      <c r="B980" t="s">
        <v>97</v>
      </c>
      <c r="C980" t="s">
        <v>19</v>
      </c>
      <c r="D980" t="s">
        <v>8</v>
      </c>
      <c r="E980" t="s">
        <v>1</v>
      </c>
      <c r="F980" t="s">
        <v>34</v>
      </c>
      <c r="G980">
        <f>INDEX(resident_to_x_domains[how many domains?],MATCH(data[[#This Row],[Case Profile Name]],resident_to_x_domains[Case Profile Name],0))</f>
        <v>3</v>
      </c>
      <c r="H980" t="str">
        <f>INDEX(CHP_table[CHP],MATCH(data[[#This Row],[Case Profile Name]],CHP_table[Case Profile Name],0))</f>
        <v>CHP</v>
      </c>
      <c r="I980" t="str">
        <f>LEFT(data[[#This Row],[Domain]],1)</f>
        <v>P</v>
      </c>
      <c r="J980" s="4">
        <f>INDEX(criteria_table[criteria_code],MATCH(data[[#This Row],[Criteria]],criteria_table[Criteria],0))</f>
        <v>26</v>
      </c>
      <c r="K980" s="4" t="str">
        <f>CONCATENATE(data[[#This Row],[C H or P]],",",data[[#This Row],[criteria_code]])</f>
        <v>P,26</v>
      </c>
      <c r="L980" s="4" t="str">
        <f>CONCATENATE(data[[#This Row],[num_domains]]," ",data[[#This Row],[Criteria]])</f>
        <v>3 Resentment</v>
      </c>
    </row>
    <row r="981" spans="1:12" hidden="1" x14ac:dyDescent="0.25">
      <c r="A981" t="s">
        <v>98</v>
      </c>
      <c r="B981" t="s">
        <v>97</v>
      </c>
      <c r="C981" t="s">
        <v>19</v>
      </c>
      <c r="D981" t="s">
        <v>8</v>
      </c>
      <c r="E981" t="s">
        <v>1</v>
      </c>
      <c r="F981" t="s">
        <v>14</v>
      </c>
      <c r="G981">
        <f>INDEX(resident_to_x_domains[how many domains?],MATCH(data[[#This Row],[Case Profile Name]],resident_to_x_domains[Case Profile Name],0))</f>
        <v>3</v>
      </c>
      <c r="H981" t="str">
        <f>INDEX(CHP_table[CHP],MATCH(data[[#This Row],[Case Profile Name]],CHP_table[Case Profile Name],0))</f>
        <v>CHP</v>
      </c>
      <c r="I981" t="str">
        <f>LEFT(data[[#This Row],[Domain]],1)</f>
        <v>P</v>
      </c>
      <c r="J981" s="4">
        <f>INDEX(criteria_table[criteria_code],MATCH(data[[#This Row],[Criteria]],criteria_table[Criteria],0))</f>
        <v>1</v>
      </c>
      <c r="K981" s="4" t="str">
        <f>CONCATENATE(data[[#This Row],[C H or P]],",",data[[#This Row],[criteria_code]])</f>
        <v>P,1</v>
      </c>
      <c r="L981" s="4" t="str">
        <f>CONCATENATE(data[[#This Row],[num_domains]]," ",data[[#This Row],[Criteria]])</f>
        <v>3 Active communication with hostile actors</v>
      </c>
    </row>
    <row r="982" spans="1:12" x14ac:dyDescent="0.25">
      <c r="A982" t="s">
        <v>98</v>
      </c>
      <c r="B982" t="s">
        <v>97</v>
      </c>
      <c r="C982" t="s">
        <v>19</v>
      </c>
      <c r="D982" t="s">
        <v>2</v>
      </c>
      <c r="E982" t="s">
        <v>23</v>
      </c>
      <c r="F982" t="s">
        <v>26</v>
      </c>
      <c r="G982">
        <f>INDEX(resident_to_x_domains[how many domains?],MATCH(data[[#This Row],[Case Profile Name]],resident_to_x_domains[Case Profile Name],0))</f>
        <v>3</v>
      </c>
      <c r="H982" t="str">
        <f>INDEX(CHP_table[CHP],MATCH(data[[#This Row],[Case Profile Name]],CHP_table[Case Profile Name],0))</f>
        <v>CHP</v>
      </c>
      <c r="I982" t="str">
        <f>LEFT(data[[#This Row],[Domain]],1)</f>
        <v>C</v>
      </c>
      <c r="J982" s="4">
        <f>INDEX(criteria_table[criteria_code],MATCH(data[[#This Row],[Criteria]],criteria_table[Criteria],0))</f>
        <v>21</v>
      </c>
      <c r="K982" s="4" t="str">
        <f>CONCATENATE(data[[#This Row],[C H or P]],",",data[[#This Row],[criteria_code]])</f>
        <v>C,21</v>
      </c>
      <c r="L982" s="4" t="str">
        <f>CONCATENATE(data[[#This Row],[num_domains]]," ",data[[#This Row],[Criteria]])</f>
        <v>3 Poor cybersecurity practices</v>
      </c>
    </row>
    <row r="983" spans="1:12" hidden="1" x14ac:dyDescent="0.25">
      <c r="A983" t="s">
        <v>98</v>
      </c>
      <c r="B983" t="s">
        <v>97</v>
      </c>
      <c r="C983" t="s">
        <v>19</v>
      </c>
      <c r="D983" t="s">
        <v>8</v>
      </c>
      <c r="E983" t="s">
        <v>23</v>
      </c>
      <c r="F983" t="s">
        <v>22</v>
      </c>
      <c r="G983">
        <f>INDEX(resident_to_x_domains[how many domains?],MATCH(data[[#This Row],[Case Profile Name]],resident_to_x_domains[Case Profile Name],0))</f>
        <v>3</v>
      </c>
      <c r="H983" t="str">
        <f>INDEX(CHP_table[CHP],MATCH(data[[#This Row],[Case Profile Name]],CHP_table[Case Profile Name],0))</f>
        <v>CHP</v>
      </c>
      <c r="I983" t="str">
        <f>LEFT(data[[#This Row],[Domain]],1)</f>
        <v>C</v>
      </c>
      <c r="J983" s="4">
        <f>INDEX(criteria_table[criteria_code],MATCH(data[[#This Row],[Criteria]],criteria_table[Criteria],0))</f>
        <v>16</v>
      </c>
      <c r="K983" s="4" t="str">
        <f>CONCATENATE(data[[#This Row],[C H or P]],",",data[[#This Row],[criteria_code]])</f>
        <v>C,16</v>
      </c>
      <c r="L983" s="4" t="str">
        <f>CONCATENATE(data[[#This Row],[num_domains]]," ",data[[#This Row],[Criteria]])</f>
        <v>3 Misuse of protected/secured information systems</v>
      </c>
    </row>
    <row r="984" spans="1:12" x14ac:dyDescent="0.25">
      <c r="A984" t="s">
        <v>82</v>
      </c>
      <c r="B984" t="s">
        <v>96</v>
      </c>
      <c r="C984" t="s">
        <v>95</v>
      </c>
      <c r="D984" t="s">
        <v>2</v>
      </c>
      <c r="E984" t="s">
        <v>7</v>
      </c>
      <c r="F984" t="s">
        <v>38</v>
      </c>
      <c r="G984">
        <f>INDEX(resident_to_x_domains[how many domains?],MATCH(data[[#This Row],[Case Profile Name]],resident_to_x_domains[Case Profile Name],0))</f>
        <v>2</v>
      </c>
      <c r="H984" t="str">
        <f>INDEX(CHP_table[CHP],MATCH(data[[#This Row],[Case Profile Name]],CHP_table[Case Profile Name],0))</f>
        <v>CH</v>
      </c>
      <c r="I984" t="str">
        <f>LEFT(data[[#This Row],[Domain]],1)</f>
        <v>H</v>
      </c>
      <c r="J984" s="4">
        <f>INDEX(criteria_table[criteria_code],MATCH(data[[#This Row],[Criteria]],criteria_table[Criteria],0))</f>
        <v>20</v>
      </c>
      <c r="K984" s="4" t="str">
        <f>CONCATENATE(data[[#This Row],[C H or P]],",",data[[#This Row],[criteria_code]])</f>
        <v>H,20</v>
      </c>
      <c r="L984" s="4" t="str">
        <f>CONCATENATE(data[[#This Row],[num_domains]]," ",data[[#This Row],[Criteria]])</f>
        <v>2 Personal conduct</v>
      </c>
    </row>
    <row r="985" spans="1:12" x14ac:dyDescent="0.25">
      <c r="A985" t="s">
        <v>82</v>
      </c>
      <c r="B985" t="s">
        <v>96</v>
      </c>
      <c r="C985" t="s">
        <v>95</v>
      </c>
      <c r="D985" t="s">
        <v>2</v>
      </c>
      <c r="E985" t="s">
        <v>7</v>
      </c>
      <c r="F985" t="s">
        <v>12</v>
      </c>
      <c r="G985">
        <f>INDEX(resident_to_x_domains[how many domains?],MATCH(data[[#This Row],[Case Profile Name]],resident_to_x_domains[Case Profile Name],0))</f>
        <v>2</v>
      </c>
      <c r="H985" t="str">
        <f>INDEX(CHP_table[CHP],MATCH(data[[#This Row],[Case Profile Name]],CHP_table[Case Profile Name],0))</f>
        <v>CH</v>
      </c>
      <c r="I985" t="str">
        <f>LEFT(data[[#This Row],[Domain]],1)</f>
        <v>H</v>
      </c>
      <c r="J985" s="4">
        <f>INDEX(criteria_table[criteria_code],MATCH(data[[#This Row],[Criteria]],criteria_table[Criteria],0))</f>
        <v>23</v>
      </c>
      <c r="K985" s="4" t="str">
        <f>CONCATENATE(data[[#This Row],[C H or P]],",",data[[#This Row],[criteria_code]])</f>
        <v>H,23</v>
      </c>
      <c r="L985" s="4" t="str">
        <f>CONCATENATE(data[[#This Row],[num_domains]]," ",data[[#This Row],[Criteria]])</f>
        <v>2 Practices dangerous to security</v>
      </c>
    </row>
    <row r="986" spans="1:12" hidden="1" x14ac:dyDescent="0.25">
      <c r="A986" t="s">
        <v>82</v>
      </c>
      <c r="B986" t="s">
        <v>96</v>
      </c>
      <c r="C986" t="s">
        <v>95</v>
      </c>
      <c r="D986" t="s">
        <v>8</v>
      </c>
      <c r="E986" t="s">
        <v>7</v>
      </c>
      <c r="F986" t="s">
        <v>11</v>
      </c>
      <c r="G986">
        <f>INDEX(resident_to_x_domains[how many domains?],MATCH(data[[#This Row],[Case Profile Name]],resident_to_x_domains[Case Profile Name],0))</f>
        <v>2</v>
      </c>
      <c r="H986" t="str">
        <f>INDEX(CHP_table[CHP],MATCH(data[[#This Row],[Case Profile Name]],CHP_table[Case Profile Name],0))</f>
        <v>CH</v>
      </c>
      <c r="I986" t="str">
        <f>LEFT(data[[#This Row],[Domain]],1)</f>
        <v>H</v>
      </c>
      <c r="J986" s="4">
        <f>INDEX(criteria_table[criteria_code],MATCH(data[[#This Row],[Criteria]],criteria_table[Criteria],0))</f>
        <v>15</v>
      </c>
      <c r="K986" s="4" t="str">
        <f>CONCATENATE(data[[#This Row],[C H or P]],",",data[[#This Row],[criteria_code]])</f>
        <v>H,15</v>
      </c>
      <c r="L986" s="4" t="str">
        <f>CONCATENATE(data[[#This Row],[num_domains]]," ",data[[#This Row],[Criteria]])</f>
        <v>2 Mishandling of classified information</v>
      </c>
    </row>
    <row r="987" spans="1:12" hidden="1" x14ac:dyDescent="0.25">
      <c r="A987" t="s">
        <v>82</v>
      </c>
      <c r="B987" t="s">
        <v>96</v>
      </c>
      <c r="C987" t="s">
        <v>95</v>
      </c>
      <c r="D987" t="s">
        <v>8</v>
      </c>
      <c r="E987" t="s">
        <v>7</v>
      </c>
      <c r="F987" t="s">
        <v>10</v>
      </c>
      <c r="G987">
        <f>INDEX(resident_to_x_domains[how many domains?],MATCH(data[[#This Row],[Case Profile Name]],resident_to_x_domains[Case Profile Name],0))</f>
        <v>2</v>
      </c>
      <c r="H987" t="str">
        <f>INDEX(CHP_table[CHP],MATCH(data[[#This Row],[Case Profile Name]],CHP_table[Case Profile Name],0))</f>
        <v>CH</v>
      </c>
      <c r="I987" t="str">
        <f>LEFT(data[[#This Row],[Domain]],1)</f>
        <v>H</v>
      </c>
      <c r="J987" s="4">
        <f>INDEX(criteria_table[criteria_code],MATCH(data[[#This Row],[Criteria]],criteria_table[Criteria],0))</f>
        <v>3</v>
      </c>
      <c r="K987" s="4" t="str">
        <f>CONCATENATE(data[[#This Row],[C H or P]],",",data[[#This Row],[criteria_code]])</f>
        <v>H,3</v>
      </c>
      <c r="L987" s="4" t="str">
        <f>CONCATENATE(data[[#This Row],[num_domains]]," ",data[[#This Row],[Criteria]])</f>
        <v>2 Allegiance to the United States of America</v>
      </c>
    </row>
    <row r="988" spans="1:12" hidden="1" x14ac:dyDescent="0.25">
      <c r="A988" t="s">
        <v>82</v>
      </c>
      <c r="B988" t="s">
        <v>96</v>
      </c>
      <c r="C988" t="s">
        <v>95</v>
      </c>
      <c r="D988" t="s">
        <v>8</v>
      </c>
      <c r="E988" t="s">
        <v>7</v>
      </c>
      <c r="F988" t="s">
        <v>9</v>
      </c>
      <c r="G988">
        <f>INDEX(resident_to_x_domains[how many domains?],MATCH(data[[#This Row],[Case Profile Name]],resident_to_x_domains[Case Profile Name],0))</f>
        <v>2</v>
      </c>
      <c r="H988" t="str">
        <f>INDEX(CHP_table[CHP],MATCH(data[[#This Row],[Case Profile Name]],CHP_table[Case Profile Name],0))</f>
        <v>CH</v>
      </c>
      <c r="I988" t="str">
        <f>LEFT(data[[#This Row],[Domain]],1)</f>
        <v>H</v>
      </c>
      <c r="J988" s="4">
        <f>INDEX(criteria_table[criteria_code],MATCH(data[[#This Row],[Criteria]],criteria_table[Criteria],0))</f>
        <v>5</v>
      </c>
      <c r="K988" s="4" t="str">
        <f>CONCATENATE(data[[#This Row],[C H or P]],",",data[[#This Row],[criteria_code]])</f>
        <v>H,5</v>
      </c>
      <c r="L988" s="4" t="str">
        <f>CONCATENATE(data[[#This Row],[num_domains]]," ",data[[#This Row],[Criteria]])</f>
        <v>2 Criminal conduct</v>
      </c>
    </row>
    <row r="989" spans="1:12" x14ac:dyDescent="0.25">
      <c r="A989" t="s">
        <v>82</v>
      </c>
      <c r="B989" t="s">
        <v>96</v>
      </c>
      <c r="C989" t="s">
        <v>95</v>
      </c>
      <c r="D989" t="s">
        <v>2</v>
      </c>
      <c r="E989" t="s">
        <v>23</v>
      </c>
      <c r="F989" t="s">
        <v>26</v>
      </c>
      <c r="G989">
        <f>INDEX(resident_to_x_domains[how many domains?],MATCH(data[[#This Row],[Case Profile Name]],resident_to_x_domains[Case Profile Name],0))</f>
        <v>2</v>
      </c>
      <c r="H989" t="str">
        <f>INDEX(CHP_table[CHP],MATCH(data[[#This Row],[Case Profile Name]],CHP_table[Case Profile Name],0))</f>
        <v>CH</v>
      </c>
      <c r="I989" t="str">
        <f>LEFT(data[[#This Row],[Domain]],1)</f>
        <v>C</v>
      </c>
      <c r="J989" s="4">
        <f>INDEX(criteria_table[criteria_code],MATCH(data[[#This Row],[Criteria]],criteria_table[Criteria],0))</f>
        <v>21</v>
      </c>
      <c r="K989" s="4" t="str">
        <f>CONCATENATE(data[[#This Row],[C H or P]],",",data[[#This Row],[criteria_code]])</f>
        <v>C,21</v>
      </c>
      <c r="L989" s="4" t="str">
        <f>CONCATENATE(data[[#This Row],[num_domains]]," ",data[[#This Row],[Criteria]])</f>
        <v>2 Poor cybersecurity practices</v>
      </c>
    </row>
    <row r="990" spans="1:12" hidden="1" x14ac:dyDescent="0.25">
      <c r="A990" t="s">
        <v>82</v>
      </c>
      <c r="B990" t="s">
        <v>96</v>
      </c>
      <c r="C990" t="s">
        <v>95</v>
      </c>
      <c r="D990" t="s">
        <v>8</v>
      </c>
      <c r="E990" t="s">
        <v>23</v>
      </c>
      <c r="F990" t="s">
        <v>22</v>
      </c>
      <c r="G990">
        <f>INDEX(resident_to_x_domains[how many domains?],MATCH(data[[#This Row],[Case Profile Name]],resident_to_x_domains[Case Profile Name],0))</f>
        <v>2</v>
      </c>
      <c r="H990" t="str">
        <f>INDEX(CHP_table[CHP],MATCH(data[[#This Row],[Case Profile Name]],CHP_table[Case Profile Name],0))</f>
        <v>CH</v>
      </c>
      <c r="I990" t="str">
        <f>LEFT(data[[#This Row],[Domain]],1)</f>
        <v>C</v>
      </c>
      <c r="J990" s="4">
        <f>INDEX(criteria_table[criteria_code],MATCH(data[[#This Row],[Criteria]],criteria_table[Criteria],0))</f>
        <v>16</v>
      </c>
      <c r="K990" s="4" t="str">
        <f>CONCATENATE(data[[#This Row],[C H or P]],",",data[[#This Row],[criteria_code]])</f>
        <v>C,16</v>
      </c>
      <c r="L990" s="4" t="str">
        <f>CONCATENATE(data[[#This Row],[num_domains]]," ",data[[#This Row],[Criteria]])</f>
        <v>2 Misuse of protected/secured information systems</v>
      </c>
    </row>
    <row r="991" spans="1:12" x14ac:dyDescent="0.25">
      <c r="A991" t="s">
        <v>17</v>
      </c>
      <c r="B991" t="s">
        <v>94</v>
      </c>
      <c r="C991" t="s">
        <v>15</v>
      </c>
      <c r="D991" t="s">
        <v>2</v>
      </c>
      <c r="E991" t="s">
        <v>7</v>
      </c>
      <c r="F991" t="s">
        <v>12</v>
      </c>
      <c r="G991">
        <f>INDEX(resident_to_x_domains[how many domains?],MATCH(data[[#This Row],[Case Profile Name]],resident_to_x_domains[Case Profile Name],0))</f>
        <v>3</v>
      </c>
      <c r="H991" t="str">
        <f>INDEX(CHP_table[CHP],MATCH(data[[#This Row],[Case Profile Name]],CHP_table[Case Profile Name],0))</f>
        <v>CHP</v>
      </c>
      <c r="I991" t="str">
        <f>LEFT(data[[#This Row],[Domain]],1)</f>
        <v>H</v>
      </c>
      <c r="J991" s="4">
        <f>INDEX(criteria_table[criteria_code],MATCH(data[[#This Row],[Criteria]],criteria_table[Criteria],0))</f>
        <v>23</v>
      </c>
      <c r="K991" s="4" t="str">
        <f>CONCATENATE(data[[#This Row],[C H or P]],",",data[[#This Row],[criteria_code]])</f>
        <v>H,23</v>
      </c>
      <c r="L991" s="4" t="str">
        <f>CONCATENATE(data[[#This Row],[num_domains]]," ",data[[#This Row],[Criteria]])</f>
        <v>3 Practices dangerous to security</v>
      </c>
    </row>
    <row r="992" spans="1:12" x14ac:dyDescent="0.25">
      <c r="A992" t="s">
        <v>17</v>
      </c>
      <c r="B992" t="s">
        <v>94</v>
      </c>
      <c r="C992" t="s">
        <v>15</v>
      </c>
      <c r="D992" t="s">
        <v>2</v>
      </c>
      <c r="E992" t="s">
        <v>7</v>
      </c>
      <c r="F992" t="s">
        <v>18</v>
      </c>
      <c r="G992">
        <f>INDEX(resident_to_x_domains[how many domains?],MATCH(data[[#This Row],[Case Profile Name]],resident_to_x_domains[Case Profile Name],0))</f>
        <v>3</v>
      </c>
      <c r="H992" t="str">
        <f>INDEX(CHP_table[CHP],MATCH(data[[#This Row],[Case Profile Name]],CHP_table[Case Profile Name],0))</f>
        <v>CHP</v>
      </c>
      <c r="I992" t="str">
        <f>LEFT(data[[#This Row],[Domain]],1)</f>
        <v>H</v>
      </c>
      <c r="J992" s="4">
        <f>INDEX(criteria_table[criteria_code],MATCH(data[[#This Row],[Criteria]],criteria_table[Criteria],0))</f>
        <v>12</v>
      </c>
      <c r="K992" s="4" t="str">
        <f>CONCATENATE(data[[#This Row],[C H or P]],",",data[[#This Row],[criteria_code]])</f>
        <v>H,12</v>
      </c>
      <c r="L992" s="4" t="str">
        <f>CONCATENATE(data[[#This Row],[num_domains]]," ",data[[#This Row],[Criteria]])</f>
        <v>3 Foreign preference</v>
      </c>
    </row>
    <row r="993" spans="1:12" x14ac:dyDescent="0.25">
      <c r="A993" t="s">
        <v>17</v>
      </c>
      <c r="B993" t="s">
        <v>94</v>
      </c>
      <c r="C993" t="s">
        <v>15</v>
      </c>
      <c r="D993" t="s">
        <v>2</v>
      </c>
      <c r="E993" t="s">
        <v>7</v>
      </c>
      <c r="F993" t="s">
        <v>13</v>
      </c>
      <c r="G993">
        <f>INDEX(resident_to_x_domains[how many domains?],MATCH(data[[#This Row],[Case Profile Name]],resident_to_x_domains[Case Profile Name],0))</f>
        <v>3</v>
      </c>
      <c r="H993" t="str">
        <f>INDEX(CHP_table[CHP],MATCH(data[[#This Row],[Case Profile Name]],CHP_table[Case Profile Name],0))</f>
        <v>CHP</v>
      </c>
      <c r="I993" t="str">
        <f>LEFT(data[[#This Row],[Domain]],1)</f>
        <v>H</v>
      </c>
      <c r="J993" s="4">
        <f>INDEX(criteria_table[criteria_code],MATCH(data[[#This Row],[Criteria]],criteria_table[Criteria],0))</f>
        <v>11</v>
      </c>
      <c r="K993" s="4" t="str">
        <f>CONCATENATE(data[[#This Row],[C H or P]],",",data[[#This Row],[criteria_code]])</f>
        <v>H,11</v>
      </c>
      <c r="L993" s="4" t="str">
        <f>CONCATENATE(data[[#This Row],[num_domains]]," ",data[[#This Row],[Criteria]])</f>
        <v>3 Financial considerations</v>
      </c>
    </row>
    <row r="994" spans="1:12" hidden="1" x14ac:dyDescent="0.25">
      <c r="A994" t="s">
        <v>17</v>
      </c>
      <c r="B994" t="s">
        <v>94</v>
      </c>
      <c r="C994" t="s">
        <v>15</v>
      </c>
      <c r="D994" t="s">
        <v>8</v>
      </c>
      <c r="E994" t="s">
        <v>7</v>
      </c>
      <c r="F994" t="s">
        <v>11</v>
      </c>
      <c r="G994">
        <f>INDEX(resident_to_x_domains[how many domains?],MATCH(data[[#This Row],[Case Profile Name]],resident_to_x_domains[Case Profile Name],0))</f>
        <v>3</v>
      </c>
      <c r="H994" t="str">
        <f>INDEX(CHP_table[CHP],MATCH(data[[#This Row],[Case Profile Name]],CHP_table[Case Profile Name],0))</f>
        <v>CHP</v>
      </c>
      <c r="I994" t="str">
        <f>LEFT(data[[#This Row],[Domain]],1)</f>
        <v>H</v>
      </c>
      <c r="J994" s="4">
        <f>INDEX(criteria_table[criteria_code],MATCH(data[[#This Row],[Criteria]],criteria_table[Criteria],0))</f>
        <v>15</v>
      </c>
      <c r="K994" s="4" t="str">
        <f>CONCATENATE(data[[#This Row],[C H or P]],",",data[[#This Row],[criteria_code]])</f>
        <v>H,15</v>
      </c>
      <c r="L994" s="4" t="str">
        <f>CONCATENATE(data[[#This Row],[num_domains]]," ",data[[#This Row],[Criteria]])</f>
        <v>3 Mishandling of classified information</v>
      </c>
    </row>
    <row r="995" spans="1:12" hidden="1" x14ac:dyDescent="0.25">
      <c r="A995" t="s">
        <v>17</v>
      </c>
      <c r="B995" t="s">
        <v>94</v>
      </c>
      <c r="C995" t="s">
        <v>15</v>
      </c>
      <c r="D995" t="s">
        <v>8</v>
      </c>
      <c r="E995" t="s">
        <v>7</v>
      </c>
      <c r="F995" t="s">
        <v>10</v>
      </c>
      <c r="G995">
        <f>INDEX(resident_to_x_domains[how many domains?],MATCH(data[[#This Row],[Case Profile Name]],resident_to_x_domains[Case Profile Name],0))</f>
        <v>3</v>
      </c>
      <c r="H995" t="str">
        <f>INDEX(CHP_table[CHP],MATCH(data[[#This Row],[Case Profile Name]],CHP_table[Case Profile Name],0))</f>
        <v>CHP</v>
      </c>
      <c r="I995" t="str">
        <f>LEFT(data[[#This Row],[Domain]],1)</f>
        <v>H</v>
      </c>
      <c r="J995" s="4">
        <f>INDEX(criteria_table[criteria_code],MATCH(data[[#This Row],[Criteria]],criteria_table[Criteria],0))</f>
        <v>3</v>
      </c>
      <c r="K995" s="4" t="str">
        <f>CONCATENATE(data[[#This Row],[C H or P]],",",data[[#This Row],[criteria_code]])</f>
        <v>H,3</v>
      </c>
      <c r="L995" s="4" t="str">
        <f>CONCATENATE(data[[#This Row],[num_domains]]," ",data[[#This Row],[Criteria]])</f>
        <v>3 Allegiance to the United States of America</v>
      </c>
    </row>
    <row r="996" spans="1:12" hidden="1" x14ac:dyDescent="0.25">
      <c r="A996" t="s">
        <v>17</v>
      </c>
      <c r="B996" t="s">
        <v>94</v>
      </c>
      <c r="C996" t="s">
        <v>15</v>
      </c>
      <c r="D996" t="s">
        <v>8</v>
      </c>
      <c r="E996" t="s">
        <v>7</v>
      </c>
      <c r="F996" t="s">
        <v>30</v>
      </c>
      <c r="G996">
        <f>INDEX(resident_to_x_domains[how many domains?],MATCH(data[[#This Row],[Case Profile Name]],resident_to_x_domains[Case Profile Name],0))</f>
        <v>3</v>
      </c>
      <c r="H996" t="str">
        <f>INDEX(CHP_table[CHP],MATCH(data[[#This Row],[Case Profile Name]],CHP_table[Case Profile Name],0))</f>
        <v>CHP</v>
      </c>
      <c r="I996" t="str">
        <f>LEFT(data[[#This Row],[Domain]],1)</f>
        <v>H</v>
      </c>
      <c r="J996" s="4">
        <f>INDEX(criteria_table[criteria_code],MATCH(data[[#This Row],[Criteria]],criteria_table[Criteria],0))</f>
        <v>8</v>
      </c>
      <c r="K996" s="4" t="str">
        <f>CONCATENATE(data[[#This Row],[C H or P]],",",data[[#This Row],[criteria_code]])</f>
        <v>H,8</v>
      </c>
      <c r="L996" s="4" t="str">
        <f>CONCATENATE(data[[#This Row],[num_domains]]," ",data[[#This Row],[Criteria]])</f>
        <v>3 Excessive debt</v>
      </c>
    </row>
    <row r="997" spans="1:12" x14ac:dyDescent="0.25">
      <c r="A997" t="s">
        <v>17</v>
      </c>
      <c r="B997" t="s">
        <v>94</v>
      </c>
      <c r="C997" t="s">
        <v>15</v>
      </c>
      <c r="D997" t="s">
        <v>2</v>
      </c>
      <c r="E997" t="s">
        <v>1</v>
      </c>
      <c r="F997" t="s">
        <v>35</v>
      </c>
      <c r="G997">
        <f>INDEX(resident_to_x_domains[how many domains?],MATCH(data[[#This Row],[Case Profile Name]],resident_to_x_domains[Case Profile Name],0))</f>
        <v>3</v>
      </c>
      <c r="H997" t="str">
        <f>INDEX(CHP_table[CHP],MATCH(data[[#This Row],[Case Profile Name]],CHP_table[Case Profile Name],0))</f>
        <v>CHP</v>
      </c>
      <c r="I997" t="str">
        <f>LEFT(data[[#This Row],[Domain]],1)</f>
        <v>P</v>
      </c>
      <c r="J997" s="4">
        <f>INDEX(criteria_table[criteria_code],MATCH(data[[#This Row],[Criteria]],criteria_table[Criteria],0))</f>
        <v>10</v>
      </c>
      <c r="K997" s="4" t="str">
        <f>CONCATENATE(data[[#This Row],[C H or P]],",",data[[#This Row],[criteria_code]])</f>
        <v>P,10</v>
      </c>
      <c r="L997" s="4" t="str">
        <f>CONCATENATE(data[[#This Row],[num_domains]]," ",data[[#This Row],[Criteria]])</f>
        <v>3 Feelings of victimization</v>
      </c>
    </row>
    <row r="998" spans="1:12" x14ac:dyDescent="0.25">
      <c r="A998" t="s">
        <v>17</v>
      </c>
      <c r="B998" t="s">
        <v>94</v>
      </c>
      <c r="C998" t="s">
        <v>15</v>
      </c>
      <c r="D998" t="s">
        <v>2</v>
      </c>
      <c r="E998" t="s">
        <v>1</v>
      </c>
      <c r="F998" t="s">
        <v>0</v>
      </c>
      <c r="G998">
        <f>INDEX(resident_to_x_domains[how many domains?],MATCH(data[[#This Row],[Case Profile Name]],resident_to_x_domains[Case Profile Name],0))</f>
        <v>3</v>
      </c>
      <c r="H998" t="str">
        <f>INDEX(CHP_table[CHP],MATCH(data[[#This Row],[Case Profile Name]],CHP_table[Case Profile Name],0))</f>
        <v>CHP</v>
      </c>
      <c r="I998" t="str">
        <f>LEFT(data[[#This Row],[Domain]],1)</f>
        <v>P</v>
      </c>
      <c r="J998" s="4">
        <f>INDEX(criteria_table[criteria_code],MATCH(data[[#This Row],[Criteria]],criteria_table[Criteria],0))</f>
        <v>18</v>
      </c>
      <c r="K998" s="4" t="str">
        <f>CONCATENATE(data[[#This Row],[C H or P]],",",data[[#This Row],[criteria_code]])</f>
        <v>P,18</v>
      </c>
      <c r="L998" s="4" t="str">
        <f>CONCATENATE(data[[#This Row],[num_domains]]," ",data[[#This Row],[Criteria]])</f>
        <v>3 Passive communication with hostile actors</v>
      </c>
    </row>
    <row r="999" spans="1:12" hidden="1" x14ac:dyDescent="0.25">
      <c r="A999" t="s">
        <v>17</v>
      </c>
      <c r="B999" t="s">
        <v>94</v>
      </c>
      <c r="C999" t="s">
        <v>15</v>
      </c>
      <c r="D999" t="s">
        <v>8</v>
      </c>
      <c r="E999" t="s">
        <v>1</v>
      </c>
      <c r="F999" t="s">
        <v>34</v>
      </c>
      <c r="G999">
        <f>INDEX(resident_to_x_domains[how many domains?],MATCH(data[[#This Row],[Case Profile Name]],resident_to_x_domains[Case Profile Name],0))</f>
        <v>3</v>
      </c>
      <c r="H999" t="str">
        <f>INDEX(CHP_table[CHP],MATCH(data[[#This Row],[Case Profile Name]],CHP_table[Case Profile Name],0))</f>
        <v>CHP</v>
      </c>
      <c r="I999" t="str">
        <f>LEFT(data[[#This Row],[Domain]],1)</f>
        <v>P</v>
      </c>
      <c r="J999" s="4">
        <f>INDEX(criteria_table[criteria_code],MATCH(data[[#This Row],[Criteria]],criteria_table[Criteria],0))</f>
        <v>26</v>
      </c>
      <c r="K999" s="4" t="str">
        <f>CONCATENATE(data[[#This Row],[C H or P]],",",data[[#This Row],[criteria_code]])</f>
        <v>P,26</v>
      </c>
      <c r="L999" s="4" t="str">
        <f>CONCATENATE(data[[#This Row],[num_domains]]," ",data[[#This Row],[Criteria]])</f>
        <v>3 Resentment</v>
      </c>
    </row>
    <row r="1000" spans="1:12" hidden="1" x14ac:dyDescent="0.25">
      <c r="A1000" t="s">
        <v>17</v>
      </c>
      <c r="B1000" t="s">
        <v>94</v>
      </c>
      <c r="C1000" t="s">
        <v>15</v>
      </c>
      <c r="D1000" t="s">
        <v>8</v>
      </c>
      <c r="E1000" t="s">
        <v>1</v>
      </c>
      <c r="F1000" t="s">
        <v>14</v>
      </c>
      <c r="G1000">
        <f>INDEX(resident_to_x_domains[how many domains?],MATCH(data[[#This Row],[Case Profile Name]],resident_to_x_domains[Case Profile Name],0))</f>
        <v>3</v>
      </c>
      <c r="H1000" t="str">
        <f>INDEX(CHP_table[CHP],MATCH(data[[#This Row],[Case Profile Name]],CHP_table[Case Profile Name],0))</f>
        <v>CHP</v>
      </c>
      <c r="I1000" t="str">
        <f>LEFT(data[[#This Row],[Domain]],1)</f>
        <v>P</v>
      </c>
      <c r="J1000" s="4">
        <f>INDEX(criteria_table[criteria_code],MATCH(data[[#This Row],[Criteria]],criteria_table[Criteria],0))</f>
        <v>1</v>
      </c>
      <c r="K1000" s="4" t="str">
        <f>CONCATENATE(data[[#This Row],[C H or P]],",",data[[#This Row],[criteria_code]])</f>
        <v>P,1</v>
      </c>
      <c r="L1000" s="4" t="str">
        <f>CONCATENATE(data[[#This Row],[num_domains]]," ",data[[#This Row],[Criteria]])</f>
        <v>3 Active communication with hostile actors</v>
      </c>
    </row>
    <row r="1001" spans="1:12" x14ac:dyDescent="0.25">
      <c r="A1001" t="s">
        <v>17</v>
      </c>
      <c r="B1001" t="s">
        <v>94</v>
      </c>
      <c r="C1001" t="s">
        <v>15</v>
      </c>
      <c r="D1001" t="s">
        <v>2</v>
      </c>
      <c r="E1001" t="s">
        <v>23</v>
      </c>
      <c r="F1001" t="s">
        <v>26</v>
      </c>
      <c r="G1001">
        <f>INDEX(resident_to_x_domains[how many domains?],MATCH(data[[#This Row],[Case Profile Name]],resident_to_x_domains[Case Profile Name],0))</f>
        <v>3</v>
      </c>
      <c r="H1001" t="str">
        <f>INDEX(CHP_table[CHP],MATCH(data[[#This Row],[Case Profile Name]],CHP_table[Case Profile Name],0))</f>
        <v>CHP</v>
      </c>
      <c r="I1001" t="str">
        <f>LEFT(data[[#This Row],[Domain]],1)</f>
        <v>C</v>
      </c>
      <c r="J1001" s="4">
        <f>INDEX(criteria_table[criteria_code],MATCH(data[[#This Row],[Criteria]],criteria_table[Criteria],0))</f>
        <v>21</v>
      </c>
      <c r="K1001" s="4" t="str">
        <f>CONCATENATE(data[[#This Row],[C H or P]],",",data[[#This Row],[criteria_code]])</f>
        <v>C,21</v>
      </c>
      <c r="L1001" s="4" t="str">
        <f>CONCATENATE(data[[#This Row],[num_domains]]," ",data[[#This Row],[Criteria]])</f>
        <v>3 Poor cybersecurity practices</v>
      </c>
    </row>
    <row r="1002" spans="1:12" x14ac:dyDescent="0.25">
      <c r="A1002" t="s">
        <v>17</v>
      </c>
      <c r="B1002" t="s">
        <v>93</v>
      </c>
      <c r="C1002" t="s">
        <v>64</v>
      </c>
      <c r="D1002" t="s">
        <v>2</v>
      </c>
      <c r="E1002" t="s">
        <v>7</v>
      </c>
      <c r="F1002" t="s">
        <v>12</v>
      </c>
      <c r="G1002">
        <f>INDEX(resident_to_x_domains[how many domains?],MATCH(data[[#This Row],[Case Profile Name]],resident_to_x_domains[Case Profile Name],0))</f>
        <v>2</v>
      </c>
      <c r="H1002" t="str">
        <f>INDEX(CHP_table[CHP],MATCH(data[[#This Row],[Case Profile Name]],CHP_table[Case Profile Name],0))</f>
        <v>HP</v>
      </c>
      <c r="I1002" t="str">
        <f>LEFT(data[[#This Row],[Domain]],1)</f>
        <v>H</v>
      </c>
      <c r="J1002" s="4">
        <f>INDEX(criteria_table[criteria_code],MATCH(data[[#This Row],[Criteria]],criteria_table[Criteria],0))</f>
        <v>23</v>
      </c>
      <c r="K1002" s="4" t="str">
        <f>CONCATENATE(data[[#This Row],[C H or P]],",",data[[#This Row],[criteria_code]])</f>
        <v>H,23</v>
      </c>
      <c r="L1002" s="4" t="str">
        <f>CONCATENATE(data[[#This Row],[num_domains]]," ",data[[#This Row],[Criteria]])</f>
        <v>2 Practices dangerous to security</v>
      </c>
    </row>
    <row r="1003" spans="1:12" x14ac:dyDescent="0.25">
      <c r="A1003" t="s">
        <v>17</v>
      </c>
      <c r="B1003" t="s">
        <v>93</v>
      </c>
      <c r="C1003" t="s">
        <v>64</v>
      </c>
      <c r="D1003" t="s">
        <v>2</v>
      </c>
      <c r="E1003" t="s">
        <v>7</v>
      </c>
      <c r="F1003" t="s">
        <v>13</v>
      </c>
      <c r="G1003">
        <f>INDEX(resident_to_x_domains[how many domains?],MATCH(data[[#This Row],[Case Profile Name]],resident_to_x_domains[Case Profile Name],0))</f>
        <v>2</v>
      </c>
      <c r="H1003" t="str">
        <f>INDEX(CHP_table[CHP],MATCH(data[[#This Row],[Case Profile Name]],CHP_table[Case Profile Name],0))</f>
        <v>HP</v>
      </c>
      <c r="I1003" t="str">
        <f>LEFT(data[[#This Row],[Domain]],1)</f>
        <v>H</v>
      </c>
      <c r="J1003" s="4">
        <f>INDEX(criteria_table[criteria_code],MATCH(data[[#This Row],[Criteria]],criteria_table[Criteria],0))</f>
        <v>11</v>
      </c>
      <c r="K1003" s="4" t="str">
        <f>CONCATENATE(data[[#This Row],[C H or P]],",",data[[#This Row],[criteria_code]])</f>
        <v>H,11</v>
      </c>
      <c r="L1003" s="4" t="str">
        <f>CONCATENATE(data[[#This Row],[num_domains]]," ",data[[#This Row],[Criteria]])</f>
        <v>2 Financial considerations</v>
      </c>
    </row>
    <row r="1004" spans="1:12" hidden="1" x14ac:dyDescent="0.25">
      <c r="A1004" t="s">
        <v>17</v>
      </c>
      <c r="B1004" t="s">
        <v>93</v>
      </c>
      <c r="C1004" t="s">
        <v>64</v>
      </c>
      <c r="D1004" t="s">
        <v>8</v>
      </c>
      <c r="E1004" t="s">
        <v>7</v>
      </c>
      <c r="F1004" t="s">
        <v>11</v>
      </c>
      <c r="G1004">
        <f>INDEX(resident_to_x_domains[how many domains?],MATCH(data[[#This Row],[Case Profile Name]],resident_to_x_domains[Case Profile Name],0))</f>
        <v>2</v>
      </c>
      <c r="H1004" t="str">
        <f>INDEX(CHP_table[CHP],MATCH(data[[#This Row],[Case Profile Name]],CHP_table[Case Profile Name],0))</f>
        <v>HP</v>
      </c>
      <c r="I1004" t="str">
        <f>LEFT(data[[#This Row],[Domain]],1)</f>
        <v>H</v>
      </c>
      <c r="J1004" s="4">
        <f>INDEX(criteria_table[criteria_code],MATCH(data[[#This Row],[Criteria]],criteria_table[Criteria],0))</f>
        <v>15</v>
      </c>
      <c r="K1004" s="4" t="str">
        <f>CONCATENATE(data[[#This Row],[C H or P]],",",data[[#This Row],[criteria_code]])</f>
        <v>H,15</v>
      </c>
      <c r="L1004" s="4" t="str">
        <f>CONCATENATE(data[[#This Row],[num_domains]]," ",data[[#This Row],[Criteria]])</f>
        <v>2 Mishandling of classified information</v>
      </c>
    </row>
    <row r="1005" spans="1:12" hidden="1" x14ac:dyDescent="0.25">
      <c r="A1005" t="s">
        <v>17</v>
      </c>
      <c r="B1005" t="s">
        <v>93</v>
      </c>
      <c r="C1005" t="s">
        <v>64</v>
      </c>
      <c r="D1005" t="s">
        <v>8</v>
      </c>
      <c r="E1005" t="s">
        <v>7</v>
      </c>
      <c r="F1005" t="s">
        <v>10</v>
      </c>
      <c r="G1005">
        <f>INDEX(resident_to_x_domains[how many domains?],MATCH(data[[#This Row],[Case Profile Name]],resident_to_x_domains[Case Profile Name],0))</f>
        <v>2</v>
      </c>
      <c r="H1005" t="str">
        <f>INDEX(CHP_table[CHP],MATCH(data[[#This Row],[Case Profile Name]],CHP_table[Case Profile Name],0))</f>
        <v>HP</v>
      </c>
      <c r="I1005" t="str">
        <f>LEFT(data[[#This Row],[Domain]],1)</f>
        <v>H</v>
      </c>
      <c r="J1005" s="4">
        <f>INDEX(criteria_table[criteria_code],MATCH(data[[#This Row],[Criteria]],criteria_table[Criteria],0))</f>
        <v>3</v>
      </c>
      <c r="K1005" s="4" t="str">
        <f>CONCATENATE(data[[#This Row],[C H or P]],",",data[[#This Row],[criteria_code]])</f>
        <v>H,3</v>
      </c>
      <c r="L1005" s="4" t="str">
        <f>CONCATENATE(data[[#This Row],[num_domains]]," ",data[[#This Row],[Criteria]])</f>
        <v>2 Allegiance to the United States of America</v>
      </c>
    </row>
    <row r="1006" spans="1:12" x14ac:dyDescent="0.25">
      <c r="A1006" t="s">
        <v>17</v>
      </c>
      <c r="B1006" t="s">
        <v>93</v>
      </c>
      <c r="C1006" t="s">
        <v>64</v>
      </c>
      <c r="D1006" t="s">
        <v>2</v>
      </c>
      <c r="E1006" t="s">
        <v>1</v>
      </c>
      <c r="F1006" t="s">
        <v>0</v>
      </c>
      <c r="G1006">
        <f>INDEX(resident_to_x_domains[how many domains?],MATCH(data[[#This Row],[Case Profile Name]],resident_to_x_domains[Case Profile Name],0))</f>
        <v>2</v>
      </c>
      <c r="H1006" t="str">
        <f>INDEX(CHP_table[CHP],MATCH(data[[#This Row],[Case Profile Name]],CHP_table[Case Profile Name],0))</f>
        <v>HP</v>
      </c>
      <c r="I1006" t="str">
        <f>LEFT(data[[#This Row],[Domain]],1)</f>
        <v>P</v>
      </c>
      <c r="J1006" s="4">
        <f>INDEX(criteria_table[criteria_code],MATCH(data[[#This Row],[Criteria]],criteria_table[Criteria],0))</f>
        <v>18</v>
      </c>
      <c r="K1006" s="4" t="str">
        <f>CONCATENATE(data[[#This Row],[C H or P]],",",data[[#This Row],[criteria_code]])</f>
        <v>P,18</v>
      </c>
      <c r="L1006" s="4" t="str">
        <f>CONCATENATE(data[[#This Row],[num_domains]]," ",data[[#This Row],[Criteria]])</f>
        <v>2 Passive communication with hostile actors</v>
      </c>
    </row>
    <row r="1007" spans="1:12" hidden="1" x14ac:dyDescent="0.25">
      <c r="A1007" t="s">
        <v>17</v>
      </c>
      <c r="B1007" t="s">
        <v>93</v>
      </c>
      <c r="C1007" t="s">
        <v>64</v>
      </c>
      <c r="D1007" t="s">
        <v>8</v>
      </c>
      <c r="E1007" t="s">
        <v>1</v>
      </c>
      <c r="F1007" t="s">
        <v>14</v>
      </c>
      <c r="G1007">
        <f>INDEX(resident_to_x_domains[how many domains?],MATCH(data[[#This Row],[Case Profile Name]],resident_to_x_domains[Case Profile Name],0))</f>
        <v>2</v>
      </c>
      <c r="H1007" t="str">
        <f>INDEX(CHP_table[CHP],MATCH(data[[#This Row],[Case Profile Name]],CHP_table[Case Profile Name],0))</f>
        <v>HP</v>
      </c>
      <c r="I1007" t="str">
        <f>LEFT(data[[#This Row],[Domain]],1)</f>
        <v>P</v>
      </c>
      <c r="J1007" s="4">
        <f>INDEX(criteria_table[criteria_code],MATCH(data[[#This Row],[Criteria]],criteria_table[Criteria],0))</f>
        <v>1</v>
      </c>
      <c r="K1007" s="4" t="str">
        <f>CONCATENATE(data[[#This Row],[C H or P]],",",data[[#This Row],[criteria_code]])</f>
        <v>P,1</v>
      </c>
      <c r="L1007" s="4" t="str">
        <f>CONCATENATE(data[[#This Row],[num_domains]]," ",data[[#This Row],[Criteria]])</f>
        <v>2 Active communication with hostile actors</v>
      </c>
    </row>
    <row r="1008" spans="1:12" x14ac:dyDescent="0.25">
      <c r="A1008" t="s">
        <v>91</v>
      </c>
      <c r="B1008" t="s">
        <v>90</v>
      </c>
      <c r="C1008" t="s">
        <v>89</v>
      </c>
      <c r="D1008" t="s">
        <v>2</v>
      </c>
      <c r="E1008" t="s">
        <v>7</v>
      </c>
      <c r="F1008" t="s">
        <v>38</v>
      </c>
      <c r="G1008">
        <f>INDEX(resident_to_x_domains[how many domains?],MATCH(data[[#This Row],[Case Profile Name]],resident_to_x_domains[Case Profile Name],0))</f>
        <v>2</v>
      </c>
      <c r="H1008" t="str">
        <f>INDEX(CHP_table[CHP],MATCH(data[[#This Row],[Case Profile Name]],CHP_table[Case Profile Name],0))</f>
        <v>HP</v>
      </c>
      <c r="I1008" t="str">
        <f>LEFT(data[[#This Row],[Domain]],1)</f>
        <v>H</v>
      </c>
      <c r="J1008" s="4">
        <f>INDEX(criteria_table[criteria_code],MATCH(data[[#This Row],[Criteria]],criteria_table[Criteria],0))</f>
        <v>20</v>
      </c>
      <c r="K1008" s="4" t="str">
        <f>CONCATENATE(data[[#This Row],[C H or P]],",",data[[#This Row],[criteria_code]])</f>
        <v>H,20</v>
      </c>
      <c r="L1008" s="4" t="str">
        <f>CONCATENATE(data[[#This Row],[num_domains]]," ",data[[#This Row],[Criteria]])</f>
        <v>2 Personal conduct</v>
      </c>
    </row>
    <row r="1009" spans="1:12" x14ac:dyDescent="0.25">
      <c r="A1009" t="s">
        <v>91</v>
      </c>
      <c r="B1009" t="s">
        <v>90</v>
      </c>
      <c r="C1009" t="s">
        <v>89</v>
      </c>
      <c r="D1009" t="s">
        <v>2</v>
      </c>
      <c r="E1009" t="s">
        <v>7</v>
      </c>
      <c r="F1009" t="s">
        <v>13</v>
      </c>
      <c r="G1009">
        <f>INDEX(resident_to_x_domains[how many domains?],MATCH(data[[#This Row],[Case Profile Name]],resident_to_x_domains[Case Profile Name],0))</f>
        <v>2</v>
      </c>
      <c r="H1009" t="str">
        <f>INDEX(CHP_table[CHP],MATCH(data[[#This Row],[Case Profile Name]],CHP_table[Case Profile Name],0))</f>
        <v>HP</v>
      </c>
      <c r="I1009" t="str">
        <f>LEFT(data[[#This Row],[Domain]],1)</f>
        <v>H</v>
      </c>
      <c r="J1009" s="4">
        <f>INDEX(criteria_table[criteria_code],MATCH(data[[#This Row],[Criteria]],criteria_table[Criteria],0))</f>
        <v>11</v>
      </c>
      <c r="K1009" s="4" t="str">
        <f>CONCATENATE(data[[#This Row],[C H or P]],",",data[[#This Row],[criteria_code]])</f>
        <v>H,11</v>
      </c>
      <c r="L1009" s="4" t="str">
        <f>CONCATENATE(data[[#This Row],[num_domains]]," ",data[[#This Row],[Criteria]])</f>
        <v>2 Financial considerations</v>
      </c>
    </row>
    <row r="1010" spans="1:12" x14ac:dyDescent="0.25">
      <c r="A1010" t="s">
        <v>91</v>
      </c>
      <c r="B1010" t="s">
        <v>90</v>
      </c>
      <c r="C1010" t="s">
        <v>89</v>
      </c>
      <c r="D1010" t="s">
        <v>2</v>
      </c>
      <c r="E1010" t="s">
        <v>7</v>
      </c>
      <c r="F1010" t="s">
        <v>37</v>
      </c>
      <c r="G1010">
        <f>INDEX(resident_to_x_domains[how many domains?],MATCH(data[[#This Row],[Case Profile Name]],resident_to_x_domains[Case Profile Name],0))</f>
        <v>2</v>
      </c>
      <c r="H1010" t="str">
        <f>INDEX(CHP_table[CHP],MATCH(data[[#This Row],[Case Profile Name]],CHP_table[Case Profile Name],0))</f>
        <v>HP</v>
      </c>
      <c r="I1010" t="str">
        <f>LEFT(data[[#This Row],[Domain]],1)</f>
        <v>H</v>
      </c>
      <c r="J1010" s="4">
        <f>INDEX(criteria_table[criteria_code],MATCH(data[[#This Row],[Criteria]],criteria_table[Criteria],0))</f>
        <v>24</v>
      </c>
      <c r="K1010" s="4" t="str">
        <f>CONCATENATE(data[[#This Row],[C H or P]],",",data[[#This Row],[criteria_code]])</f>
        <v>H,24</v>
      </c>
      <c r="L1010" s="4" t="str">
        <f>CONCATENATE(data[[#This Row],[num_domains]]," ",data[[#This Row],[Criteria]])</f>
        <v>2 Psychological considerations</v>
      </c>
    </row>
    <row r="1011" spans="1:12" hidden="1" x14ac:dyDescent="0.25">
      <c r="A1011" t="s">
        <v>91</v>
      </c>
      <c r="B1011" t="s">
        <v>90</v>
      </c>
      <c r="C1011" t="s">
        <v>89</v>
      </c>
      <c r="D1011" t="s">
        <v>8</v>
      </c>
      <c r="E1011" t="s">
        <v>7</v>
      </c>
      <c r="F1011" t="s">
        <v>9</v>
      </c>
      <c r="G1011">
        <f>INDEX(resident_to_x_domains[how many domains?],MATCH(data[[#This Row],[Case Profile Name]],resident_to_x_domains[Case Profile Name],0))</f>
        <v>2</v>
      </c>
      <c r="H1011" t="str">
        <f>INDEX(CHP_table[CHP],MATCH(data[[#This Row],[Case Profile Name]],CHP_table[Case Profile Name],0))</f>
        <v>HP</v>
      </c>
      <c r="I1011" t="str">
        <f>LEFT(data[[#This Row],[Domain]],1)</f>
        <v>H</v>
      </c>
      <c r="J1011" s="4">
        <f>INDEX(criteria_table[criteria_code],MATCH(data[[#This Row],[Criteria]],criteria_table[Criteria],0))</f>
        <v>5</v>
      </c>
      <c r="K1011" s="4" t="str">
        <f>CONCATENATE(data[[#This Row],[C H or P]],",",data[[#This Row],[criteria_code]])</f>
        <v>H,5</v>
      </c>
      <c r="L1011" s="4" t="str">
        <f>CONCATENATE(data[[#This Row],[num_domains]]," ",data[[#This Row],[Criteria]])</f>
        <v>2 Criminal conduct</v>
      </c>
    </row>
    <row r="1012" spans="1:12" hidden="1" x14ac:dyDescent="0.25">
      <c r="A1012" t="s">
        <v>91</v>
      </c>
      <c r="B1012" t="s">
        <v>90</v>
      </c>
      <c r="C1012" t="s">
        <v>89</v>
      </c>
      <c r="D1012" t="s">
        <v>8</v>
      </c>
      <c r="E1012" t="s">
        <v>7</v>
      </c>
      <c r="F1012" t="s">
        <v>30</v>
      </c>
      <c r="G1012">
        <f>INDEX(resident_to_x_domains[how many domains?],MATCH(data[[#This Row],[Case Profile Name]],resident_to_x_domains[Case Profile Name],0))</f>
        <v>2</v>
      </c>
      <c r="H1012" t="str">
        <f>INDEX(CHP_table[CHP],MATCH(data[[#This Row],[Case Profile Name]],CHP_table[Case Profile Name],0))</f>
        <v>HP</v>
      </c>
      <c r="I1012" t="str">
        <f>LEFT(data[[#This Row],[Domain]],1)</f>
        <v>H</v>
      </c>
      <c r="J1012" s="4">
        <f>INDEX(criteria_table[criteria_code],MATCH(data[[#This Row],[Criteria]],criteria_table[Criteria],0))</f>
        <v>8</v>
      </c>
      <c r="K1012" s="4" t="str">
        <f>CONCATENATE(data[[#This Row],[C H or P]],",",data[[#This Row],[criteria_code]])</f>
        <v>H,8</v>
      </c>
      <c r="L1012" s="4" t="str">
        <f>CONCATENATE(data[[#This Row],[num_domains]]," ",data[[#This Row],[Criteria]])</f>
        <v>2 Excessive debt</v>
      </c>
    </row>
    <row r="1013" spans="1:12" hidden="1" x14ac:dyDescent="0.25">
      <c r="A1013" t="s">
        <v>91</v>
      </c>
      <c r="B1013" t="s">
        <v>90</v>
      </c>
      <c r="C1013" t="s">
        <v>89</v>
      </c>
      <c r="D1013" t="s">
        <v>8</v>
      </c>
      <c r="E1013" t="s">
        <v>7</v>
      </c>
      <c r="F1013" t="s">
        <v>43</v>
      </c>
      <c r="G1013">
        <f>INDEX(resident_to_x_domains[how many domains?],MATCH(data[[#This Row],[Case Profile Name]],resident_to_x_domains[Case Profile Name],0))</f>
        <v>2</v>
      </c>
      <c r="H1013" t="str">
        <f>INDEX(CHP_table[CHP],MATCH(data[[#This Row],[Case Profile Name]],CHP_table[Case Profile Name],0))</f>
        <v>HP</v>
      </c>
      <c r="I1013" t="str">
        <f>LEFT(data[[#This Row],[Domain]],1)</f>
        <v>H</v>
      </c>
      <c r="J1013" s="4">
        <f>INDEX(criteria_table[criteria_code],MATCH(data[[#This Row],[Criteria]],criteria_table[Criteria],0))</f>
        <v>25</v>
      </c>
      <c r="K1013" s="4" t="str">
        <f>CONCATENATE(data[[#This Row],[C H or P]],",",data[[#This Row],[criteria_code]])</f>
        <v>H,25</v>
      </c>
      <c r="L1013" s="4" t="str">
        <f>CONCATENATE(data[[#This Row],[num_domains]]," ",data[[#This Row],[Criteria]])</f>
        <v>2 Psychological stress</v>
      </c>
    </row>
    <row r="1014" spans="1:12" x14ac:dyDescent="0.25">
      <c r="A1014" t="s">
        <v>91</v>
      </c>
      <c r="B1014" t="s">
        <v>90</v>
      </c>
      <c r="C1014" t="s">
        <v>89</v>
      </c>
      <c r="D1014" t="s">
        <v>2</v>
      </c>
      <c r="E1014" t="s">
        <v>1</v>
      </c>
      <c r="F1014" t="s">
        <v>36</v>
      </c>
      <c r="G1014">
        <f>INDEX(resident_to_x_domains[how many domains?],MATCH(data[[#This Row],[Case Profile Name]],resident_to_x_domains[Case Profile Name],0))</f>
        <v>2</v>
      </c>
      <c r="H1014" t="str">
        <f>INDEX(CHP_table[CHP],MATCH(data[[#This Row],[Case Profile Name]],CHP_table[Case Profile Name],0))</f>
        <v>HP</v>
      </c>
      <c r="I1014" t="str">
        <f>LEFT(data[[#This Row],[Domain]],1)</f>
        <v>P</v>
      </c>
      <c r="J1014" s="4">
        <f>INDEX(criteria_table[criteria_code],MATCH(data[[#This Row],[Criteria]],criteria_table[Criteria],0))</f>
        <v>4</v>
      </c>
      <c r="K1014" s="4" t="str">
        <f>CONCATENATE(data[[#This Row],[C H or P]],",",data[[#This Row],[criteria_code]])</f>
        <v>P,4</v>
      </c>
      <c r="L1014" s="4" t="str">
        <f>CONCATENATE(data[[#This Row],[num_domains]]," ",data[[#This Row],[Criteria]])</f>
        <v>2 Anti-social tendencies</v>
      </c>
    </row>
    <row r="1015" spans="1:12" x14ac:dyDescent="0.25">
      <c r="A1015" t="s">
        <v>91</v>
      </c>
      <c r="B1015" t="s">
        <v>90</v>
      </c>
      <c r="C1015" t="s">
        <v>89</v>
      </c>
      <c r="D1015" t="s">
        <v>2</v>
      </c>
      <c r="E1015" t="s">
        <v>1</v>
      </c>
      <c r="F1015" t="s">
        <v>35</v>
      </c>
      <c r="G1015">
        <f>INDEX(resident_to_x_domains[how many domains?],MATCH(data[[#This Row],[Case Profile Name]],resident_to_x_domains[Case Profile Name],0))</f>
        <v>2</v>
      </c>
      <c r="H1015" t="str">
        <f>INDEX(CHP_table[CHP],MATCH(data[[#This Row],[Case Profile Name]],CHP_table[Case Profile Name],0))</f>
        <v>HP</v>
      </c>
      <c r="I1015" t="str">
        <f>LEFT(data[[#This Row],[Domain]],1)</f>
        <v>P</v>
      </c>
      <c r="J1015" s="4">
        <f>INDEX(criteria_table[criteria_code],MATCH(data[[#This Row],[Criteria]],criteria_table[Criteria],0))</f>
        <v>10</v>
      </c>
      <c r="K1015" s="4" t="str">
        <f>CONCATENATE(data[[#This Row],[C H or P]],",",data[[#This Row],[criteria_code]])</f>
        <v>P,10</v>
      </c>
      <c r="L1015" s="4" t="str">
        <f>CONCATENATE(data[[#This Row],[num_domains]]," ",data[[#This Row],[Criteria]])</f>
        <v>2 Feelings of victimization</v>
      </c>
    </row>
    <row r="1016" spans="1:12" x14ac:dyDescent="0.25">
      <c r="A1016" t="s">
        <v>91</v>
      </c>
      <c r="B1016" t="s">
        <v>90</v>
      </c>
      <c r="C1016" t="s">
        <v>89</v>
      </c>
      <c r="D1016" t="s">
        <v>2</v>
      </c>
      <c r="E1016" t="s">
        <v>1</v>
      </c>
      <c r="F1016" t="s">
        <v>92</v>
      </c>
      <c r="G1016">
        <f>INDEX(resident_to_x_domains[how many domains?],MATCH(data[[#This Row],[Case Profile Name]],resident_to_x_domains[Case Profile Name],0))</f>
        <v>2</v>
      </c>
      <c r="H1016" t="str">
        <f>INDEX(CHP_table[CHP],MATCH(data[[#This Row],[Case Profile Name]],CHP_table[Case Profile Name],0))</f>
        <v>HP</v>
      </c>
      <c r="I1016" t="str">
        <f>LEFT(data[[#This Row],[Domain]],1)</f>
        <v>P</v>
      </c>
      <c r="J1016" s="4">
        <f>INDEX(criteria_table[criteria_code],MATCH(data[[#This Row],[Criteria]],criteria_table[Criteria],0))</f>
        <v>27</v>
      </c>
      <c r="K1016" s="4" t="str">
        <f>CONCATENATE(data[[#This Row],[C H or P]],",",data[[#This Row],[criteria_code]])</f>
        <v>P,27</v>
      </c>
      <c r="L1016" s="4" t="str">
        <f>CONCATENATE(data[[#This Row],[num_domains]]," ",data[[#This Row],[Criteria]])</f>
        <v>2 Threatening behavior</v>
      </c>
    </row>
    <row r="1017" spans="1:12" hidden="1" x14ac:dyDescent="0.25">
      <c r="A1017" t="s">
        <v>91</v>
      </c>
      <c r="B1017" t="s">
        <v>90</v>
      </c>
      <c r="C1017" t="s">
        <v>89</v>
      </c>
      <c r="D1017" t="s">
        <v>8</v>
      </c>
      <c r="E1017" t="s">
        <v>1</v>
      </c>
      <c r="F1017" t="s">
        <v>49</v>
      </c>
      <c r="G1017">
        <f>INDEX(resident_to_x_domains[how many domains?],MATCH(data[[#This Row],[Case Profile Name]],resident_to_x_domains[Case Profile Name],0))</f>
        <v>2</v>
      </c>
      <c r="H1017" t="str">
        <f>INDEX(CHP_table[CHP],MATCH(data[[#This Row],[Case Profile Name]],CHP_table[Case Profile Name],0))</f>
        <v>HP</v>
      </c>
      <c r="I1017" t="str">
        <f>LEFT(data[[#This Row],[Domain]],1)</f>
        <v>P</v>
      </c>
      <c r="J1017" s="4">
        <f>INDEX(criteria_table[criteria_code],MATCH(data[[#This Row],[Criteria]],criteria_table[Criteria],0))</f>
        <v>14</v>
      </c>
      <c r="K1017" s="4" t="str">
        <f>CONCATENATE(data[[#This Row],[C H or P]],",",data[[#This Row],[criteria_code]])</f>
        <v>P,14</v>
      </c>
      <c r="L1017" s="4" t="str">
        <f>CONCATENATE(data[[#This Row],[num_domains]]," ",data[[#This Row],[Criteria]])</f>
        <v>2 Isolationist behavior</v>
      </c>
    </row>
    <row r="1018" spans="1:12" hidden="1" x14ac:dyDescent="0.25">
      <c r="A1018" t="s">
        <v>91</v>
      </c>
      <c r="B1018" t="s">
        <v>90</v>
      </c>
      <c r="C1018" t="s">
        <v>89</v>
      </c>
      <c r="D1018" t="s">
        <v>8</v>
      </c>
      <c r="E1018" t="s">
        <v>1</v>
      </c>
      <c r="F1018" t="s">
        <v>34</v>
      </c>
      <c r="G1018">
        <f>INDEX(resident_to_x_domains[how many domains?],MATCH(data[[#This Row],[Case Profile Name]],resident_to_x_domains[Case Profile Name],0))</f>
        <v>2</v>
      </c>
      <c r="H1018" t="str">
        <f>INDEX(CHP_table[CHP],MATCH(data[[#This Row],[Case Profile Name]],CHP_table[Case Profile Name],0))</f>
        <v>HP</v>
      </c>
      <c r="I1018" t="str">
        <f>LEFT(data[[#This Row],[Domain]],1)</f>
        <v>P</v>
      </c>
      <c r="J1018" s="4">
        <f>INDEX(criteria_table[criteria_code],MATCH(data[[#This Row],[Criteria]],criteria_table[Criteria],0))</f>
        <v>26</v>
      </c>
      <c r="K1018" s="4" t="str">
        <f>CONCATENATE(data[[#This Row],[C H or P]],",",data[[#This Row],[criteria_code]])</f>
        <v>P,26</v>
      </c>
      <c r="L1018" s="4" t="str">
        <f>CONCATENATE(data[[#This Row],[num_domains]]," ",data[[#This Row],[Criteria]])</f>
        <v>2 Resentment</v>
      </c>
    </row>
    <row r="1019" spans="1:12" hidden="1" x14ac:dyDescent="0.25">
      <c r="A1019" t="s">
        <v>91</v>
      </c>
      <c r="B1019" t="s">
        <v>90</v>
      </c>
      <c r="C1019" t="s">
        <v>89</v>
      </c>
      <c r="D1019" t="s">
        <v>8</v>
      </c>
      <c r="E1019" t="s">
        <v>1</v>
      </c>
      <c r="F1019" t="s">
        <v>75</v>
      </c>
      <c r="G1019">
        <f>INDEX(resident_to_x_domains[how many domains?],MATCH(data[[#This Row],[Case Profile Name]],resident_to_x_domains[Case Profile Name],0))</f>
        <v>2</v>
      </c>
      <c r="H1019" t="str">
        <f>INDEX(CHP_table[CHP],MATCH(data[[#This Row],[Case Profile Name]],CHP_table[Case Profile Name],0))</f>
        <v>HP</v>
      </c>
      <c r="I1019" t="str">
        <f>LEFT(data[[#This Row],[Domain]],1)</f>
        <v>P</v>
      </c>
      <c r="J1019" s="4">
        <f>INDEX(criteria_table[criteria_code],MATCH(data[[#This Row],[Criteria]],criteria_table[Criteria],0))</f>
        <v>29</v>
      </c>
      <c r="K1019" s="4" t="str">
        <f>CONCATENATE(data[[#This Row],[C H or P]],",",data[[#This Row],[criteria_code]])</f>
        <v>P,29</v>
      </c>
      <c r="L1019" s="4" t="str">
        <f>CONCATENATE(data[[#This Row],[num_domains]]," ",data[[#This Row],[Criteria]])</f>
        <v>2 Violent behavior</v>
      </c>
    </row>
    <row r="1020" spans="1:12" hidden="1" x14ac:dyDescent="0.25">
      <c r="A1020" t="s">
        <v>91</v>
      </c>
      <c r="B1020" t="s">
        <v>90</v>
      </c>
      <c r="C1020" t="s">
        <v>89</v>
      </c>
      <c r="D1020" t="s">
        <v>8</v>
      </c>
      <c r="E1020" t="s">
        <v>1</v>
      </c>
      <c r="F1020" t="s">
        <v>88</v>
      </c>
      <c r="G1020">
        <f>INDEX(resident_to_x_domains[how many domains?],MATCH(data[[#This Row],[Case Profile Name]],resident_to_x_domains[Case Profile Name],0))</f>
        <v>2</v>
      </c>
      <c r="H1020" t="str">
        <f>INDEX(CHP_table[CHP],MATCH(data[[#This Row],[Case Profile Name]],CHP_table[Case Profile Name],0))</f>
        <v>HP</v>
      </c>
      <c r="I1020" t="str">
        <f>LEFT(data[[#This Row],[Domain]],1)</f>
        <v>P</v>
      </c>
      <c r="J1020" s="4">
        <f>INDEX(criteria_table[criteria_code],MATCH(data[[#This Row],[Criteria]],criteria_table[Criteria],0))</f>
        <v>17</v>
      </c>
      <c r="K1020" s="4" t="str">
        <f>CONCATENATE(data[[#This Row],[C H or P]],",",data[[#This Row],[criteria_code]])</f>
        <v>P,17</v>
      </c>
      <c r="L1020" s="4" t="str">
        <f>CONCATENATE(data[[#This Row],[num_domains]]," ",data[[#This Row],[Criteria]])</f>
        <v>2 Paranoia</v>
      </c>
    </row>
    <row r="1021" spans="1:12" x14ac:dyDescent="0.25">
      <c r="A1021" t="s">
        <v>5</v>
      </c>
      <c r="B1021" t="s">
        <v>87</v>
      </c>
      <c r="C1021" t="s">
        <v>47</v>
      </c>
      <c r="D1021" t="s">
        <v>2</v>
      </c>
      <c r="E1021" t="s">
        <v>7</v>
      </c>
      <c r="F1021" t="s">
        <v>12</v>
      </c>
      <c r="G1021">
        <f>INDEX(resident_to_x_domains[how many domains?],MATCH(data[[#This Row],[Case Profile Name]],resident_to_x_domains[Case Profile Name],0))</f>
        <v>2</v>
      </c>
      <c r="H1021" t="str">
        <f>INDEX(CHP_table[CHP],MATCH(data[[#This Row],[Case Profile Name]],CHP_table[Case Profile Name],0))</f>
        <v>HP</v>
      </c>
      <c r="I1021" t="str">
        <f>LEFT(data[[#This Row],[Domain]],1)</f>
        <v>H</v>
      </c>
      <c r="J1021" s="4">
        <f>INDEX(criteria_table[criteria_code],MATCH(data[[#This Row],[Criteria]],criteria_table[Criteria],0))</f>
        <v>23</v>
      </c>
      <c r="K1021" s="4" t="str">
        <f>CONCATENATE(data[[#This Row],[C H or P]],",",data[[#This Row],[criteria_code]])</f>
        <v>H,23</v>
      </c>
      <c r="L1021" s="4" t="str">
        <f>CONCATENATE(data[[#This Row],[num_domains]]," ",data[[#This Row],[Criteria]])</f>
        <v>2 Practices dangerous to security</v>
      </c>
    </row>
    <row r="1022" spans="1:12" x14ac:dyDescent="0.25">
      <c r="A1022" t="s">
        <v>5</v>
      </c>
      <c r="B1022" t="s">
        <v>87</v>
      </c>
      <c r="C1022" t="s">
        <v>47</v>
      </c>
      <c r="D1022" t="s">
        <v>2</v>
      </c>
      <c r="E1022" t="s">
        <v>7</v>
      </c>
      <c r="F1022" t="s">
        <v>18</v>
      </c>
      <c r="G1022">
        <f>INDEX(resident_to_x_domains[how many domains?],MATCH(data[[#This Row],[Case Profile Name]],resident_to_x_domains[Case Profile Name],0))</f>
        <v>2</v>
      </c>
      <c r="H1022" t="str">
        <f>INDEX(CHP_table[CHP],MATCH(data[[#This Row],[Case Profile Name]],CHP_table[Case Profile Name],0))</f>
        <v>HP</v>
      </c>
      <c r="I1022" t="str">
        <f>LEFT(data[[#This Row],[Domain]],1)</f>
        <v>H</v>
      </c>
      <c r="J1022" s="4">
        <f>INDEX(criteria_table[criteria_code],MATCH(data[[#This Row],[Criteria]],criteria_table[Criteria],0))</f>
        <v>12</v>
      </c>
      <c r="K1022" s="4" t="str">
        <f>CONCATENATE(data[[#This Row],[C H or P]],",",data[[#This Row],[criteria_code]])</f>
        <v>H,12</v>
      </c>
      <c r="L1022" s="4" t="str">
        <f>CONCATENATE(data[[#This Row],[num_domains]]," ",data[[#This Row],[Criteria]])</f>
        <v>2 Foreign preference</v>
      </c>
    </row>
    <row r="1023" spans="1:12" x14ac:dyDescent="0.25">
      <c r="A1023" t="s">
        <v>5</v>
      </c>
      <c r="B1023" t="s">
        <v>87</v>
      </c>
      <c r="C1023" t="s">
        <v>47</v>
      </c>
      <c r="D1023" t="s">
        <v>2</v>
      </c>
      <c r="E1023" t="s">
        <v>7</v>
      </c>
      <c r="F1023" t="s">
        <v>13</v>
      </c>
      <c r="G1023">
        <f>INDEX(resident_to_x_domains[how many domains?],MATCH(data[[#This Row],[Case Profile Name]],resident_to_x_domains[Case Profile Name],0))</f>
        <v>2</v>
      </c>
      <c r="H1023" t="str">
        <f>INDEX(CHP_table[CHP],MATCH(data[[#This Row],[Case Profile Name]],CHP_table[Case Profile Name],0))</f>
        <v>HP</v>
      </c>
      <c r="I1023" t="str">
        <f>LEFT(data[[#This Row],[Domain]],1)</f>
        <v>H</v>
      </c>
      <c r="J1023" s="4">
        <f>INDEX(criteria_table[criteria_code],MATCH(data[[#This Row],[Criteria]],criteria_table[Criteria],0))</f>
        <v>11</v>
      </c>
      <c r="K1023" s="4" t="str">
        <f>CONCATENATE(data[[#This Row],[C H or P]],",",data[[#This Row],[criteria_code]])</f>
        <v>H,11</v>
      </c>
      <c r="L1023" s="4" t="str">
        <f>CONCATENATE(data[[#This Row],[num_domains]]," ",data[[#This Row],[Criteria]])</f>
        <v>2 Financial considerations</v>
      </c>
    </row>
    <row r="1024" spans="1:12" hidden="1" x14ac:dyDescent="0.25">
      <c r="A1024" t="s">
        <v>5</v>
      </c>
      <c r="B1024" t="s">
        <v>87</v>
      </c>
      <c r="C1024" t="s">
        <v>47</v>
      </c>
      <c r="D1024" t="s">
        <v>8</v>
      </c>
      <c r="E1024" t="s">
        <v>7</v>
      </c>
      <c r="F1024" t="s">
        <v>11</v>
      </c>
      <c r="G1024">
        <f>INDEX(resident_to_x_domains[how many domains?],MATCH(data[[#This Row],[Case Profile Name]],resident_to_x_domains[Case Profile Name],0))</f>
        <v>2</v>
      </c>
      <c r="H1024" t="str">
        <f>INDEX(CHP_table[CHP],MATCH(data[[#This Row],[Case Profile Name]],CHP_table[Case Profile Name],0))</f>
        <v>HP</v>
      </c>
      <c r="I1024" t="str">
        <f>LEFT(data[[#This Row],[Domain]],1)</f>
        <v>H</v>
      </c>
      <c r="J1024" s="4">
        <f>INDEX(criteria_table[criteria_code],MATCH(data[[#This Row],[Criteria]],criteria_table[Criteria],0))</f>
        <v>15</v>
      </c>
      <c r="K1024" s="4" t="str">
        <f>CONCATENATE(data[[#This Row],[C H or P]],",",data[[#This Row],[criteria_code]])</f>
        <v>H,15</v>
      </c>
      <c r="L1024" s="4" t="str">
        <f>CONCATENATE(data[[#This Row],[num_domains]]," ",data[[#This Row],[Criteria]])</f>
        <v>2 Mishandling of classified information</v>
      </c>
    </row>
    <row r="1025" spans="1:12" hidden="1" x14ac:dyDescent="0.25">
      <c r="A1025" t="s">
        <v>5</v>
      </c>
      <c r="B1025" t="s">
        <v>87</v>
      </c>
      <c r="C1025" t="s">
        <v>47</v>
      </c>
      <c r="D1025" t="s">
        <v>8</v>
      </c>
      <c r="E1025" t="s">
        <v>7</v>
      </c>
      <c r="F1025" t="s">
        <v>10</v>
      </c>
      <c r="G1025">
        <f>INDEX(resident_to_x_domains[how many domains?],MATCH(data[[#This Row],[Case Profile Name]],resident_to_x_domains[Case Profile Name],0))</f>
        <v>2</v>
      </c>
      <c r="H1025" t="str">
        <f>INDEX(CHP_table[CHP],MATCH(data[[#This Row],[Case Profile Name]],CHP_table[Case Profile Name],0))</f>
        <v>HP</v>
      </c>
      <c r="I1025" t="str">
        <f>LEFT(data[[#This Row],[Domain]],1)</f>
        <v>H</v>
      </c>
      <c r="J1025" s="4">
        <f>INDEX(criteria_table[criteria_code],MATCH(data[[#This Row],[Criteria]],criteria_table[Criteria],0))</f>
        <v>3</v>
      </c>
      <c r="K1025" s="4" t="str">
        <f>CONCATENATE(data[[#This Row],[C H or P]],",",data[[#This Row],[criteria_code]])</f>
        <v>H,3</v>
      </c>
      <c r="L1025" s="4" t="str">
        <f>CONCATENATE(data[[#This Row],[num_domains]]," ",data[[#This Row],[Criteria]])</f>
        <v>2 Allegiance to the United States of America</v>
      </c>
    </row>
    <row r="1026" spans="1:12" hidden="1" x14ac:dyDescent="0.25">
      <c r="A1026" t="s">
        <v>5</v>
      </c>
      <c r="B1026" t="s">
        <v>87</v>
      </c>
      <c r="C1026" t="s">
        <v>47</v>
      </c>
      <c r="D1026" t="s">
        <v>8</v>
      </c>
      <c r="E1026" t="s">
        <v>7</v>
      </c>
      <c r="F1026" t="s">
        <v>9</v>
      </c>
      <c r="G1026">
        <f>INDEX(resident_to_x_domains[how many domains?],MATCH(data[[#This Row],[Case Profile Name]],resident_to_x_domains[Case Profile Name],0))</f>
        <v>2</v>
      </c>
      <c r="H1026" t="str">
        <f>INDEX(CHP_table[CHP],MATCH(data[[#This Row],[Case Profile Name]],CHP_table[Case Profile Name],0))</f>
        <v>HP</v>
      </c>
      <c r="I1026" t="str">
        <f>LEFT(data[[#This Row],[Domain]],1)</f>
        <v>H</v>
      </c>
      <c r="J1026" s="4">
        <f>INDEX(criteria_table[criteria_code],MATCH(data[[#This Row],[Criteria]],criteria_table[Criteria],0))</f>
        <v>5</v>
      </c>
      <c r="K1026" s="4" t="str">
        <f>CONCATENATE(data[[#This Row],[C H or P]],",",data[[#This Row],[criteria_code]])</f>
        <v>H,5</v>
      </c>
      <c r="L1026" s="4" t="str">
        <f>CONCATENATE(data[[#This Row],[num_domains]]," ",data[[#This Row],[Criteria]])</f>
        <v>2 Criminal conduct</v>
      </c>
    </row>
    <row r="1027" spans="1:12" x14ac:dyDescent="0.25">
      <c r="A1027" t="s">
        <v>5</v>
      </c>
      <c r="B1027" t="s">
        <v>87</v>
      </c>
      <c r="C1027" t="s">
        <v>47</v>
      </c>
      <c r="D1027" t="s">
        <v>2</v>
      </c>
      <c r="E1027" t="s">
        <v>1</v>
      </c>
      <c r="F1027" t="s">
        <v>0</v>
      </c>
      <c r="G1027">
        <f>INDEX(resident_to_x_domains[how many domains?],MATCH(data[[#This Row],[Case Profile Name]],resident_to_x_domains[Case Profile Name],0))</f>
        <v>2</v>
      </c>
      <c r="H1027" t="str">
        <f>INDEX(CHP_table[CHP],MATCH(data[[#This Row],[Case Profile Name]],CHP_table[Case Profile Name],0))</f>
        <v>HP</v>
      </c>
      <c r="I1027" t="str">
        <f>LEFT(data[[#This Row],[Domain]],1)</f>
        <v>P</v>
      </c>
      <c r="J1027" s="4">
        <f>INDEX(criteria_table[criteria_code],MATCH(data[[#This Row],[Criteria]],criteria_table[Criteria],0))</f>
        <v>18</v>
      </c>
      <c r="K1027" s="4" t="str">
        <f>CONCATENATE(data[[#This Row],[C H or P]],",",data[[#This Row],[criteria_code]])</f>
        <v>P,18</v>
      </c>
      <c r="L1027" s="4" t="str">
        <f>CONCATENATE(data[[#This Row],[num_domains]]," ",data[[#This Row],[Criteria]])</f>
        <v>2 Passive communication with hostile actors</v>
      </c>
    </row>
    <row r="1028" spans="1:12" x14ac:dyDescent="0.25">
      <c r="A1028" t="s">
        <v>29</v>
      </c>
      <c r="B1028" t="s">
        <v>86</v>
      </c>
      <c r="C1028" t="s">
        <v>31</v>
      </c>
      <c r="D1028" t="s">
        <v>2</v>
      </c>
      <c r="E1028" t="s">
        <v>7</v>
      </c>
      <c r="F1028" t="s">
        <v>38</v>
      </c>
      <c r="G1028">
        <f>INDEX(resident_to_x_domains[how many domains?],MATCH(data[[#This Row],[Case Profile Name]],resident_to_x_domains[Case Profile Name],0))</f>
        <v>2</v>
      </c>
      <c r="H1028" t="str">
        <f>INDEX(CHP_table[CHP],MATCH(data[[#This Row],[Case Profile Name]],CHP_table[Case Profile Name],0))</f>
        <v>HP</v>
      </c>
      <c r="I1028" t="str">
        <f>LEFT(data[[#This Row],[Domain]],1)</f>
        <v>H</v>
      </c>
      <c r="J1028" s="4">
        <f>INDEX(criteria_table[criteria_code],MATCH(data[[#This Row],[Criteria]],criteria_table[Criteria],0))</f>
        <v>20</v>
      </c>
      <c r="K1028" s="4" t="str">
        <f>CONCATENATE(data[[#This Row],[C H or P]],",",data[[#This Row],[criteria_code]])</f>
        <v>H,20</v>
      </c>
      <c r="L1028" s="4" t="str">
        <f>CONCATENATE(data[[#This Row],[num_domains]]," ",data[[#This Row],[Criteria]])</f>
        <v>2 Personal conduct</v>
      </c>
    </row>
    <row r="1029" spans="1:12" x14ac:dyDescent="0.25">
      <c r="A1029" t="s">
        <v>29</v>
      </c>
      <c r="B1029" t="s">
        <v>86</v>
      </c>
      <c r="C1029" t="s">
        <v>31</v>
      </c>
      <c r="D1029" t="s">
        <v>2</v>
      </c>
      <c r="E1029" t="s">
        <v>7</v>
      </c>
      <c r="F1029" t="s">
        <v>13</v>
      </c>
      <c r="G1029">
        <f>INDEX(resident_to_x_domains[how many domains?],MATCH(data[[#This Row],[Case Profile Name]],resident_to_x_domains[Case Profile Name],0))</f>
        <v>2</v>
      </c>
      <c r="H1029" t="str">
        <f>INDEX(CHP_table[CHP],MATCH(data[[#This Row],[Case Profile Name]],CHP_table[Case Profile Name],0))</f>
        <v>HP</v>
      </c>
      <c r="I1029" t="str">
        <f>LEFT(data[[#This Row],[Domain]],1)</f>
        <v>H</v>
      </c>
      <c r="J1029" s="4">
        <f>INDEX(criteria_table[criteria_code],MATCH(data[[#This Row],[Criteria]],criteria_table[Criteria],0))</f>
        <v>11</v>
      </c>
      <c r="K1029" s="4" t="str">
        <f>CONCATENATE(data[[#This Row],[C H or P]],",",data[[#This Row],[criteria_code]])</f>
        <v>H,11</v>
      </c>
      <c r="L1029" s="4" t="str">
        <f>CONCATENATE(data[[#This Row],[num_domains]]," ",data[[#This Row],[Criteria]])</f>
        <v>2 Financial considerations</v>
      </c>
    </row>
    <row r="1030" spans="1:12" hidden="1" x14ac:dyDescent="0.25">
      <c r="A1030" t="s">
        <v>29</v>
      </c>
      <c r="B1030" t="s">
        <v>86</v>
      </c>
      <c r="C1030" t="s">
        <v>31</v>
      </c>
      <c r="D1030" t="s">
        <v>8</v>
      </c>
      <c r="E1030" t="s">
        <v>7</v>
      </c>
      <c r="F1030" t="s">
        <v>11</v>
      </c>
      <c r="G1030">
        <f>INDEX(resident_to_x_domains[how many domains?],MATCH(data[[#This Row],[Case Profile Name]],resident_to_x_domains[Case Profile Name],0))</f>
        <v>2</v>
      </c>
      <c r="H1030" t="str">
        <f>INDEX(CHP_table[CHP],MATCH(data[[#This Row],[Case Profile Name]],CHP_table[Case Profile Name],0))</f>
        <v>HP</v>
      </c>
      <c r="I1030" t="str">
        <f>LEFT(data[[#This Row],[Domain]],1)</f>
        <v>H</v>
      </c>
      <c r="J1030" s="4">
        <f>INDEX(criteria_table[criteria_code],MATCH(data[[#This Row],[Criteria]],criteria_table[Criteria],0))</f>
        <v>15</v>
      </c>
      <c r="K1030" s="4" t="str">
        <f>CONCATENATE(data[[#This Row],[C H or P]],",",data[[#This Row],[criteria_code]])</f>
        <v>H,15</v>
      </c>
      <c r="L1030" s="4" t="str">
        <f>CONCATENATE(data[[#This Row],[num_domains]]," ",data[[#This Row],[Criteria]])</f>
        <v>2 Mishandling of classified information</v>
      </c>
    </row>
    <row r="1031" spans="1:12" hidden="1" x14ac:dyDescent="0.25">
      <c r="A1031" t="s">
        <v>29</v>
      </c>
      <c r="B1031" t="s">
        <v>86</v>
      </c>
      <c r="C1031" t="s">
        <v>31</v>
      </c>
      <c r="D1031" t="s">
        <v>8</v>
      </c>
      <c r="E1031" t="s">
        <v>7</v>
      </c>
      <c r="F1031" t="s">
        <v>10</v>
      </c>
      <c r="G1031">
        <f>INDEX(resident_to_x_domains[how many domains?],MATCH(data[[#This Row],[Case Profile Name]],resident_to_x_domains[Case Profile Name],0))</f>
        <v>2</v>
      </c>
      <c r="H1031" t="str">
        <f>INDEX(CHP_table[CHP],MATCH(data[[#This Row],[Case Profile Name]],CHP_table[Case Profile Name],0))</f>
        <v>HP</v>
      </c>
      <c r="I1031" t="str">
        <f>LEFT(data[[#This Row],[Domain]],1)</f>
        <v>H</v>
      </c>
      <c r="J1031" s="4">
        <f>INDEX(criteria_table[criteria_code],MATCH(data[[#This Row],[Criteria]],criteria_table[Criteria],0))</f>
        <v>3</v>
      </c>
      <c r="K1031" s="4" t="str">
        <f>CONCATENATE(data[[#This Row],[C H or P]],",",data[[#This Row],[criteria_code]])</f>
        <v>H,3</v>
      </c>
      <c r="L1031" s="4" t="str">
        <f>CONCATENATE(data[[#This Row],[num_domains]]," ",data[[#This Row],[Criteria]])</f>
        <v>2 Allegiance to the United States of America</v>
      </c>
    </row>
    <row r="1032" spans="1:12" x14ac:dyDescent="0.25">
      <c r="A1032" t="s">
        <v>29</v>
      </c>
      <c r="B1032" t="s">
        <v>86</v>
      </c>
      <c r="C1032" t="s">
        <v>31</v>
      </c>
      <c r="D1032" t="s">
        <v>2</v>
      </c>
      <c r="E1032" t="s">
        <v>1</v>
      </c>
      <c r="F1032" t="s">
        <v>0</v>
      </c>
      <c r="G1032">
        <f>INDEX(resident_to_x_domains[how many domains?],MATCH(data[[#This Row],[Case Profile Name]],resident_to_x_domains[Case Profile Name],0))</f>
        <v>2</v>
      </c>
      <c r="H1032" t="str">
        <f>INDEX(CHP_table[CHP],MATCH(data[[#This Row],[Case Profile Name]],CHP_table[Case Profile Name],0))</f>
        <v>HP</v>
      </c>
      <c r="I1032" t="str">
        <f>LEFT(data[[#This Row],[Domain]],1)</f>
        <v>P</v>
      </c>
      <c r="J1032" s="4">
        <f>INDEX(criteria_table[criteria_code],MATCH(data[[#This Row],[Criteria]],criteria_table[Criteria],0))</f>
        <v>18</v>
      </c>
      <c r="K1032" s="4" t="str">
        <f>CONCATENATE(data[[#This Row],[C H or P]],",",data[[#This Row],[criteria_code]])</f>
        <v>P,18</v>
      </c>
      <c r="L1032" s="4" t="str">
        <f>CONCATENATE(data[[#This Row],[num_domains]]," ",data[[#This Row],[Criteria]])</f>
        <v>2 Passive communication with hostile actors</v>
      </c>
    </row>
    <row r="1033" spans="1:12" x14ac:dyDescent="0.25">
      <c r="A1033" t="s">
        <v>82</v>
      </c>
      <c r="B1033" t="s">
        <v>85</v>
      </c>
      <c r="C1033" t="s">
        <v>39</v>
      </c>
      <c r="D1033" t="s">
        <v>2</v>
      </c>
      <c r="E1033" t="s">
        <v>7</v>
      </c>
      <c r="F1033" t="s">
        <v>12</v>
      </c>
      <c r="G1033">
        <f>INDEX(resident_to_x_domains[how many domains?],MATCH(data[[#This Row],[Case Profile Name]],resident_to_x_domains[Case Profile Name],0))</f>
        <v>2</v>
      </c>
      <c r="H1033" t="str">
        <f>INDEX(CHP_table[CHP],MATCH(data[[#This Row],[Case Profile Name]],CHP_table[Case Profile Name],0))</f>
        <v>HP</v>
      </c>
      <c r="I1033" t="str">
        <f>LEFT(data[[#This Row],[Domain]],1)</f>
        <v>H</v>
      </c>
      <c r="J1033" s="4">
        <f>INDEX(criteria_table[criteria_code],MATCH(data[[#This Row],[Criteria]],criteria_table[Criteria],0))</f>
        <v>23</v>
      </c>
      <c r="K1033" s="4" t="str">
        <f>CONCATENATE(data[[#This Row],[C H or P]],",",data[[#This Row],[criteria_code]])</f>
        <v>H,23</v>
      </c>
      <c r="L1033" s="4" t="str">
        <f>CONCATENATE(data[[#This Row],[num_domains]]," ",data[[#This Row],[Criteria]])</f>
        <v>2 Practices dangerous to security</v>
      </c>
    </row>
    <row r="1034" spans="1:12" x14ac:dyDescent="0.25">
      <c r="A1034" t="s">
        <v>82</v>
      </c>
      <c r="B1034" t="s">
        <v>85</v>
      </c>
      <c r="C1034" t="s">
        <v>39</v>
      </c>
      <c r="D1034" t="s">
        <v>2</v>
      </c>
      <c r="E1034" t="s">
        <v>7</v>
      </c>
      <c r="F1034" t="s">
        <v>13</v>
      </c>
      <c r="G1034">
        <f>INDEX(resident_to_x_domains[how many domains?],MATCH(data[[#This Row],[Case Profile Name]],resident_to_x_domains[Case Profile Name],0))</f>
        <v>2</v>
      </c>
      <c r="H1034" t="str">
        <f>INDEX(CHP_table[CHP],MATCH(data[[#This Row],[Case Profile Name]],CHP_table[Case Profile Name],0))</f>
        <v>HP</v>
      </c>
      <c r="I1034" t="str">
        <f>LEFT(data[[#This Row],[Domain]],1)</f>
        <v>H</v>
      </c>
      <c r="J1034" s="4">
        <f>INDEX(criteria_table[criteria_code],MATCH(data[[#This Row],[Criteria]],criteria_table[Criteria],0))</f>
        <v>11</v>
      </c>
      <c r="K1034" s="4" t="str">
        <f>CONCATENATE(data[[#This Row],[C H or P]],",",data[[#This Row],[criteria_code]])</f>
        <v>H,11</v>
      </c>
      <c r="L1034" s="4" t="str">
        <f>CONCATENATE(data[[#This Row],[num_domains]]," ",data[[#This Row],[Criteria]])</f>
        <v>2 Financial considerations</v>
      </c>
    </row>
    <row r="1035" spans="1:12" x14ac:dyDescent="0.25">
      <c r="A1035" t="s">
        <v>82</v>
      </c>
      <c r="B1035" t="s">
        <v>85</v>
      </c>
      <c r="C1035" t="s">
        <v>39</v>
      </c>
      <c r="D1035" t="s">
        <v>2</v>
      </c>
      <c r="E1035" t="s">
        <v>7</v>
      </c>
      <c r="F1035" t="s">
        <v>78</v>
      </c>
      <c r="G1035">
        <f>INDEX(resident_to_x_domains[how many domains?],MATCH(data[[#This Row],[Case Profile Name]],resident_to_x_domains[Case Profile Name],0))</f>
        <v>2</v>
      </c>
      <c r="H1035" t="str">
        <f>INDEX(CHP_table[CHP],MATCH(data[[#This Row],[Case Profile Name]],CHP_table[Case Profile Name],0))</f>
        <v>HP</v>
      </c>
      <c r="I1035" t="str">
        <f>LEFT(data[[#This Row],[Domain]],1)</f>
        <v>H</v>
      </c>
      <c r="J1035" s="4">
        <f>INDEX(criteria_table[criteria_code],MATCH(data[[#This Row],[Criteria]],criteria_table[Criteria],0))</f>
        <v>9</v>
      </c>
      <c r="K1035" s="4" t="str">
        <f>CONCATENATE(data[[#This Row],[C H or P]],",",data[[#This Row],[criteria_code]])</f>
        <v>H,9</v>
      </c>
      <c r="L1035" s="4" t="str">
        <f>CONCATENATE(data[[#This Row],[num_domains]]," ",data[[#This Row],[Criteria]])</f>
        <v>2 Excessive foreign travel</v>
      </c>
    </row>
    <row r="1036" spans="1:12" x14ac:dyDescent="0.25">
      <c r="A1036" t="s">
        <v>82</v>
      </c>
      <c r="B1036" t="s">
        <v>85</v>
      </c>
      <c r="C1036" t="s">
        <v>39</v>
      </c>
      <c r="D1036" t="s">
        <v>2</v>
      </c>
      <c r="E1036" t="s">
        <v>7</v>
      </c>
      <c r="F1036" t="s">
        <v>76</v>
      </c>
      <c r="G1036">
        <f>INDEX(resident_to_x_domains[how many domains?],MATCH(data[[#This Row],[Case Profile Name]],resident_to_x_domains[Case Profile Name],0))</f>
        <v>2</v>
      </c>
      <c r="H1036" t="str">
        <f>INDEX(CHP_table[CHP],MATCH(data[[#This Row],[Case Profile Name]],CHP_table[Case Profile Name],0))</f>
        <v>HP</v>
      </c>
      <c r="I1036" t="str">
        <f>LEFT(data[[#This Row],[Domain]],1)</f>
        <v>H</v>
      </c>
      <c r="J1036" s="4">
        <f>INDEX(criteria_table[criteria_code],MATCH(data[[#This Row],[Criteria]],criteria_table[Criteria],0))</f>
        <v>7</v>
      </c>
      <c r="K1036" s="4" t="str">
        <f>CONCATENATE(data[[#This Row],[C H or P]],",",data[[#This Row],[criteria_code]])</f>
        <v>H,7</v>
      </c>
      <c r="L1036" s="4" t="str">
        <f>CONCATENATE(data[[#This Row],[num_domains]]," ",data[[#This Row],[Criteria]])</f>
        <v>2 Excessive alcohol consumption</v>
      </c>
    </row>
    <row r="1037" spans="1:12" hidden="1" x14ac:dyDescent="0.25">
      <c r="A1037" t="s">
        <v>82</v>
      </c>
      <c r="B1037" t="s">
        <v>85</v>
      </c>
      <c r="C1037" t="s">
        <v>39</v>
      </c>
      <c r="D1037" t="s">
        <v>8</v>
      </c>
      <c r="E1037" t="s">
        <v>7</v>
      </c>
      <c r="F1037" t="s">
        <v>11</v>
      </c>
      <c r="G1037">
        <f>INDEX(resident_to_x_domains[how many domains?],MATCH(data[[#This Row],[Case Profile Name]],resident_to_x_domains[Case Profile Name],0))</f>
        <v>2</v>
      </c>
      <c r="H1037" t="str">
        <f>INDEX(CHP_table[CHP],MATCH(data[[#This Row],[Case Profile Name]],CHP_table[Case Profile Name],0))</f>
        <v>HP</v>
      </c>
      <c r="I1037" t="str">
        <f>LEFT(data[[#This Row],[Domain]],1)</f>
        <v>H</v>
      </c>
      <c r="J1037" s="4">
        <f>INDEX(criteria_table[criteria_code],MATCH(data[[#This Row],[Criteria]],criteria_table[Criteria],0))</f>
        <v>15</v>
      </c>
      <c r="K1037" s="4" t="str">
        <f>CONCATENATE(data[[#This Row],[C H or P]],",",data[[#This Row],[criteria_code]])</f>
        <v>H,15</v>
      </c>
      <c r="L1037" s="4" t="str">
        <f>CONCATENATE(data[[#This Row],[num_domains]]," ",data[[#This Row],[Criteria]])</f>
        <v>2 Mishandling of classified information</v>
      </c>
    </row>
    <row r="1038" spans="1:12" hidden="1" x14ac:dyDescent="0.25">
      <c r="A1038" t="s">
        <v>82</v>
      </c>
      <c r="B1038" t="s">
        <v>85</v>
      </c>
      <c r="C1038" t="s">
        <v>39</v>
      </c>
      <c r="D1038" t="s">
        <v>8</v>
      </c>
      <c r="E1038" t="s">
        <v>7</v>
      </c>
      <c r="F1038" t="s">
        <v>10</v>
      </c>
      <c r="G1038">
        <f>INDEX(resident_to_x_domains[how many domains?],MATCH(data[[#This Row],[Case Profile Name]],resident_to_x_domains[Case Profile Name],0))</f>
        <v>2</v>
      </c>
      <c r="H1038" t="str">
        <f>INDEX(CHP_table[CHP],MATCH(data[[#This Row],[Case Profile Name]],CHP_table[Case Profile Name],0))</f>
        <v>HP</v>
      </c>
      <c r="I1038" t="str">
        <f>LEFT(data[[#This Row],[Domain]],1)</f>
        <v>H</v>
      </c>
      <c r="J1038" s="4">
        <f>INDEX(criteria_table[criteria_code],MATCH(data[[#This Row],[Criteria]],criteria_table[Criteria],0))</f>
        <v>3</v>
      </c>
      <c r="K1038" s="4" t="str">
        <f>CONCATENATE(data[[#This Row],[C H or P]],",",data[[#This Row],[criteria_code]])</f>
        <v>H,3</v>
      </c>
      <c r="L1038" s="4" t="str">
        <f>CONCATENATE(data[[#This Row],[num_domains]]," ",data[[#This Row],[Criteria]])</f>
        <v>2 Allegiance to the United States of America</v>
      </c>
    </row>
    <row r="1039" spans="1:12" hidden="1" x14ac:dyDescent="0.25">
      <c r="A1039" t="s">
        <v>82</v>
      </c>
      <c r="B1039" t="s">
        <v>85</v>
      </c>
      <c r="C1039" t="s">
        <v>39</v>
      </c>
      <c r="D1039" t="s">
        <v>8</v>
      </c>
      <c r="E1039" t="s">
        <v>7</v>
      </c>
      <c r="F1039" t="s">
        <v>30</v>
      </c>
      <c r="G1039">
        <f>INDEX(resident_to_x_domains[how many domains?],MATCH(data[[#This Row],[Case Profile Name]],resident_to_x_domains[Case Profile Name],0))</f>
        <v>2</v>
      </c>
      <c r="H1039" t="str">
        <f>INDEX(CHP_table[CHP],MATCH(data[[#This Row],[Case Profile Name]],CHP_table[Case Profile Name],0))</f>
        <v>HP</v>
      </c>
      <c r="I1039" t="str">
        <f>LEFT(data[[#This Row],[Domain]],1)</f>
        <v>H</v>
      </c>
      <c r="J1039" s="4">
        <f>INDEX(criteria_table[criteria_code],MATCH(data[[#This Row],[Criteria]],criteria_table[Criteria],0))</f>
        <v>8</v>
      </c>
      <c r="K1039" s="4" t="str">
        <f>CONCATENATE(data[[#This Row],[C H or P]],",",data[[#This Row],[criteria_code]])</f>
        <v>H,8</v>
      </c>
      <c r="L1039" s="4" t="str">
        <f>CONCATENATE(data[[#This Row],[num_domains]]," ",data[[#This Row],[Criteria]])</f>
        <v>2 Excessive debt</v>
      </c>
    </row>
    <row r="1040" spans="1:12" hidden="1" x14ac:dyDescent="0.25">
      <c r="A1040" t="s">
        <v>82</v>
      </c>
      <c r="B1040" t="s">
        <v>85</v>
      </c>
      <c r="C1040" t="s">
        <v>39</v>
      </c>
      <c r="D1040" t="s">
        <v>8</v>
      </c>
      <c r="E1040" t="s">
        <v>1</v>
      </c>
      <c r="F1040" t="s">
        <v>14</v>
      </c>
      <c r="G1040">
        <f>INDEX(resident_to_x_domains[how many domains?],MATCH(data[[#This Row],[Case Profile Name]],resident_to_x_domains[Case Profile Name],0))</f>
        <v>2</v>
      </c>
      <c r="H1040" t="str">
        <f>INDEX(CHP_table[CHP],MATCH(data[[#This Row],[Case Profile Name]],CHP_table[Case Profile Name],0))</f>
        <v>HP</v>
      </c>
      <c r="I1040" t="str">
        <f>LEFT(data[[#This Row],[Domain]],1)</f>
        <v>P</v>
      </c>
      <c r="J1040" s="4">
        <f>INDEX(criteria_table[criteria_code],MATCH(data[[#This Row],[Criteria]],criteria_table[Criteria],0))</f>
        <v>1</v>
      </c>
      <c r="K1040" s="4" t="str">
        <f>CONCATENATE(data[[#This Row],[C H or P]],",",data[[#This Row],[criteria_code]])</f>
        <v>P,1</v>
      </c>
      <c r="L1040" s="4" t="str">
        <f>CONCATENATE(data[[#This Row],[num_domains]]," ",data[[#This Row],[Criteria]])</f>
        <v>2 Active communication with hostile actors</v>
      </c>
    </row>
    <row r="1041" spans="1:12" x14ac:dyDescent="0.25">
      <c r="A1041" t="s">
        <v>29</v>
      </c>
      <c r="B1041" t="s">
        <v>84</v>
      </c>
      <c r="C1041" t="s">
        <v>83</v>
      </c>
      <c r="D1041" t="s">
        <v>2</v>
      </c>
      <c r="E1041" t="s">
        <v>7</v>
      </c>
      <c r="F1041" t="s">
        <v>12</v>
      </c>
      <c r="G1041">
        <f>INDEX(resident_to_x_domains[how many domains?],MATCH(data[[#This Row],[Case Profile Name]],resident_to_x_domains[Case Profile Name],0))</f>
        <v>3</v>
      </c>
      <c r="H1041" t="str">
        <f>INDEX(CHP_table[CHP],MATCH(data[[#This Row],[Case Profile Name]],CHP_table[Case Profile Name],0))</f>
        <v>CHP</v>
      </c>
      <c r="I1041" t="str">
        <f>LEFT(data[[#This Row],[Domain]],1)</f>
        <v>H</v>
      </c>
      <c r="J1041" s="4">
        <f>INDEX(criteria_table[criteria_code],MATCH(data[[#This Row],[Criteria]],criteria_table[Criteria],0))</f>
        <v>23</v>
      </c>
      <c r="K1041" s="4" t="str">
        <f>CONCATENATE(data[[#This Row],[C H or P]],",",data[[#This Row],[criteria_code]])</f>
        <v>H,23</v>
      </c>
      <c r="L1041" s="4" t="str">
        <f>CONCATENATE(data[[#This Row],[num_domains]]," ",data[[#This Row],[Criteria]])</f>
        <v>3 Practices dangerous to security</v>
      </c>
    </row>
    <row r="1042" spans="1:12" x14ac:dyDescent="0.25">
      <c r="A1042" t="s">
        <v>29</v>
      </c>
      <c r="B1042" t="s">
        <v>84</v>
      </c>
      <c r="C1042" t="s">
        <v>83</v>
      </c>
      <c r="D1042" t="s">
        <v>2</v>
      </c>
      <c r="E1042" t="s">
        <v>7</v>
      </c>
      <c r="F1042" t="s">
        <v>18</v>
      </c>
      <c r="G1042">
        <f>INDEX(resident_to_x_domains[how many domains?],MATCH(data[[#This Row],[Case Profile Name]],resident_to_x_domains[Case Profile Name],0))</f>
        <v>3</v>
      </c>
      <c r="H1042" t="str">
        <f>INDEX(CHP_table[CHP],MATCH(data[[#This Row],[Case Profile Name]],CHP_table[Case Profile Name],0))</f>
        <v>CHP</v>
      </c>
      <c r="I1042" t="str">
        <f>LEFT(data[[#This Row],[Domain]],1)</f>
        <v>H</v>
      </c>
      <c r="J1042" s="4">
        <f>INDEX(criteria_table[criteria_code],MATCH(data[[#This Row],[Criteria]],criteria_table[Criteria],0))</f>
        <v>12</v>
      </c>
      <c r="K1042" s="4" t="str">
        <f>CONCATENATE(data[[#This Row],[C H or P]],",",data[[#This Row],[criteria_code]])</f>
        <v>H,12</v>
      </c>
      <c r="L1042" s="4" t="str">
        <f>CONCATENATE(data[[#This Row],[num_domains]]," ",data[[#This Row],[Criteria]])</f>
        <v>3 Foreign preference</v>
      </c>
    </row>
    <row r="1043" spans="1:12" hidden="1" x14ac:dyDescent="0.25">
      <c r="A1043" t="s">
        <v>29</v>
      </c>
      <c r="B1043" t="s">
        <v>84</v>
      </c>
      <c r="C1043" t="s">
        <v>83</v>
      </c>
      <c r="D1043" t="s">
        <v>8</v>
      </c>
      <c r="E1043" t="s">
        <v>7</v>
      </c>
      <c r="F1043" t="s">
        <v>11</v>
      </c>
      <c r="G1043">
        <f>INDEX(resident_to_x_domains[how many domains?],MATCH(data[[#This Row],[Case Profile Name]],resident_to_x_domains[Case Profile Name],0))</f>
        <v>3</v>
      </c>
      <c r="H1043" t="str">
        <f>INDEX(CHP_table[CHP],MATCH(data[[#This Row],[Case Profile Name]],CHP_table[Case Profile Name],0))</f>
        <v>CHP</v>
      </c>
      <c r="I1043" t="str">
        <f>LEFT(data[[#This Row],[Domain]],1)</f>
        <v>H</v>
      </c>
      <c r="J1043" s="4">
        <f>INDEX(criteria_table[criteria_code],MATCH(data[[#This Row],[Criteria]],criteria_table[Criteria],0))</f>
        <v>15</v>
      </c>
      <c r="K1043" s="4" t="str">
        <f>CONCATENATE(data[[#This Row],[C H or P]],",",data[[#This Row],[criteria_code]])</f>
        <v>H,15</v>
      </c>
      <c r="L1043" s="4" t="str">
        <f>CONCATENATE(data[[#This Row],[num_domains]]," ",data[[#This Row],[Criteria]])</f>
        <v>3 Mishandling of classified information</v>
      </c>
    </row>
    <row r="1044" spans="1:12" hidden="1" x14ac:dyDescent="0.25">
      <c r="A1044" t="s">
        <v>29</v>
      </c>
      <c r="B1044" t="s">
        <v>84</v>
      </c>
      <c r="C1044" t="s">
        <v>83</v>
      </c>
      <c r="D1044" t="s">
        <v>8</v>
      </c>
      <c r="E1044" t="s">
        <v>7</v>
      </c>
      <c r="F1044" t="s">
        <v>10</v>
      </c>
      <c r="G1044">
        <f>INDEX(resident_to_x_domains[how many domains?],MATCH(data[[#This Row],[Case Profile Name]],resident_to_x_domains[Case Profile Name],0))</f>
        <v>3</v>
      </c>
      <c r="H1044" t="str">
        <f>INDEX(CHP_table[CHP],MATCH(data[[#This Row],[Case Profile Name]],CHP_table[Case Profile Name],0))</f>
        <v>CHP</v>
      </c>
      <c r="I1044" t="str">
        <f>LEFT(data[[#This Row],[Domain]],1)</f>
        <v>H</v>
      </c>
      <c r="J1044" s="4">
        <f>INDEX(criteria_table[criteria_code],MATCH(data[[#This Row],[Criteria]],criteria_table[Criteria],0))</f>
        <v>3</v>
      </c>
      <c r="K1044" s="4" t="str">
        <f>CONCATENATE(data[[#This Row],[C H or P]],",",data[[#This Row],[criteria_code]])</f>
        <v>H,3</v>
      </c>
      <c r="L1044" s="4" t="str">
        <f>CONCATENATE(data[[#This Row],[num_domains]]," ",data[[#This Row],[Criteria]])</f>
        <v>3 Allegiance to the United States of America</v>
      </c>
    </row>
    <row r="1045" spans="1:12" hidden="1" x14ac:dyDescent="0.25">
      <c r="A1045" t="s">
        <v>29</v>
      </c>
      <c r="B1045" t="s">
        <v>84</v>
      </c>
      <c r="C1045" t="s">
        <v>83</v>
      </c>
      <c r="D1045" t="s">
        <v>8</v>
      </c>
      <c r="E1045" t="s">
        <v>1</v>
      </c>
      <c r="F1045" t="s">
        <v>14</v>
      </c>
      <c r="G1045">
        <f>INDEX(resident_to_x_domains[how many domains?],MATCH(data[[#This Row],[Case Profile Name]],resident_to_x_domains[Case Profile Name],0))</f>
        <v>3</v>
      </c>
      <c r="H1045" t="str">
        <f>INDEX(CHP_table[CHP],MATCH(data[[#This Row],[Case Profile Name]],CHP_table[Case Profile Name],0))</f>
        <v>CHP</v>
      </c>
      <c r="I1045" t="str">
        <f>LEFT(data[[#This Row],[Domain]],1)</f>
        <v>P</v>
      </c>
      <c r="J1045" s="4">
        <f>INDEX(criteria_table[criteria_code],MATCH(data[[#This Row],[Criteria]],criteria_table[Criteria],0))</f>
        <v>1</v>
      </c>
      <c r="K1045" s="4" t="str">
        <f>CONCATENATE(data[[#This Row],[C H or P]],",",data[[#This Row],[criteria_code]])</f>
        <v>P,1</v>
      </c>
      <c r="L1045" s="4" t="str">
        <f>CONCATENATE(data[[#This Row],[num_domains]]," ",data[[#This Row],[Criteria]])</f>
        <v>3 Active communication with hostile actors</v>
      </c>
    </row>
    <row r="1046" spans="1:12" x14ac:dyDescent="0.25">
      <c r="A1046" t="s">
        <v>29</v>
      </c>
      <c r="B1046" t="s">
        <v>84</v>
      </c>
      <c r="C1046" t="s">
        <v>83</v>
      </c>
      <c r="D1046" t="s">
        <v>2</v>
      </c>
      <c r="E1046" t="s">
        <v>23</v>
      </c>
      <c r="F1046" t="s">
        <v>26</v>
      </c>
      <c r="G1046">
        <f>INDEX(resident_to_x_domains[how many domains?],MATCH(data[[#This Row],[Case Profile Name]],resident_to_x_domains[Case Profile Name],0))</f>
        <v>3</v>
      </c>
      <c r="H1046" t="str">
        <f>INDEX(CHP_table[CHP],MATCH(data[[#This Row],[Case Profile Name]],CHP_table[Case Profile Name],0))</f>
        <v>CHP</v>
      </c>
      <c r="I1046" t="str">
        <f>LEFT(data[[#This Row],[Domain]],1)</f>
        <v>C</v>
      </c>
      <c r="J1046" s="4">
        <f>INDEX(criteria_table[criteria_code],MATCH(data[[#This Row],[Criteria]],criteria_table[Criteria],0))</f>
        <v>21</v>
      </c>
      <c r="K1046" s="4" t="str">
        <f>CONCATENATE(data[[#This Row],[C H or P]],",",data[[#This Row],[criteria_code]])</f>
        <v>C,21</v>
      </c>
      <c r="L1046" s="4" t="str">
        <f>CONCATENATE(data[[#This Row],[num_domains]]," ",data[[#This Row],[Criteria]])</f>
        <v>3 Poor cybersecurity practices</v>
      </c>
    </row>
    <row r="1047" spans="1:12" hidden="1" x14ac:dyDescent="0.25">
      <c r="A1047" t="s">
        <v>29</v>
      </c>
      <c r="B1047" t="s">
        <v>84</v>
      </c>
      <c r="C1047" t="s">
        <v>83</v>
      </c>
      <c r="D1047" t="s">
        <v>8</v>
      </c>
      <c r="E1047" t="s">
        <v>23</v>
      </c>
      <c r="F1047" t="s">
        <v>22</v>
      </c>
      <c r="G1047">
        <f>INDEX(resident_to_x_domains[how many domains?],MATCH(data[[#This Row],[Case Profile Name]],resident_to_x_domains[Case Profile Name],0))</f>
        <v>3</v>
      </c>
      <c r="H1047" t="str">
        <f>INDEX(CHP_table[CHP],MATCH(data[[#This Row],[Case Profile Name]],CHP_table[Case Profile Name],0))</f>
        <v>CHP</v>
      </c>
      <c r="I1047" t="str">
        <f>LEFT(data[[#This Row],[Domain]],1)</f>
        <v>C</v>
      </c>
      <c r="J1047" s="4">
        <f>INDEX(criteria_table[criteria_code],MATCH(data[[#This Row],[Criteria]],criteria_table[Criteria],0))</f>
        <v>16</v>
      </c>
      <c r="K1047" s="4" t="str">
        <f>CONCATENATE(data[[#This Row],[C H or P]],",",data[[#This Row],[criteria_code]])</f>
        <v>C,16</v>
      </c>
      <c r="L1047" s="4" t="str">
        <f>CONCATENATE(data[[#This Row],[num_domains]]," ",data[[#This Row],[Criteria]])</f>
        <v>3 Misuse of protected/secured information systems</v>
      </c>
    </row>
    <row r="1048" spans="1:12" x14ac:dyDescent="0.25">
      <c r="A1048" t="s">
        <v>82</v>
      </c>
      <c r="B1048" t="s">
        <v>81</v>
      </c>
      <c r="C1048" t="s">
        <v>45</v>
      </c>
      <c r="D1048" t="s">
        <v>2</v>
      </c>
      <c r="E1048" t="s">
        <v>7</v>
      </c>
      <c r="F1048" t="s">
        <v>38</v>
      </c>
      <c r="G1048">
        <f>INDEX(resident_to_x_domains[how many domains?],MATCH(data[[#This Row],[Case Profile Name]],resident_to_x_domains[Case Profile Name],0))</f>
        <v>2</v>
      </c>
      <c r="H1048" t="str">
        <f>INDEX(CHP_table[CHP],MATCH(data[[#This Row],[Case Profile Name]],CHP_table[Case Profile Name],0))</f>
        <v>HP</v>
      </c>
      <c r="I1048" t="str">
        <f>LEFT(data[[#This Row],[Domain]],1)</f>
        <v>H</v>
      </c>
      <c r="J1048" s="4">
        <f>INDEX(criteria_table[criteria_code],MATCH(data[[#This Row],[Criteria]],criteria_table[Criteria],0))</f>
        <v>20</v>
      </c>
      <c r="K1048" s="4" t="str">
        <f>CONCATENATE(data[[#This Row],[C H or P]],",",data[[#This Row],[criteria_code]])</f>
        <v>H,20</v>
      </c>
      <c r="L1048" s="4" t="str">
        <f>CONCATENATE(data[[#This Row],[num_domains]]," ",data[[#This Row],[Criteria]])</f>
        <v>2 Personal conduct</v>
      </c>
    </row>
    <row r="1049" spans="1:12" x14ac:dyDescent="0.25">
      <c r="A1049" t="s">
        <v>82</v>
      </c>
      <c r="B1049" t="s">
        <v>81</v>
      </c>
      <c r="C1049" t="s">
        <v>45</v>
      </c>
      <c r="D1049" t="s">
        <v>2</v>
      </c>
      <c r="E1049" t="s">
        <v>7</v>
      </c>
      <c r="F1049" t="s">
        <v>18</v>
      </c>
      <c r="G1049">
        <f>INDEX(resident_to_x_domains[how many domains?],MATCH(data[[#This Row],[Case Profile Name]],resident_to_x_domains[Case Profile Name],0))</f>
        <v>2</v>
      </c>
      <c r="H1049" t="str">
        <f>INDEX(CHP_table[CHP],MATCH(data[[#This Row],[Case Profile Name]],CHP_table[Case Profile Name],0))</f>
        <v>HP</v>
      </c>
      <c r="I1049" t="str">
        <f>LEFT(data[[#This Row],[Domain]],1)</f>
        <v>H</v>
      </c>
      <c r="J1049" s="4">
        <f>INDEX(criteria_table[criteria_code],MATCH(data[[#This Row],[Criteria]],criteria_table[Criteria],0))</f>
        <v>12</v>
      </c>
      <c r="K1049" s="4" t="str">
        <f>CONCATENATE(data[[#This Row],[C H or P]],",",data[[#This Row],[criteria_code]])</f>
        <v>H,12</v>
      </c>
      <c r="L1049" s="4" t="str">
        <f>CONCATENATE(data[[#This Row],[num_domains]]," ",data[[#This Row],[Criteria]])</f>
        <v>2 Foreign preference</v>
      </c>
    </row>
    <row r="1050" spans="1:12" x14ac:dyDescent="0.25">
      <c r="A1050" t="s">
        <v>82</v>
      </c>
      <c r="B1050" t="s">
        <v>81</v>
      </c>
      <c r="C1050" t="s">
        <v>45</v>
      </c>
      <c r="D1050" t="s">
        <v>2</v>
      </c>
      <c r="E1050" t="s">
        <v>7</v>
      </c>
      <c r="F1050" t="s">
        <v>12</v>
      </c>
      <c r="G1050">
        <f>INDEX(resident_to_x_domains[how many domains?],MATCH(data[[#This Row],[Case Profile Name]],resident_to_x_domains[Case Profile Name],0))</f>
        <v>2</v>
      </c>
      <c r="H1050" t="str">
        <f>INDEX(CHP_table[CHP],MATCH(data[[#This Row],[Case Profile Name]],CHP_table[Case Profile Name],0))</f>
        <v>HP</v>
      </c>
      <c r="I1050" t="str">
        <f>LEFT(data[[#This Row],[Domain]],1)</f>
        <v>H</v>
      </c>
      <c r="J1050" s="4">
        <f>INDEX(criteria_table[criteria_code],MATCH(data[[#This Row],[Criteria]],criteria_table[Criteria],0))</f>
        <v>23</v>
      </c>
      <c r="K1050" s="4" t="str">
        <f>CONCATENATE(data[[#This Row],[C H or P]],",",data[[#This Row],[criteria_code]])</f>
        <v>H,23</v>
      </c>
      <c r="L1050" s="4" t="str">
        <f>CONCATENATE(data[[#This Row],[num_domains]]," ",data[[#This Row],[Criteria]])</f>
        <v>2 Practices dangerous to security</v>
      </c>
    </row>
    <row r="1051" spans="1:12" x14ac:dyDescent="0.25">
      <c r="A1051" t="s">
        <v>82</v>
      </c>
      <c r="B1051" t="s">
        <v>81</v>
      </c>
      <c r="C1051" t="s">
        <v>45</v>
      </c>
      <c r="D1051" t="s">
        <v>2</v>
      </c>
      <c r="E1051" t="s">
        <v>7</v>
      </c>
      <c r="F1051" t="s">
        <v>37</v>
      </c>
      <c r="G1051">
        <f>INDEX(resident_to_x_domains[how many domains?],MATCH(data[[#This Row],[Case Profile Name]],resident_to_x_domains[Case Profile Name],0))</f>
        <v>2</v>
      </c>
      <c r="H1051" t="str">
        <f>INDEX(CHP_table[CHP],MATCH(data[[#This Row],[Case Profile Name]],CHP_table[Case Profile Name],0))</f>
        <v>HP</v>
      </c>
      <c r="I1051" t="str">
        <f>LEFT(data[[#This Row],[Domain]],1)</f>
        <v>H</v>
      </c>
      <c r="J1051" s="4">
        <f>INDEX(criteria_table[criteria_code],MATCH(data[[#This Row],[Criteria]],criteria_table[Criteria],0))</f>
        <v>24</v>
      </c>
      <c r="K1051" s="4" t="str">
        <f>CONCATENATE(data[[#This Row],[C H or P]],",",data[[#This Row],[criteria_code]])</f>
        <v>H,24</v>
      </c>
      <c r="L1051" s="4" t="str">
        <f>CONCATENATE(data[[#This Row],[num_domains]]," ",data[[#This Row],[Criteria]])</f>
        <v>2 Psychological considerations</v>
      </c>
    </row>
    <row r="1052" spans="1:12" hidden="1" x14ac:dyDescent="0.25">
      <c r="A1052" t="s">
        <v>82</v>
      </c>
      <c r="B1052" t="s">
        <v>81</v>
      </c>
      <c r="C1052" t="s">
        <v>45</v>
      </c>
      <c r="D1052" t="s">
        <v>8</v>
      </c>
      <c r="E1052" t="s">
        <v>7</v>
      </c>
      <c r="F1052" t="s">
        <v>11</v>
      </c>
      <c r="G1052">
        <f>INDEX(resident_to_x_domains[how many domains?],MATCH(data[[#This Row],[Case Profile Name]],resident_to_x_domains[Case Profile Name],0))</f>
        <v>2</v>
      </c>
      <c r="H1052" t="str">
        <f>INDEX(CHP_table[CHP],MATCH(data[[#This Row],[Case Profile Name]],CHP_table[Case Profile Name],0))</f>
        <v>HP</v>
      </c>
      <c r="I1052" t="str">
        <f>LEFT(data[[#This Row],[Domain]],1)</f>
        <v>H</v>
      </c>
      <c r="J1052" s="4">
        <f>INDEX(criteria_table[criteria_code],MATCH(data[[#This Row],[Criteria]],criteria_table[Criteria],0))</f>
        <v>15</v>
      </c>
      <c r="K1052" s="4" t="str">
        <f>CONCATENATE(data[[#This Row],[C H or P]],",",data[[#This Row],[criteria_code]])</f>
        <v>H,15</v>
      </c>
      <c r="L1052" s="4" t="str">
        <f>CONCATENATE(data[[#This Row],[num_domains]]," ",data[[#This Row],[Criteria]])</f>
        <v>2 Mishandling of classified information</v>
      </c>
    </row>
    <row r="1053" spans="1:12" hidden="1" x14ac:dyDescent="0.25">
      <c r="A1053" t="s">
        <v>82</v>
      </c>
      <c r="B1053" t="s">
        <v>81</v>
      </c>
      <c r="C1053" t="s">
        <v>45</v>
      </c>
      <c r="D1053" t="s">
        <v>8</v>
      </c>
      <c r="E1053" t="s">
        <v>7</v>
      </c>
      <c r="F1053" t="s">
        <v>10</v>
      </c>
      <c r="G1053">
        <f>INDEX(resident_to_x_domains[how many domains?],MATCH(data[[#This Row],[Case Profile Name]],resident_to_x_domains[Case Profile Name],0))</f>
        <v>2</v>
      </c>
      <c r="H1053" t="str">
        <f>INDEX(CHP_table[CHP],MATCH(data[[#This Row],[Case Profile Name]],CHP_table[Case Profile Name],0))</f>
        <v>HP</v>
      </c>
      <c r="I1053" t="str">
        <f>LEFT(data[[#This Row],[Domain]],1)</f>
        <v>H</v>
      </c>
      <c r="J1053" s="4">
        <f>INDEX(criteria_table[criteria_code],MATCH(data[[#This Row],[Criteria]],criteria_table[Criteria],0))</f>
        <v>3</v>
      </c>
      <c r="K1053" s="4" t="str">
        <f>CONCATENATE(data[[#This Row],[C H or P]],",",data[[#This Row],[criteria_code]])</f>
        <v>H,3</v>
      </c>
      <c r="L1053" s="4" t="str">
        <f>CONCATENATE(data[[#This Row],[num_domains]]," ",data[[#This Row],[Criteria]])</f>
        <v>2 Allegiance to the United States of America</v>
      </c>
    </row>
    <row r="1054" spans="1:12" hidden="1" x14ac:dyDescent="0.25">
      <c r="A1054" t="s">
        <v>82</v>
      </c>
      <c r="B1054" t="s">
        <v>81</v>
      </c>
      <c r="C1054" t="s">
        <v>45</v>
      </c>
      <c r="D1054" t="s">
        <v>8</v>
      </c>
      <c r="E1054" t="s">
        <v>7</v>
      </c>
      <c r="F1054" t="s">
        <v>43</v>
      </c>
      <c r="G1054">
        <f>INDEX(resident_to_x_domains[how many domains?],MATCH(data[[#This Row],[Case Profile Name]],resident_to_x_domains[Case Profile Name],0))</f>
        <v>2</v>
      </c>
      <c r="H1054" t="str">
        <f>INDEX(CHP_table[CHP],MATCH(data[[#This Row],[Case Profile Name]],CHP_table[Case Profile Name],0))</f>
        <v>HP</v>
      </c>
      <c r="I1054" t="str">
        <f>LEFT(data[[#This Row],[Domain]],1)</f>
        <v>H</v>
      </c>
      <c r="J1054" s="4">
        <f>INDEX(criteria_table[criteria_code],MATCH(data[[#This Row],[Criteria]],criteria_table[Criteria],0))</f>
        <v>25</v>
      </c>
      <c r="K1054" s="4" t="str">
        <f>CONCATENATE(data[[#This Row],[C H or P]],",",data[[#This Row],[criteria_code]])</f>
        <v>H,25</v>
      </c>
      <c r="L1054" s="4" t="str">
        <f>CONCATENATE(data[[#This Row],[num_domains]]," ",data[[#This Row],[Criteria]])</f>
        <v>2 Psychological stress</v>
      </c>
    </row>
    <row r="1055" spans="1:12" x14ac:dyDescent="0.25">
      <c r="A1055" t="s">
        <v>82</v>
      </c>
      <c r="B1055" t="s">
        <v>81</v>
      </c>
      <c r="C1055" t="s">
        <v>45</v>
      </c>
      <c r="D1055" t="s">
        <v>2</v>
      </c>
      <c r="E1055" t="s">
        <v>1</v>
      </c>
      <c r="F1055" t="s">
        <v>0</v>
      </c>
      <c r="G1055">
        <f>INDEX(resident_to_x_domains[how many domains?],MATCH(data[[#This Row],[Case Profile Name]],resident_to_x_domains[Case Profile Name],0))</f>
        <v>2</v>
      </c>
      <c r="H1055" t="str">
        <f>INDEX(CHP_table[CHP],MATCH(data[[#This Row],[Case Profile Name]],CHP_table[Case Profile Name],0))</f>
        <v>HP</v>
      </c>
      <c r="I1055" t="str">
        <f>LEFT(data[[#This Row],[Domain]],1)</f>
        <v>P</v>
      </c>
      <c r="J1055" s="4">
        <f>INDEX(criteria_table[criteria_code],MATCH(data[[#This Row],[Criteria]],criteria_table[Criteria],0))</f>
        <v>18</v>
      </c>
      <c r="K1055" s="4" t="str">
        <f>CONCATENATE(data[[#This Row],[C H or P]],",",data[[#This Row],[criteria_code]])</f>
        <v>P,18</v>
      </c>
      <c r="L1055" s="4" t="str">
        <f>CONCATENATE(data[[#This Row],[num_domains]]," ",data[[#This Row],[Criteria]])</f>
        <v>2 Passive communication with hostile actors</v>
      </c>
    </row>
    <row r="1056" spans="1:12" hidden="1" x14ac:dyDescent="0.25">
      <c r="A1056" t="s">
        <v>82</v>
      </c>
      <c r="B1056" t="s">
        <v>81</v>
      </c>
      <c r="C1056" t="s">
        <v>45</v>
      </c>
      <c r="D1056" t="s">
        <v>8</v>
      </c>
      <c r="E1056" t="s">
        <v>1</v>
      </c>
      <c r="F1056" t="s">
        <v>14</v>
      </c>
      <c r="G1056">
        <f>INDEX(resident_to_x_domains[how many domains?],MATCH(data[[#This Row],[Case Profile Name]],resident_to_x_domains[Case Profile Name],0))</f>
        <v>2</v>
      </c>
      <c r="H1056" t="str">
        <f>INDEX(CHP_table[CHP],MATCH(data[[#This Row],[Case Profile Name]],CHP_table[Case Profile Name],0))</f>
        <v>HP</v>
      </c>
      <c r="I1056" t="str">
        <f>LEFT(data[[#This Row],[Domain]],1)</f>
        <v>P</v>
      </c>
      <c r="J1056" s="4">
        <f>INDEX(criteria_table[criteria_code],MATCH(data[[#This Row],[Criteria]],criteria_table[Criteria],0))</f>
        <v>1</v>
      </c>
      <c r="K1056" s="4" t="str">
        <f>CONCATENATE(data[[#This Row],[C H or P]],",",data[[#This Row],[criteria_code]])</f>
        <v>P,1</v>
      </c>
      <c r="L1056" s="4" t="str">
        <f>CONCATENATE(data[[#This Row],[num_domains]]," ",data[[#This Row],[Criteria]])</f>
        <v>2 Active communication with hostile actors</v>
      </c>
    </row>
    <row r="1057" spans="1:12" x14ac:dyDescent="0.25">
      <c r="A1057" t="s">
        <v>57</v>
      </c>
      <c r="B1057" t="s">
        <v>80</v>
      </c>
      <c r="C1057" t="s">
        <v>79</v>
      </c>
      <c r="D1057" t="s">
        <v>2</v>
      </c>
      <c r="E1057" t="s">
        <v>7</v>
      </c>
      <c r="F1057" t="s">
        <v>38</v>
      </c>
      <c r="G1057">
        <f>INDEX(resident_to_x_domains[how many domains?],MATCH(data[[#This Row],[Case Profile Name]],resident_to_x_domains[Case Profile Name],0))</f>
        <v>2</v>
      </c>
      <c r="H1057" t="str">
        <f>INDEX(CHP_table[CHP],MATCH(data[[#This Row],[Case Profile Name]],CHP_table[Case Profile Name],0))</f>
        <v>HP</v>
      </c>
      <c r="I1057" t="str">
        <f>LEFT(data[[#This Row],[Domain]],1)</f>
        <v>H</v>
      </c>
      <c r="J1057" s="4">
        <f>INDEX(criteria_table[criteria_code],MATCH(data[[#This Row],[Criteria]],criteria_table[Criteria],0))</f>
        <v>20</v>
      </c>
      <c r="K1057" s="4" t="str">
        <f>CONCATENATE(data[[#This Row],[C H or P]],",",data[[#This Row],[criteria_code]])</f>
        <v>H,20</v>
      </c>
      <c r="L1057" s="4" t="str">
        <f>CONCATENATE(data[[#This Row],[num_domains]]," ",data[[#This Row],[Criteria]])</f>
        <v>2 Personal conduct</v>
      </c>
    </row>
    <row r="1058" spans="1:12" x14ac:dyDescent="0.25">
      <c r="A1058" t="s">
        <v>57</v>
      </c>
      <c r="B1058" t="s">
        <v>80</v>
      </c>
      <c r="C1058" t="s">
        <v>79</v>
      </c>
      <c r="D1058" t="s">
        <v>2</v>
      </c>
      <c r="E1058" t="s">
        <v>7</v>
      </c>
      <c r="F1058" t="s">
        <v>12</v>
      </c>
      <c r="G1058">
        <f>INDEX(resident_to_x_domains[how many domains?],MATCH(data[[#This Row],[Case Profile Name]],resident_to_x_domains[Case Profile Name],0))</f>
        <v>2</v>
      </c>
      <c r="H1058" t="str">
        <f>INDEX(CHP_table[CHP],MATCH(data[[#This Row],[Case Profile Name]],CHP_table[Case Profile Name],0))</f>
        <v>HP</v>
      </c>
      <c r="I1058" t="str">
        <f>LEFT(data[[#This Row],[Domain]],1)</f>
        <v>H</v>
      </c>
      <c r="J1058" s="4">
        <f>INDEX(criteria_table[criteria_code],MATCH(data[[#This Row],[Criteria]],criteria_table[Criteria],0))</f>
        <v>23</v>
      </c>
      <c r="K1058" s="4" t="str">
        <f>CONCATENATE(data[[#This Row],[C H or P]],",",data[[#This Row],[criteria_code]])</f>
        <v>H,23</v>
      </c>
      <c r="L1058" s="4" t="str">
        <f>CONCATENATE(data[[#This Row],[num_domains]]," ",data[[#This Row],[Criteria]])</f>
        <v>2 Practices dangerous to security</v>
      </c>
    </row>
    <row r="1059" spans="1:12" hidden="1" x14ac:dyDescent="0.25">
      <c r="A1059" t="s">
        <v>57</v>
      </c>
      <c r="B1059" t="s">
        <v>80</v>
      </c>
      <c r="C1059" t="s">
        <v>79</v>
      </c>
      <c r="D1059" t="s">
        <v>8</v>
      </c>
      <c r="E1059" t="s">
        <v>7</v>
      </c>
      <c r="F1059" t="s">
        <v>11</v>
      </c>
      <c r="G1059">
        <f>INDEX(resident_to_x_domains[how many domains?],MATCH(data[[#This Row],[Case Profile Name]],resident_to_x_domains[Case Profile Name],0))</f>
        <v>2</v>
      </c>
      <c r="H1059" t="str">
        <f>INDEX(CHP_table[CHP],MATCH(data[[#This Row],[Case Profile Name]],CHP_table[Case Profile Name],0))</f>
        <v>HP</v>
      </c>
      <c r="I1059" t="str">
        <f>LEFT(data[[#This Row],[Domain]],1)</f>
        <v>H</v>
      </c>
      <c r="J1059" s="4">
        <f>INDEX(criteria_table[criteria_code],MATCH(data[[#This Row],[Criteria]],criteria_table[Criteria],0))</f>
        <v>15</v>
      </c>
      <c r="K1059" s="4" t="str">
        <f>CONCATENATE(data[[#This Row],[C H or P]],",",data[[#This Row],[criteria_code]])</f>
        <v>H,15</v>
      </c>
      <c r="L1059" s="4" t="str">
        <f>CONCATENATE(data[[#This Row],[num_domains]]," ",data[[#This Row],[Criteria]])</f>
        <v>2 Mishandling of classified information</v>
      </c>
    </row>
    <row r="1060" spans="1:12" hidden="1" x14ac:dyDescent="0.25">
      <c r="A1060" t="s">
        <v>57</v>
      </c>
      <c r="B1060" t="s">
        <v>80</v>
      </c>
      <c r="C1060" t="s">
        <v>79</v>
      </c>
      <c r="D1060" t="s">
        <v>8</v>
      </c>
      <c r="E1060" t="s">
        <v>1</v>
      </c>
      <c r="F1060" t="s">
        <v>14</v>
      </c>
      <c r="G1060">
        <f>INDEX(resident_to_x_domains[how many domains?],MATCH(data[[#This Row],[Case Profile Name]],resident_to_x_domains[Case Profile Name],0))</f>
        <v>2</v>
      </c>
      <c r="H1060" t="str">
        <f>INDEX(CHP_table[CHP],MATCH(data[[#This Row],[Case Profile Name]],CHP_table[Case Profile Name],0))</f>
        <v>HP</v>
      </c>
      <c r="I1060" t="str">
        <f>LEFT(data[[#This Row],[Domain]],1)</f>
        <v>P</v>
      </c>
      <c r="J1060" s="4">
        <f>INDEX(criteria_table[criteria_code],MATCH(data[[#This Row],[Criteria]],criteria_table[Criteria],0))</f>
        <v>1</v>
      </c>
      <c r="K1060" s="4" t="str">
        <f>CONCATENATE(data[[#This Row],[C H or P]],",",data[[#This Row],[criteria_code]])</f>
        <v>P,1</v>
      </c>
      <c r="L1060" s="4" t="str">
        <f>CONCATENATE(data[[#This Row],[num_domains]]," ",data[[#This Row],[Criteria]])</f>
        <v>2 Active communication with hostile actors</v>
      </c>
    </row>
    <row r="1061" spans="1:12" x14ac:dyDescent="0.25">
      <c r="A1061" t="s">
        <v>21</v>
      </c>
      <c r="B1061" t="s">
        <v>77</v>
      </c>
      <c r="C1061" t="s">
        <v>47</v>
      </c>
      <c r="D1061" t="s">
        <v>2</v>
      </c>
      <c r="E1061" t="s">
        <v>7</v>
      </c>
      <c r="F1061" t="s">
        <v>38</v>
      </c>
      <c r="G1061">
        <f>INDEX(resident_to_x_domains[how many domains?],MATCH(data[[#This Row],[Case Profile Name]],resident_to_x_domains[Case Profile Name],0))</f>
        <v>2</v>
      </c>
      <c r="H1061" t="str">
        <f>INDEX(CHP_table[CHP],MATCH(data[[#This Row],[Case Profile Name]],CHP_table[Case Profile Name],0))</f>
        <v>HP</v>
      </c>
      <c r="I1061" t="str">
        <f>LEFT(data[[#This Row],[Domain]],1)</f>
        <v>H</v>
      </c>
      <c r="J1061" s="4">
        <f>INDEX(criteria_table[criteria_code],MATCH(data[[#This Row],[Criteria]],criteria_table[Criteria],0))</f>
        <v>20</v>
      </c>
      <c r="K1061" s="4" t="str">
        <f>CONCATENATE(data[[#This Row],[C H or P]],",",data[[#This Row],[criteria_code]])</f>
        <v>H,20</v>
      </c>
      <c r="L1061" s="4" t="str">
        <f>CONCATENATE(data[[#This Row],[num_domains]]," ",data[[#This Row],[Criteria]])</f>
        <v>2 Personal conduct</v>
      </c>
    </row>
    <row r="1062" spans="1:12" x14ac:dyDescent="0.25">
      <c r="A1062" t="s">
        <v>21</v>
      </c>
      <c r="B1062" t="s">
        <v>77</v>
      </c>
      <c r="C1062" t="s">
        <v>47</v>
      </c>
      <c r="D1062" t="s">
        <v>2</v>
      </c>
      <c r="E1062" t="s">
        <v>7</v>
      </c>
      <c r="F1062" t="s">
        <v>18</v>
      </c>
      <c r="G1062">
        <f>INDEX(resident_to_x_domains[how many domains?],MATCH(data[[#This Row],[Case Profile Name]],resident_to_x_domains[Case Profile Name],0))</f>
        <v>2</v>
      </c>
      <c r="H1062" t="str">
        <f>INDEX(CHP_table[CHP],MATCH(data[[#This Row],[Case Profile Name]],CHP_table[Case Profile Name],0))</f>
        <v>HP</v>
      </c>
      <c r="I1062" t="str">
        <f>LEFT(data[[#This Row],[Domain]],1)</f>
        <v>H</v>
      </c>
      <c r="J1062" s="4">
        <f>INDEX(criteria_table[criteria_code],MATCH(data[[#This Row],[Criteria]],criteria_table[Criteria],0))</f>
        <v>12</v>
      </c>
      <c r="K1062" s="4" t="str">
        <f>CONCATENATE(data[[#This Row],[C H or P]],",",data[[#This Row],[criteria_code]])</f>
        <v>H,12</v>
      </c>
      <c r="L1062" s="4" t="str">
        <f>CONCATENATE(data[[#This Row],[num_domains]]," ",data[[#This Row],[Criteria]])</f>
        <v>2 Foreign preference</v>
      </c>
    </row>
    <row r="1063" spans="1:12" x14ac:dyDescent="0.25">
      <c r="A1063" t="s">
        <v>21</v>
      </c>
      <c r="B1063" t="s">
        <v>77</v>
      </c>
      <c r="C1063" t="s">
        <v>47</v>
      </c>
      <c r="D1063" t="s">
        <v>2</v>
      </c>
      <c r="E1063" t="s">
        <v>7</v>
      </c>
      <c r="F1063" t="s">
        <v>12</v>
      </c>
      <c r="G1063">
        <f>INDEX(resident_to_x_domains[how many domains?],MATCH(data[[#This Row],[Case Profile Name]],resident_to_x_domains[Case Profile Name],0))</f>
        <v>2</v>
      </c>
      <c r="H1063" t="str">
        <f>INDEX(CHP_table[CHP],MATCH(data[[#This Row],[Case Profile Name]],CHP_table[Case Profile Name],0))</f>
        <v>HP</v>
      </c>
      <c r="I1063" t="str">
        <f>LEFT(data[[#This Row],[Domain]],1)</f>
        <v>H</v>
      </c>
      <c r="J1063" s="4">
        <f>INDEX(criteria_table[criteria_code],MATCH(data[[#This Row],[Criteria]],criteria_table[Criteria],0))</f>
        <v>23</v>
      </c>
      <c r="K1063" s="4" t="str">
        <f>CONCATENATE(data[[#This Row],[C H or P]],",",data[[#This Row],[criteria_code]])</f>
        <v>H,23</v>
      </c>
      <c r="L1063" s="4" t="str">
        <f>CONCATENATE(data[[#This Row],[num_domains]]," ",data[[#This Row],[Criteria]])</f>
        <v>2 Practices dangerous to security</v>
      </c>
    </row>
    <row r="1064" spans="1:12" x14ac:dyDescent="0.25">
      <c r="A1064" t="s">
        <v>21</v>
      </c>
      <c r="B1064" t="s">
        <v>77</v>
      </c>
      <c r="C1064" t="s">
        <v>47</v>
      </c>
      <c r="D1064" t="s">
        <v>2</v>
      </c>
      <c r="E1064" t="s">
        <v>7</v>
      </c>
      <c r="F1064" t="s">
        <v>78</v>
      </c>
      <c r="G1064">
        <f>INDEX(resident_to_x_domains[how many domains?],MATCH(data[[#This Row],[Case Profile Name]],resident_to_x_domains[Case Profile Name],0))</f>
        <v>2</v>
      </c>
      <c r="H1064" t="str">
        <f>INDEX(CHP_table[CHP],MATCH(data[[#This Row],[Case Profile Name]],CHP_table[Case Profile Name],0))</f>
        <v>HP</v>
      </c>
      <c r="I1064" t="str">
        <f>LEFT(data[[#This Row],[Domain]],1)</f>
        <v>H</v>
      </c>
      <c r="J1064" s="4">
        <f>INDEX(criteria_table[criteria_code],MATCH(data[[#This Row],[Criteria]],criteria_table[Criteria],0))</f>
        <v>9</v>
      </c>
      <c r="K1064" s="4" t="str">
        <f>CONCATENATE(data[[#This Row],[C H or P]],",",data[[#This Row],[criteria_code]])</f>
        <v>H,9</v>
      </c>
      <c r="L1064" s="4" t="str">
        <f>CONCATENATE(data[[#This Row],[num_domains]]," ",data[[#This Row],[Criteria]])</f>
        <v>2 Excessive foreign travel</v>
      </c>
    </row>
    <row r="1065" spans="1:12" hidden="1" x14ac:dyDescent="0.25">
      <c r="A1065" t="s">
        <v>21</v>
      </c>
      <c r="B1065" t="s">
        <v>77</v>
      </c>
      <c r="C1065" t="s">
        <v>47</v>
      </c>
      <c r="D1065" t="s">
        <v>8</v>
      </c>
      <c r="E1065" t="s">
        <v>7</v>
      </c>
      <c r="F1065" t="s">
        <v>11</v>
      </c>
      <c r="G1065">
        <f>INDEX(resident_to_x_domains[how many domains?],MATCH(data[[#This Row],[Case Profile Name]],resident_to_x_domains[Case Profile Name],0))</f>
        <v>2</v>
      </c>
      <c r="H1065" t="str">
        <f>INDEX(CHP_table[CHP],MATCH(data[[#This Row],[Case Profile Name]],CHP_table[Case Profile Name],0))</f>
        <v>HP</v>
      </c>
      <c r="I1065" t="str">
        <f>LEFT(data[[#This Row],[Domain]],1)</f>
        <v>H</v>
      </c>
      <c r="J1065" s="4">
        <f>INDEX(criteria_table[criteria_code],MATCH(data[[#This Row],[Criteria]],criteria_table[Criteria],0))</f>
        <v>15</v>
      </c>
      <c r="K1065" s="4" t="str">
        <f>CONCATENATE(data[[#This Row],[C H or P]],",",data[[#This Row],[criteria_code]])</f>
        <v>H,15</v>
      </c>
      <c r="L1065" s="4" t="str">
        <f>CONCATENATE(data[[#This Row],[num_domains]]," ",data[[#This Row],[Criteria]])</f>
        <v>2 Mishandling of classified information</v>
      </c>
    </row>
    <row r="1066" spans="1:12" hidden="1" x14ac:dyDescent="0.25">
      <c r="A1066" t="s">
        <v>21</v>
      </c>
      <c r="B1066" t="s">
        <v>77</v>
      </c>
      <c r="C1066" t="s">
        <v>47</v>
      </c>
      <c r="D1066" t="s">
        <v>8</v>
      </c>
      <c r="E1066" t="s">
        <v>7</v>
      </c>
      <c r="F1066" t="s">
        <v>10</v>
      </c>
      <c r="G1066">
        <f>INDEX(resident_to_x_domains[how many domains?],MATCH(data[[#This Row],[Case Profile Name]],resident_to_x_domains[Case Profile Name],0))</f>
        <v>2</v>
      </c>
      <c r="H1066" t="str">
        <f>INDEX(CHP_table[CHP],MATCH(data[[#This Row],[Case Profile Name]],CHP_table[Case Profile Name],0))</f>
        <v>HP</v>
      </c>
      <c r="I1066" t="str">
        <f>LEFT(data[[#This Row],[Domain]],1)</f>
        <v>H</v>
      </c>
      <c r="J1066" s="4">
        <f>INDEX(criteria_table[criteria_code],MATCH(data[[#This Row],[Criteria]],criteria_table[Criteria],0))</f>
        <v>3</v>
      </c>
      <c r="K1066" s="4" t="str">
        <f>CONCATENATE(data[[#This Row],[C H or P]],",",data[[#This Row],[criteria_code]])</f>
        <v>H,3</v>
      </c>
      <c r="L1066" s="4" t="str">
        <f>CONCATENATE(data[[#This Row],[num_domains]]," ",data[[#This Row],[Criteria]])</f>
        <v>2 Allegiance to the United States of America</v>
      </c>
    </row>
    <row r="1067" spans="1:12" x14ac:dyDescent="0.25">
      <c r="A1067" t="s">
        <v>21</v>
      </c>
      <c r="B1067" t="s">
        <v>77</v>
      </c>
      <c r="C1067" t="s">
        <v>47</v>
      </c>
      <c r="D1067" t="s">
        <v>2</v>
      </c>
      <c r="E1067" t="s">
        <v>1</v>
      </c>
      <c r="F1067" t="s">
        <v>0</v>
      </c>
      <c r="G1067">
        <f>INDEX(resident_to_x_domains[how many domains?],MATCH(data[[#This Row],[Case Profile Name]],resident_to_x_domains[Case Profile Name],0))</f>
        <v>2</v>
      </c>
      <c r="H1067" t="str">
        <f>INDEX(CHP_table[CHP],MATCH(data[[#This Row],[Case Profile Name]],CHP_table[Case Profile Name],0))</f>
        <v>HP</v>
      </c>
      <c r="I1067" t="str">
        <f>LEFT(data[[#This Row],[Domain]],1)</f>
        <v>P</v>
      </c>
      <c r="J1067" s="4">
        <f>INDEX(criteria_table[criteria_code],MATCH(data[[#This Row],[Criteria]],criteria_table[Criteria],0))</f>
        <v>18</v>
      </c>
      <c r="K1067" s="4" t="str">
        <f>CONCATENATE(data[[#This Row],[C H or P]],",",data[[#This Row],[criteria_code]])</f>
        <v>P,18</v>
      </c>
      <c r="L1067" s="4" t="str">
        <f>CONCATENATE(data[[#This Row],[num_domains]]," ",data[[#This Row],[Criteria]])</f>
        <v>2 Passive communication with hostile actors</v>
      </c>
    </row>
    <row r="1068" spans="1:12" hidden="1" x14ac:dyDescent="0.25">
      <c r="A1068" t="s">
        <v>21</v>
      </c>
      <c r="B1068" t="s">
        <v>77</v>
      </c>
      <c r="C1068" t="s">
        <v>47</v>
      </c>
      <c r="D1068" t="s">
        <v>8</v>
      </c>
      <c r="E1068" t="s">
        <v>1</v>
      </c>
      <c r="F1068" t="s">
        <v>14</v>
      </c>
      <c r="G1068">
        <f>INDEX(resident_to_x_domains[how many domains?],MATCH(data[[#This Row],[Case Profile Name]],resident_to_x_domains[Case Profile Name],0))</f>
        <v>2</v>
      </c>
      <c r="H1068" t="str">
        <f>INDEX(CHP_table[CHP],MATCH(data[[#This Row],[Case Profile Name]],CHP_table[Case Profile Name],0))</f>
        <v>HP</v>
      </c>
      <c r="I1068" t="str">
        <f>LEFT(data[[#This Row],[Domain]],1)</f>
        <v>P</v>
      </c>
      <c r="J1068" s="4">
        <f>INDEX(criteria_table[criteria_code],MATCH(data[[#This Row],[Criteria]],criteria_table[Criteria],0))</f>
        <v>1</v>
      </c>
      <c r="K1068" s="4" t="str">
        <f>CONCATENATE(data[[#This Row],[C H or P]],",",data[[#This Row],[criteria_code]])</f>
        <v>P,1</v>
      </c>
      <c r="L1068" s="4" t="str">
        <f>CONCATENATE(data[[#This Row],[num_domains]]," ",data[[#This Row],[Criteria]])</f>
        <v>2 Active communication with hostile actors</v>
      </c>
    </row>
    <row r="1069" spans="1:12" x14ac:dyDescent="0.25">
      <c r="A1069" t="s">
        <v>17</v>
      </c>
      <c r="B1069" t="s">
        <v>74</v>
      </c>
      <c r="C1069" t="s">
        <v>27</v>
      </c>
      <c r="D1069" t="s">
        <v>2</v>
      </c>
      <c r="E1069" t="s">
        <v>7</v>
      </c>
      <c r="F1069" t="s">
        <v>38</v>
      </c>
      <c r="G1069">
        <f>INDEX(resident_to_x_domains[how many domains?],MATCH(data[[#This Row],[Case Profile Name]],resident_to_x_domains[Case Profile Name],0))</f>
        <v>3</v>
      </c>
      <c r="H1069" t="str">
        <f>INDEX(CHP_table[CHP],MATCH(data[[#This Row],[Case Profile Name]],CHP_table[Case Profile Name],0))</f>
        <v>CHP</v>
      </c>
      <c r="I1069" t="str">
        <f>LEFT(data[[#This Row],[Domain]],1)</f>
        <v>H</v>
      </c>
      <c r="J1069" s="4">
        <f>INDEX(criteria_table[criteria_code],MATCH(data[[#This Row],[Criteria]],criteria_table[Criteria],0))</f>
        <v>20</v>
      </c>
      <c r="K1069" s="4" t="str">
        <f>CONCATENATE(data[[#This Row],[C H or P]],",",data[[#This Row],[criteria_code]])</f>
        <v>H,20</v>
      </c>
      <c r="L1069" s="4" t="str">
        <f>CONCATENATE(data[[#This Row],[num_domains]]," ",data[[#This Row],[Criteria]])</f>
        <v>3 Personal conduct</v>
      </c>
    </row>
    <row r="1070" spans="1:12" x14ac:dyDescent="0.25">
      <c r="A1070" t="s">
        <v>17</v>
      </c>
      <c r="B1070" t="s">
        <v>74</v>
      </c>
      <c r="C1070" t="s">
        <v>27</v>
      </c>
      <c r="D1070" t="s">
        <v>2</v>
      </c>
      <c r="E1070" t="s">
        <v>7</v>
      </c>
      <c r="F1070" t="s">
        <v>13</v>
      </c>
      <c r="G1070">
        <f>INDEX(resident_to_x_domains[how many domains?],MATCH(data[[#This Row],[Case Profile Name]],resident_to_x_domains[Case Profile Name],0))</f>
        <v>3</v>
      </c>
      <c r="H1070" t="str">
        <f>INDEX(CHP_table[CHP],MATCH(data[[#This Row],[Case Profile Name]],CHP_table[Case Profile Name],0))</f>
        <v>CHP</v>
      </c>
      <c r="I1070" t="str">
        <f>LEFT(data[[#This Row],[Domain]],1)</f>
        <v>H</v>
      </c>
      <c r="J1070" s="4">
        <f>INDEX(criteria_table[criteria_code],MATCH(data[[#This Row],[Criteria]],criteria_table[Criteria],0))</f>
        <v>11</v>
      </c>
      <c r="K1070" s="4" t="str">
        <f>CONCATENATE(data[[#This Row],[C H or P]],",",data[[#This Row],[criteria_code]])</f>
        <v>H,11</v>
      </c>
      <c r="L1070" s="4" t="str">
        <f>CONCATENATE(data[[#This Row],[num_domains]]," ",data[[#This Row],[Criteria]])</f>
        <v>3 Financial considerations</v>
      </c>
    </row>
    <row r="1071" spans="1:12" x14ac:dyDescent="0.25">
      <c r="A1071" t="s">
        <v>17</v>
      </c>
      <c r="B1071" t="s">
        <v>74</v>
      </c>
      <c r="C1071" t="s">
        <v>27</v>
      </c>
      <c r="D1071" t="s">
        <v>2</v>
      </c>
      <c r="E1071" t="s">
        <v>7</v>
      </c>
      <c r="F1071" t="s">
        <v>76</v>
      </c>
      <c r="G1071">
        <f>INDEX(resident_to_x_domains[how many domains?],MATCH(data[[#This Row],[Case Profile Name]],resident_to_x_domains[Case Profile Name],0))</f>
        <v>3</v>
      </c>
      <c r="H1071" t="str">
        <f>INDEX(CHP_table[CHP],MATCH(data[[#This Row],[Case Profile Name]],CHP_table[Case Profile Name],0))</f>
        <v>CHP</v>
      </c>
      <c r="I1071" t="str">
        <f>LEFT(data[[#This Row],[Domain]],1)</f>
        <v>H</v>
      </c>
      <c r="J1071" s="4">
        <f>INDEX(criteria_table[criteria_code],MATCH(data[[#This Row],[Criteria]],criteria_table[Criteria],0))</f>
        <v>7</v>
      </c>
      <c r="K1071" s="4" t="str">
        <f>CONCATENATE(data[[#This Row],[C H or P]],",",data[[#This Row],[criteria_code]])</f>
        <v>H,7</v>
      </c>
      <c r="L1071" s="4" t="str">
        <f>CONCATENATE(data[[#This Row],[num_domains]]," ",data[[#This Row],[Criteria]])</f>
        <v>3 Excessive alcohol consumption</v>
      </c>
    </row>
    <row r="1072" spans="1:12" x14ac:dyDescent="0.25">
      <c r="A1072" t="s">
        <v>17</v>
      </c>
      <c r="B1072" t="s">
        <v>74</v>
      </c>
      <c r="C1072" t="s">
        <v>27</v>
      </c>
      <c r="D1072" t="s">
        <v>2</v>
      </c>
      <c r="E1072" t="s">
        <v>7</v>
      </c>
      <c r="F1072" t="s">
        <v>37</v>
      </c>
      <c r="G1072">
        <f>INDEX(resident_to_x_domains[how many domains?],MATCH(data[[#This Row],[Case Profile Name]],resident_to_x_domains[Case Profile Name],0))</f>
        <v>3</v>
      </c>
      <c r="H1072" t="str">
        <f>INDEX(CHP_table[CHP],MATCH(data[[#This Row],[Case Profile Name]],CHP_table[Case Profile Name],0))</f>
        <v>CHP</v>
      </c>
      <c r="I1072" t="str">
        <f>LEFT(data[[#This Row],[Domain]],1)</f>
        <v>H</v>
      </c>
      <c r="J1072" s="4">
        <f>INDEX(criteria_table[criteria_code],MATCH(data[[#This Row],[Criteria]],criteria_table[Criteria],0))</f>
        <v>24</v>
      </c>
      <c r="K1072" s="4" t="str">
        <f>CONCATENATE(data[[#This Row],[C H or P]],",",data[[#This Row],[criteria_code]])</f>
        <v>H,24</v>
      </c>
      <c r="L1072" s="4" t="str">
        <f>CONCATENATE(data[[#This Row],[num_domains]]," ",data[[#This Row],[Criteria]])</f>
        <v>3 Psychological considerations</v>
      </c>
    </row>
    <row r="1073" spans="1:12" hidden="1" x14ac:dyDescent="0.25">
      <c r="A1073" t="s">
        <v>17</v>
      </c>
      <c r="B1073" t="s">
        <v>74</v>
      </c>
      <c r="C1073" t="s">
        <v>27</v>
      </c>
      <c r="D1073" t="s">
        <v>8</v>
      </c>
      <c r="E1073" t="s">
        <v>7</v>
      </c>
      <c r="F1073" t="s">
        <v>10</v>
      </c>
      <c r="G1073">
        <f>INDEX(resident_to_x_domains[how many domains?],MATCH(data[[#This Row],[Case Profile Name]],resident_to_x_domains[Case Profile Name],0))</f>
        <v>3</v>
      </c>
      <c r="H1073" t="str">
        <f>INDEX(CHP_table[CHP],MATCH(data[[#This Row],[Case Profile Name]],CHP_table[Case Profile Name],0))</f>
        <v>CHP</v>
      </c>
      <c r="I1073" t="str">
        <f>LEFT(data[[#This Row],[Domain]],1)</f>
        <v>H</v>
      </c>
      <c r="J1073" s="4">
        <f>INDEX(criteria_table[criteria_code],MATCH(data[[#This Row],[Criteria]],criteria_table[Criteria],0))</f>
        <v>3</v>
      </c>
      <c r="K1073" s="4" t="str">
        <f>CONCATENATE(data[[#This Row],[C H or P]],",",data[[#This Row],[criteria_code]])</f>
        <v>H,3</v>
      </c>
      <c r="L1073" s="4" t="str">
        <f>CONCATENATE(data[[#This Row],[num_domains]]," ",data[[#This Row],[Criteria]])</f>
        <v>3 Allegiance to the United States of America</v>
      </c>
    </row>
    <row r="1074" spans="1:12" hidden="1" x14ac:dyDescent="0.25">
      <c r="A1074" t="s">
        <v>17</v>
      </c>
      <c r="B1074" t="s">
        <v>74</v>
      </c>
      <c r="C1074" t="s">
        <v>27</v>
      </c>
      <c r="D1074" t="s">
        <v>8</v>
      </c>
      <c r="E1074" t="s">
        <v>7</v>
      </c>
      <c r="F1074" t="s">
        <v>30</v>
      </c>
      <c r="G1074">
        <f>INDEX(resident_to_x_domains[how many domains?],MATCH(data[[#This Row],[Case Profile Name]],resident_to_x_domains[Case Profile Name],0))</f>
        <v>3</v>
      </c>
      <c r="H1074" t="str">
        <f>INDEX(CHP_table[CHP],MATCH(data[[#This Row],[Case Profile Name]],CHP_table[Case Profile Name],0))</f>
        <v>CHP</v>
      </c>
      <c r="I1074" t="str">
        <f>LEFT(data[[#This Row],[Domain]],1)</f>
        <v>H</v>
      </c>
      <c r="J1074" s="4">
        <f>INDEX(criteria_table[criteria_code],MATCH(data[[#This Row],[Criteria]],criteria_table[Criteria],0))</f>
        <v>8</v>
      </c>
      <c r="K1074" s="4" t="str">
        <f>CONCATENATE(data[[#This Row],[C H or P]],",",data[[#This Row],[criteria_code]])</f>
        <v>H,8</v>
      </c>
      <c r="L1074" s="4" t="str">
        <f>CONCATENATE(data[[#This Row],[num_domains]]," ",data[[#This Row],[Criteria]])</f>
        <v>3 Excessive debt</v>
      </c>
    </row>
    <row r="1075" spans="1:12" hidden="1" x14ac:dyDescent="0.25">
      <c r="A1075" t="s">
        <v>17</v>
      </c>
      <c r="B1075" t="s">
        <v>74</v>
      </c>
      <c r="C1075" t="s">
        <v>27</v>
      </c>
      <c r="D1075" t="s">
        <v>8</v>
      </c>
      <c r="E1075" t="s">
        <v>7</v>
      </c>
      <c r="F1075" t="s">
        <v>9</v>
      </c>
      <c r="G1075">
        <f>INDEX(resident_to_x_domains[how many domains?],MATCH(data[[#This Row],[Case Profile Name]],resident_to_x_domains[Case Profile Name],0))</f>
        <v>3</v>
      </c>
      <c r="H1075" t="str">
        <f>INDEX(CHP_table[CHP],MATCH(data[[#This Row],[Case Profile Name]],CHP_table[Case Profile Name],0))</f>
        <v>CHP</v>
      </c>
      <c r="I1075" t="str">
        <f>LEFT(data[[#This Row],[Domain]],1)</f>
        <v>H</v>
      </c>
      <c r="J1075" s="4">
        <f>INDEX(criteria_table[criteria_code],MATCH(data[[#This Row],[Criteria]],criteria_table[Criteria],0))</f>
        <v>5</v>
      </c>
      <c r="K1075" s="4" t="str">
        <f>CONCATENATE(data[[#This Row],[C H or P]],",",data[[#This Row],[criteria_code]])</f>
        <v>H,5</v>
      </c>
      <c r="L1075" s="4" t="str">
        <f>CONCATENATE(data[[#This Row],[num_domains]]," ",data[[#This Row],[Criteria]])</f>
        <v>3 Criminal conduct</v>
      </c>
    </row>
    <row r="1076" spans="1:12" hidden="1" x14ac:dyDescent="0.25">
      <c r="A1076" t="s">
        <v>17</v>
      </c>
      <c r="B1076" t="s">
        <v>74</v>
      </c>
      <c r="C1076" t="s">
        <v>27</v>
      </c>
      <c r="D1076" t="s">
        <v>8</v>
      </c>
      <c r="E1076" t="s">
        <v>7</v>
      </c>
      <c r="F1076" t="s">
        <v>43</v>
      </c>
      <c r="G1076">
        <f>INDEX(resident_to_x_domains[how many domains?],MATCH(data[[#This Row],[Case Profile Name]],resident_to_x_domains[Case Profile Name],0))</f>
        <v>3</v>
      </c>
      <c r="H1076" t="str">
        <f>INDEX(CHP_table[CHP],MATCH(data[[#This Row],[Case Profile Name]],CHP_table[Case Profile Name],0))</f>
        <v>CHP</v>
      </c>
      <c r="I1076" t="str">
        <f>LEFT(data[[#This Row],[Domain]],1)</f>
        <v>H</v>
      </c>
      <c r="J1076" s="4">
        <f>INDEX(criteria_table[criteria_code],MATCH(data[[#This Row],[Criteria]],criteria_table[Criteria],0))</f>
        <v>25</v>
      </c>
      <c r="K1076" s="4" t="str">
        <f>CONCATENATE(data[[#This Row],[C H or P]],",",data[[#This Row],[criteria_code]])</f>
        <v>H,25</v>
      </c>
      <c r="L1076" s="4" t="str">
        <f>CONCATENATE(data[[#This Row],[num_domains]]," ",data[[#This Row],[Criteria]])</f>
        <v>3 Psychological stress</v>
      </c>
    </row>
    <row r="1077" spans="1:12" x14ac:dyDescent="0.25">
      <c r="A1077" t="s">
        <v>17</v>
      </c>
      <c r="B1077" t="s">
        <v>74</v>
      </c>
      <c r="C1077" t="s">
        <v>27</v>
      </c>
      <c r="D1077" t="s">
        <v>2</v>
      </c>
      <c r="E1077" t="s">
        <v>1</v>
      </c>
      <c r="F1077" t="s">
        <v>0</v>
      </c>
      <c r="G1077">
        <f>INDEX(resident_to_x_domains[how many domains?],MATCH(data[[#This Row],[Case Profile Name]],resident_to_x_domains[Case Profile Name],0))</f>
        <v>3</v>
      </c>
      <c r="H1077" t="str">
        <f>INDEX(CHP_table[CHP],MATCH(data[[#This Row],[Case Profile Name]],CHP_table[Case Profile Name],0))</f>
        <v>CHP</v>
      </c>
      <c r="I1077" t="str">
        <f>LEFT(data[[#This Row],[Domain]],1)</f>
        <v>P</v>
      </c>
      <c r="J1077" s="4">
        <f>INDEX(criteria_table[criteria_code],MATCH(data[[#This Row],[Criteria]],criteria_table[Criteria],0))</f>
        <v>18</v>
      </c>
      <c r="K1077" s="4" t="str">
        <f>CONCATENATE(data[[#This Row],[C H or P]],",",data[[#This Row],[criteria_code]])</f>
        <v>P,18</v>
      </c>
      <c r="L1077" s="4" t="str">
        <f>CONCATENATE(data[[#This Row],[num_domains]]," ",data[[#This Row],[Criteria]])</f>
        <v>3 Passive communication with hostile actors</v>
      </c>
    </row>
    <row r="1078" spans="1:12" hidden="1" x14ac:dyDescent="0.25">
      <c r="A1078" t="s">
        <v>17</v>
      </c>
      <c r="B1078" t="s">
        <v>74</v>
      </c>
      <c r="C1078" t="s">
        <v>27</v>
      </c>
      <c r="D1078" t="s">
        <v>8</v>
      </c>
      <c r="E1078" t="s">
        <v>1</v>
      </c>
      <c r="F1078" t="s">
        <v>75</v>
      </c>
      <c r="G1078">
        <f>INDEX(resident_to_x_domains[how many domains?],MATCH(data[[#This Row],[Case Profile Name]],resident_to_x_domains[Case Profile Name],0))</f>
        <v>3</v>
      </c>
      <c r="H1078" t="str">
        <f>INDEX(CHP_table[CHP],MATCH(data[[#This Row],[Case Profile Name]],CHP_table[Case Profile Name],0))</f>
        <v>CHP</v>
      </c>
      <c r="I1078" t="str">
        <f>LEFT(data[[#This Row],[Domain]],1)</f>
        <v>P</v>
      </c>
      <c r="J1078" s="4">
        <f>INDEX(criteria_table[criteria_code],MATCH(data[[#This Row],[Criteria]],criteria_table[Criteria],0))</f>
        <v>29</v>
      </c>
      <c r="K1078" s="4" t="str">
        <f>CONCATENATE(data[[#This Row],[C H or P]],",",data[[#This Row],[criteria_code]])</f>
        <v>P,29</v>
      </c>
      <c r="L1078" s="4" t="str">
        <f>CONCATENATE(data[[#This Row],[num_domains]]," ",data[[#This Row],[Criteria]])</f>
        <v>3 Violent behavior</v>
      </c>
    </row>
    <row r="1079" spans="1:12" x14ac:dyDescent="0.25">
      <c r="A1079" t="s">
        <v>17</v>
      </c>
      <c r="B1079" t="s">
        <v>74</v>
      </c>
      <c r="C1079" t="s">
        <v>27</v>
      </c>
      <c r="D1079" t="s">
        <v>2</v>
      </c>
      <c r="E1079" t="s">
        <v>23</v>
      </c>
      <c r="F1079" t="s">
        <v>26</v>
      </c>
      <c r="G1079">
        <f>INDEX(resident_to_x_domains[how many domains?],MATCH(data[[#This Row],[Case Profile Name]],resident_to_x_domains[Case Profile Name],0))</f>
        <v>3</v>
      </c>
      <c r="H1079" t="str">
        <f>INDEX(CHP_table[CHP],MATCH(data[[#This Row],[Case Profile Name]],CHP_table[Case Profile Name],0))</f>
        <v>CHP</v>
      </c>
      <c r="I1079" t="str">
        <f>LEFT(data[[#This Row],[Domain]],1)</f>
        <v>C</v>
      </c>
      <c r="J1079" s="4">
        <f>INDEX(criteria_table[criteria_code],MATCH(data[[#This Row],[Criteria]],criteria_table[Criteria],0))</f>
        <v>21</v>
      </c>
      <c r="K1079" s="4" t="str">
        <f>CONCATENATE(data[[#This Row],[C H or P]],",",data[[#This Row],[criteria_code]])</f>
        <v>C,21</v>
      </c>
      <c r="L1079" s="4" t="str">
        <f>CONCATENATE(data[[#This Row],[num_domains]]," ",data[[#This Row],[Criteria]])</f>
        <v>3 Poor cybersecurity practices</v>
      </c>
    </row>
    <row r="1080" spans="1:12" hidden="1" x14ac:dyDescent="0.25">
      <c r="A1080" t="s">
        <v>17</v>
      </c>
      <c r="B1080" t="s">
        <v>74</v>
      </c>
      <c r="C1080" t="s">
        <v>27</v>
      </c>
      <c r="D1080" t="s">
        <v>8</v>
      </c>
      <c r="E1080" t="s">
        <v>23</v>
      </c>
      <c r="F1080" t="s">
        <v>22</v>
      </c>
      <c r="G1080">
        <f>INDEX(resident_to_x_domains[how many domains?],MATCH(data[[#This Row],[Case Profile Name]],resident_to_x_domains[Case Profile Name],0))</f>
        <v>3</v>
      </c>
      <c r="H1080" t="str">
        <f>INDEX(CHP_table[CHP],MATCH(data[[#This Row],[Case Profile Name]],CHP_table[Case Profile Name],0))</f>
        <v>CHP</v>
      </c>
      <c r="I1080" t="str">
        <f>LEFT(data[[#This Row],[Domain]],1)</f>
        <v>C</v>
      </c>
      <c r="J1080" s="4">
        <f>INDEX(criteria_table[criteria_code],MATCH(data[[#This Row],[Criteria]],criteria_table[Criteria],0))</f>
        <v>16</v>
      </c>
      <c r="K1080" s="4" t="str">
        <f>CONCATENATE(data[[#This Row],[C H or P]],",",data[[#This Row],[criteria_code]])</f>
        <v>C,16</v>
      </c>
      <c r="L1080" s="4" t="str">
        <f>CONCATENATE(data[[#This Row],[num_domains]]," ",data[[#This Row],[Criteria]])</f>
        <v>3 Misuse of protected/secured information systems</v>
      </c>
    </row>
    <row r="1081" spans="1:12" x14ac:dyDescent="0.25">
      <c r="A1081" t="s">
        <v>73</v>
      </c>
      <c r="B1081" t="s">
        <v>72</v>
      </c>
      <c r="C1081" t="s">
        <v>71</v>
      </c>
      <c r="D1081" t="s">
        <v>2</v>
      </c>
      <c r="E1081" t="s">
        <v>7</v>
      </c>
      <c r="F1081" t="s">
        <v>38</v>
      </c>
      <c r="G1081">
        <f>INDEX(resident_to_x_domains[how many domains?],MATCH(data[[#This Row],[Case Profile Name]],resident_to_x_domains[Case Profile Name],0))</f>
        <v>1</v>
      </c>
      <c r="H1081" t="str">
        <f>INDEX(CHP_table[CHP],MATCH(data[[#This Row],[Case Profile Name]],CHP_table[Case Profile Name],0))</f>
        <v>H</v>
      </c>
      <c r="I1081" t="str">
        <f>LEFT(data[[#This Row],[Domain]],1)</f>
        <v>H</v>
      </c>
      <c r="J1081" s="4">
        <f>INDEX(criteria_table[criteria_code],MATCH(data[[#This Row],[Criteria]],criteria_table[Criteria],0))</f>
        <v>20</v>
      </c>
      <c r="K1081" s="4" t="str">
        <f>CONCATENATE(data[[#This Row],[C H or P]],",",data[[#This Row],[criteria_code]])</f>
        <v>H,20</v>
      </c>
      <c r="L1081" s="4" t="str">
        <f>CONCATENATE(data[[#This Row],[num_domains]]," ",data[[#This Row],[Criteria]])</f>
        <v>1 Personal conduct</v>
      </c>
    </row>
    <row r="1082" spans="1:12" x14ac:dyDescent="0.25">
      <c r="A1082" t="s">
        <v>73</v>
      </c>
      <c r="B1082" t="s">
        <v>72</v>
      </c>
      <c r="C1082" t="s">
        <v>71</v>
      </c>
      <c r="D1082" t="s">
        <v>2</v>
      </c>
      <c r="E1082" t="s">
        <v>7</v>
      </c>
      <c r="F1082" t="s">
        <v>13</v>
      </c>
      <c r="G1082">
        <f>INDEX(resident_to_x_domains[how many domains?],MATCH(data[[#This Row],[Case Profile Name]],resident_to_x_domains[Case Profile Name],0))</f>
        <v>1</v>
      </c>
      <c r="H1082" t="str">
        <f>INDEX(CHP_table[CHP],MATCH(data[[#This Row],[Case Profile Name]],CHP_table[Case Profile Name],0))</f>
        <v>H</v>
      </c>
      <c r="I1082" t="str">
        <f>LEFT(data[[#This Row],[Domain]],1)</f>
        <v>H</v>
      </c>
      <c r="J1082" s="4">
        <f>INDEX(criteria_table[criteria_code],MATCH(data[[#This Row],[Criteria]],criteria_table[Criteria],0))</f>
        <v>11</v>
      </c>
      <c r="K1082" s="4" t="str">
        <f>CONCATENATE(data[[#This Row],[C H or P]],",",data[[#This Row],[criteria_code]])</f>
        <v>H,11</v>
      </c>
      <c r="L1082" s="4" t="str">
        <f>CONCATENATE(data[[#This Row],[num_domains]]," ",data[[#This Row],[Criteria]])</f>
        <v>1 Financial considerations</v>
      </c>
    </row>
    <row r="1083" spans="1:12" hidden="1" x14ac:dyDescent="0.25">
      <c r="A1083" t="s">
        <v>73</v>
      </c>
      <c r="B1083" t="s">
        <v>72</v>
      </c>
      <c r="C1083" t="s">
        <v>71</v>
      </c>
      <c r="D1083" t="s">
        <v>8</v>
      </c>
      <c r="E1083" t="s">
        <v>7</v>
      </c>
      <c r="F1083" t="s">
        <v>10</v>
      </c>
      <c r="G1083">
        <f>INDEX(resident_to_x_domains[how many domains?],MATCH(data[[#This Row],[Case Profile Name]],resident_to_x_domains[Case Profile Name],0))</f>
        <v>1</v>
      </c>
      <c r="H1083" t="str">
        <f>INDEX(CHP_table[CHP],MATCH(data[[#This Row],[Case Profile Name]],CHP_table[Case Profile Name],0))</f>
        <v>H</v>
      </c>
      <c r="I1083" t="str">
        <f>LEFT(data[[#This Row],[Domain]],1)</f>
        <v>H</v>
      </c>
      <c r="J1083" s="4">
        <f>INDEX(criteria_table[criteria_code],MATCH(data[[#This Row],[Criteria]],criteria_table[Criteria],0))</f>
        <v>3</v>
      </c>
      <c r="K1083" s="4" t="str">
        <f>CONCATENATE(data[[#This Row],[C H or P]],",",data[[#This Row],[criteria_code]])</f>
        <v>H,3</v>
      </c>
      <c r="L1083" s="4" t="str">
        <f>CONCATENATE(data[[#This Row],[num_domains]]," ",data[[#This Row],[Criteria]])</f>
        <v>1 Allegiance to the United States of America</v>
      </c>
    </row>
    <row r="1084" spans="1:12" hidden="1" x14ac:dyDescent="0.25">
      <c r="A1084" t="s">
        <v>73</v>
      </c>
      <c r="B1084" t="s">
        <v>72</v>
      </c>
      <c r="C1084" t="s">
        <v>71</v>
      </c>
      <c r="D1084" t="s">
        <v>8</v>
      </c>
      <c r="E1084" t="s">
        <v>7</v>
      </c>
      <c r="F1084" t="s">
        <v>30</v>
      </c>
      <c r="G1084">
        <f>INDEX(resident_to_x_domains[how many domains?],MATCH(data[[#This Row],[Case Profile Name]],resident_to_x_domains[Case Profile Name],0))</f>
        <v>1</v>
      </c>
      <c r="H1084" t="str">
        <f>INDEX(CHP_table[CHP],MATCH(data[[#This Row],[Case Profile Name]],CHP_table[Case Profile Name],0))</f>
        <v>H</v>
      </c>
      <c r="I1084" t="str">
        <f>LEFT(data[[#This Row],[Domain]],1)</f>
        <v>H</v>
      </c>
      <c r="J1084" s="4">
        <f>INDEX(criteria_table[criteria_code],MATCH(data[[#This Row],[Criteria]],criteria_table[Criteria],0))</f>
        <v>8</v>
      </c>
      <c r="K1084" s="4" t="str">
        <f>CONCATENATE(data[[#This Row],[C H or P]],",",data[[#This Row],[criteria_code]])</f>
        <v>H,8</v>
      </c>
      <c r="L1084" s="4" t="str">
        <f>CONCATENATE(data[[#This Row],[num_domains]]," ",data[[#This Row],[Criteria]])</f>
        <v>1 Excessive debt</v>
      </c>
    </row>
    <row r="1085" spans="1:12" x14ac:dyDescent="0.25">
      <c r="A1085" t="s">
        <v>21</v>
      </c>
      <c r="B1085" t="s">
        <v>70</v>
      </c>
      <c r="C1085" t="s">
        <v>19</v>
      </c>
      <c r="D1085" t="s">
        <v>2</v>
      </c>
      <c r="E1085" t="s">
        <v>7</v>
      </c>
      <c r="F1085" t="s">
        <v>38</v>
      </c>
      <c r="G1085">
        <f>INDEX(resident_to_x_domains[how many domains?],MATCH(data[[#This Row],[Case Profile Name]],resident_to_x_domains[Case Profile Name],0))</f>
        <v>1</v>
      </c>
      <c r="H1085" t="str">
        <f>INDEX(CHP_table[CHP],MATCH(data[[#This Row],[Case Profile Name]],CHP_table[Case Profile Name],0))</f>
        <v>H</v>
      </c>
      <c r="I1085" t="str">
        <f>LEFT(data[[#This Row],[Domain]],1)</f>
        <v>H</v>
      </c>
      <c r="J1085" s="4">
        <f>INDEX(criteria_table[criteria_code],MATCH(data[[#This Row],[Criteria]],criteria_table[Criteria],0))</f>
        <v>20</v>
      </c>
      <c r="K1085" s="4" t="str">
        <f>CONCATENATE(data[[#This Row],[C H or P]],",",data[[#This Row],[criteria_code]])</f>
        <v>H,20</v>
      </c>
      <c r="L1085" s="4" t="str">
        <f>CONCATENATE(data[[#This Row],[num_domains]]," ",data[[#This Row],[Criteria]])</f>
        <v>1 Personal conduct</v>
      </c>
    </row>
    <row r="1086" spans="1:12" x14ac:dyDescent="0.25">
      <c r="A1086" t="s">
        <v>21</v>
      </c>
      <c r="B1086" t="s">
        <v>70</v>
      </c>
      <c r="C1086" t="s">
        <v>19</v>
      </c>
      <c r="D1086" t="s">
        <v>2</v>
      </c>
      <c r="E1086" t="s">
        <v>7</v>
      </c>
      <c r="F1086" t="s">
        <v>18</v>
      </c>
      <c r="G1086">
        <f>INDEX(resident_to_x_domains[how many domains?],MATCH(data[[#This Row],[Case Profile Name]],resident_to_x_domains[Case Profile Name],0))</f>
        <v>1</v>
      </c>
      <c r="H1086" t="str">
        <f>INDEX(CHP_table[CHP],MATCH(data[[#This Row],[Case Profile Name]],CHP_table[Case Profile Name],0))</f>
        <v>H</v>
      </c>
      <c r="I1086" t="str">
        <f>LEFT(data[[#This Row],[Domain]],1)</f>
        <v>H</v>
      </c>
      <c r="J1086" s="4">
        <f>INDEX(criteria_table[criteria_code],MATCH(data[[#This Row],[Criteria]],criteria_table[Criteria],0))</f>
        <v>12</v>
      </c>
      <c r="K1086" s="4" t="str">
        <f>CONCATENATE(data[[#This Row],[C H or P]],",",data[[#This Row],[criteria_code]])</f>
        <v>H,12</v>
      </c>
      <c r="L1086" s="4" t="str">
        <f>CONCATENATE(data[[#This Row],[num_domains]]," ",data[[#This Row],[Criteria]])</f>
        <v>1 Foreign preference</v>
      </c>
    </row>
    <row r="1087" spans="1:12" x14ac:dyDescent="0.25">
      <c r="A1087" t="s">
        <v>21</v>
      </c>
      <c r="B1087" t="s">
        <v>70</v>
      </c>
      <c r="C1087" t="s">
        <v>19</v>
      </c>
      <c r="D1087" t="s">
        <v>2</v>
      </c>
      <c r="E1087" t="s">
        <v>7</v>
      </c>
      <c r="F1087" t="s">
        <v>12</v>
      </c>
      <c r="G1087">
        <f>INDEX(resident_to_x_domains[how many domains?],MATCH(data[[#This Row],[Case Profile Name]],resident_to_x_domains[Case Profile Name],0))</f>
        <v>1</v>
      </c>
      <c r="H1087" t="str">
        <f>INDEX(CHP_table[CHP],MATCH(data[[#This Row],[Case Profile Name]],CHP_table[Case Profile Name],0))</f>
        <v>H</v>
      </c>
      <c r="I1087" t="str">
        <f>LEFT(data[[#This Row],[Domain]],1)</f>
        <v>H</v>
      </c>
      <c r="J1087" s="4">
        <f>INDEX(criteria_table[criteria_code],MATCH(data[[#This Row],[Criteria]],criteria_table[Criteria],0))</f>
        <v>23</v>
      </c>
      <c r="K1087" s="4" t="str">
        <f>CONCATENATE(data[[#This Row],[C H or P]],",",data[[#This Row],[criteria_code]])</f>
        <v>H,23</v>
      </c>
      <c r="L1087" s="4" t="str">
        <f>CONCATENATE(data[[#This Row],[num_domains]]," ",data[[#This Row],[Criteria]])</f>
        <v>1 Practices dangerous to security</v>
      </c>
    </row>
    <row r="1088" spans="1:12" hidden="1" x14ac:dyDescent="0.25">
      <c r="A1088" t="s">
        <v>21</v>
      </c>
      <c r="B1088" t="s">
        <v>70</v>
      </c>
      <c r="C1088" t="s">
        <v>19</v>
      </c>
      <c r="D1088" t="s">
        <v>8</v>
      </c>
      <c r="E1088" t="s">
        <v>7</v>
      </c>
      <c r="F1088" t="s">
        <v>11</v>
      </c>
      <c r="G1088">
        <f>INDEX(resident_to_x_domains[how many domains?],MATCH(data[[#This Row],[Case Profile Name]],resident_to_x_domains[Case Profile Name],0))</f>
        <v>1</v>
      </c>
      <c r="H1088" t="str">
        <f>INDEX(CHP_table[CHP],MATCH(data[[#This Row],[Case Profile Name]],CHP_table[Case Profile Name],0))</f>
        <v>H</v>
      </c>
      <c r="I1088" t="str">
        <f>LEFT(data[[#This Row],[Domain]],1)</f>
        <v>H</v>
      </c>
      <c r="J1088" s="4">
        <f>INDEX(criteria_table[criteria_code],MATCH(data[[#This Row],[Criteria]],criteria_table[Criteria],0))</f>
        <v>15</v>
      </c>
      <c r="K1088" s="4" t="str">
        <f>CONCATENATE(data[[#This Row],[C H or P]],",",data[[#This Row],[criteria_code]])</f>
        <v>H,15</v>
      </c>
      <c r="L1088" s="4" t="str">
        <f>CONCATENATE(data[[#This Row],[num_domains]]," ",data[[#This Row],[Criteria]])</f>
        <v>1 Mishandling of classified information</v>
      </c>
    </row>
    <row r="1089" spans="1:12" hidden="1" x14ac:dyDescent="0.25">
      <c r="A1089" t="s">
        <v>21</v>
      </c>
      <c r="B1089" t="s">
        <v>70</v>
      </c>
      <c r="C1089" t="s">
        <v>19</v>
      </c>
      <c r="D1089" t="s">
        <v>8</v>
      </c>
      <c r="E1089" t="s">
        <v>7</v>
      </c>
      <c r="F1089" t="s">
        <v>10</v>
      </c>
      <c r="G1089">
        <f>INDEX(resident_to_x_domains[how many domains?],MATCH(data[[#This Row],[Case Profile Name]],resident_to_x_domains[Case Profile Name],0))</f>
        <v>1</v>
      </c>
      <c r="H1089" t="str">
        <f>INDEX(CHP_table[CHP],MATCH(data[[#This Row],[Case Profile Name]],CHP_table[Case Profile Name],0))</f>
        <v>H</v>
      </c>
      <c r="I1089" t="str">
        <f>LEFT(data[[#This Row],[Domain]],1)</f>
        <v>H</v>
      </c>
      <c r="J1089" s="4">
        <f>INDEX(criteria_table[criteria_code],MATCH(data[[#This Row],[Criteria]],criteria_table[Criteria],0))</f>
        <v>3</v>
      </c>
      <c r="K1089" s="4" t="str">
        <f>CONCATENATE(data[[#This Row],[C H or P]],",",data[[#This Row],[criteria_code]])</f>
        <v>H,3</v>
      </c>
      <c r="L1089" s="4" t="str">
        <f>CONCATENATE(data[[#This Row],[num_domains]]," ",data[[#This Row],[Criteria]])</f>
        <v>1 Allegiance to the United States of America</v>
      </c>
    </row>
    <row r="1090" spans="1:12" hidden="1" x14ac:dyDescent="0.25">
      <c r="A1090" t="s">
        <v>21</v>
      </c>
      <c r="B1090" t="s">
        <v>70</v>
      </c>
      <c r="C1090" t="s">
        <v>19</v>
      </c>
      <c r="D1090" t="s">
        <v>8</v>
      </c>
      <c r="E1090" t="s">
        <v>7</v>
      </c>
      <c r="F1090" t="s">
        <v>43</v>
      </c>
      <c r="G1090">
        <f>INDEX(resident_to_x_domains[how many domains?],MATCH(data[[#This Row],[Case Profile Name]],resident_to_x_domains[Case Profile Name],0))</f>
        <v>1</v>
      </c>
      <c r="H1090" t="str">
        <f>INDEX(CHP_table[CHP],MATCH(data[[#This Row],[Case Profile Name]],CHP_table[Case Profile Name],0))</f>
        <v>H</v>
      </c>
      <c r="I1090" t="str">
        <f>LEFT(data[[#This Row],[Domain]],1)</f>
        <v>H</v>
      </c>
      <c r="J1090" s="4">
        <f>INDEX(criteria_table[criteria_code],MATCH(data[[#This Row],[Criteria]],criteria_table[Criteria],0))</f>
        <v>25</v>
      </c>
      <c r="K1090" s="4" t="str">
        <f>CONCATENATE(data[[#This Row],[C H or P]],",",data[[#This Row],[criteria_code]])</f>
        <v>H,25</v>
      </c>
      <c r="L1090" s="4" t="str">
        <f>CONCATENATE(data[[#This Row],[num_domains]]," ",data[[#This Row],[Criteria]])</f>
        <v>1 Psychological stress</v>
      </c>
    </row>
    <row r="1091" spans="1:12" x14ac:dyDescent="0.25">
      <c r="A1091" t="s">
        <v>29</v>
      </c>
      <c r="B1091" t="s">
        <v>69</v>
      </c>
      <c r="C1091" t="s">
        <v>19</v>
      </c>
      <c r="D1091" t="s">
        <v>2</v>
      </c>
      <c r="E1091" t="s">
        <v>7</v>
      </c>
      <c r="F1091" t="s">
        <v>12</v>
      </c>
      <c r="G1091">
        <f>INDEX(resident_to_x_domains[how many domains?],MATCH(data[[#This Row],[Case Profile Name]],resident_to_x_domains[Case Profile Name],0))</f>
        <v>2</v>
      </c>
      <c r="H1091" t="str">
        <f>INDEX(CHP_table[CHP],MATCH(data[[#This Row],[Case Profile Name]],CHP_table[Case Profile Name],0))</f>
        <v>HP</v>
      </c>
      <c r="I1091" t="str">
        <f>LEFT(data[[#This Row],[Domain]],1)</f>
        <v>H</v>
      </c>
      <c r="J1091" s="4">
        <f>INDEX(criteria_table[criteria_code],MATCH(data[[#This Row],[Criteria]],criteria_table[Criteria],0))</f>
        <v>23</v>
      </c>
      <c r="K1091" s="4" t="str">
        <f>CONCATENATE(data[[#This Row],[C H or P]],",",data[[#This Row],[criteria_code]])</f>
        <v>H,23</v>
      </c>
      <c r="L1091" s="4" t="str">
        <f>CONCATENATE(data[[#This Row],[num_domains]]," ",data[[#This Row],[Criteria]])</f>
        <v>2 Practices dangerous to security</v>
      </c>
    </row>
    <row r="1092" spans="1:12" x14ac:dyDescent="0.25">
      <c r="A1092" t="s">
        <v>29</v>
      </c>
      <c r="B1092" t="s">
        <v>69</v>
      </c>
      <c r="C1092" t="s">
        <v>19</v>
      </c>
      <c r="D1092" t="s">
        <v>2</v>
      </c>
      <c r="E1092" t="s">
        <v>7</v>
      </c>
      <c r="F1092" t="s">
        <v>37</v>
      </c>
      <c r="G1092">
        <f>INDEX(resident_to_x_domains[how many domains?],MATCH(data[[#This Row],[Case Profile Name]],resident_to_x_domains[Case Profile Name],0))</f>
        <v>2</v>
      </c>
      <c r="H1092" t="str">
        <f>INDEX(CHP_table[CHP],MATCH(data[[#This Row],[Case Profile Name]],CHP_table[Case Profile Name],0))</f>
        <v>HP</v>
      </c>
      <c r="I1092" t="str">
        <f>LEFT(data[[#This Row],[Domain]],1)</f>
        <v>H</v>
      </c>
      <c r="J1092" s="4">
        <f>INDEX(criteria_table[criteria_code],MATCH(data[[#This Row],[Criteria]],criteria_table[Criteria],0))</f>
        <v>24</v>
      </c>
      <c r="K1092" s="4" t="str">
        <f>CONCATENATE(data[[#This Row],[C H or P]],",",data[[#This Row],[criteria_code]])</f>
        <v>H,24</v>
      </c>
      <c r="L1092" s="4" t="str">
        <f>CONCATENATE(data[[#This Row],[num_domains]]," ",data[[#This Row],[Criteria]])</f>
        <v>2 Psychological considerations</v>
      </c>
    </row>
    <row r="1093" spans="1:12" hidden="1" x14ac:dyDescent="0.25">
      <c r="A1093" t="s">
        <v>29</v>
      </c>
      <c r="B1093" t="s">
        <v>69</v>
      </c>
      <c r="C1093" t="s">
        <v>19</v>
      </c>
      <c r="D1093" t="s">
        <v>8</v>
      </c>
      <c r="E1093" t="s">
        <v>7</v>
      </c>
      <c r="F1093" t="s">
        <v>11</v>
      </c>
      <c r="G1093">
        <f>INDEX(resident_to_x_domains[how many domains?],MATCH(data[[#This Row],[Case Profile Name]],resident_to_x_domains[Case Profile Name],0))</f>
        <v>2</v>
      </c>
      <c r="H1093" t="str">
        <f>INDEX(CHP_table[CHP],MATCH(data[[#This Row],[Case Profile Name]],CHP_table[Case Profile Name],0))</f>
        <v>HP</v>
      </c>
      <c r="I1093" t="str">
        <f>LEFT(data[[#This Row],[Domain]],1)</f>
        <v>H</v>
      </c>
      <c r="J1093" s="4">
        <f>INDEX(criteria_table[criteria_code],MATCH(data[[#This Row],[Criteria]],criteria_table[Criteria],0))</f>
        <v>15</v>
      </c>
      <c r="K1093" s="4" t="str">
        <f>CONCATENATE(data[[#This Row],[C H or P]],",",data[[#This Row],[criteria_code]])</f>
        <v>H,15</v>
      </c>
      <c r="L1093" s="4" t="str">
        <f>CONCATENATE(data[[#This Row],[num_domains]]," ",data[[#This Row],[Criteria]])</f>
        <v>2 Mishandling of classified information</v>
      </c>
    </row>
    <row r="1094" spans="1:12" hidden="1" x14ac:dyDescent="0.25">
      <c r="A1094" t="s">
        <v>29</v>
      </c>
      <c r="B1094" t="s">
        <v>69</v>
      </c>
      <c r="C1094" t="s">
        <v>19</v>
      </c>
      <c r="D1094" t="s">
        <v>8</v>
      </c>
      <c r="E1094" t="s">
        <v>7</v>
      </c>
      <c r="F1094" t="s">
        <v>10</v>
      </c>
      <c r="G1094">
        <f>INDEX(resident_to_x_domains[how many domains?],MATCH(data[[#This Row],[Case Profile Name]],resident_to_x_domains[Case Profile Name],0))</f>
        <v>2</v>
      </c>
      <c r="H1094" t="str">
        <f>INDEX(CHP_table[CHP],MATCH(data[[#This Row],[Case Profile Name]],CHP_table[Case Profile Name],0))</f>
        <v>HP</v>
      </c>
      <c r="I1094" t="str">
        <f>LEFT(data[[#This Row],[Domain]],1)</f>
        <v>H</v>
      </c>
      <c r="J1094" s="4">
        <f>INDEX(criteria_table[criteria_code],MATCH(data[[#This Row],[Criteria]],criteria_table[Criteria],0))</f>
        <v>3</v>
      </c>
      <c r="K1094" s="4" t="str">
        <f>CONCATENATE(data[[#This Row],[C H or P]],",",data[[#This Row],[criteria_code]])</f>
        <v>H,3</v>
      </c>
      <c r="L1094" s="4" t="str">
        <f>CONCATENATE(data[[#This Row],[num_domains]]," ",data[[#This Row],[Criteria]])</f>
        <v>2 Allegiance to the United States of America</v>
      </c>
    </row>
    <row r="1095" spans="1:12" hidden="1" x14ac:dyDescent="0.25">
      <c r="A1095" t="s">
        <v>29</v>
      </c>
      <c r="B1095" t="s">
        <v>69</v>
      </c>
      <c r="C1095" t="s">
        <v>19</v>
      </c>
      <c r="D1095" t="s">
        <v>8</v>
      </c>
      <c r="E1095" t="s">
        <v>7</v>
      </c>
      <c r="F1095" t="s">
        <v>43</v>
      </c>
      <c r="G1095">
        <f>INDEX(resident_to_x_domains[how many domains?],MATCH(data[[#This Row],[Case Profile Name]],resident_to_x_domains[Case Profile Name],0))</f>
        <v>2</v>
      </c>
      <c r="H1095" t="str">
        <f>INDEX(CHP_table[CHP],MATCH(data[[#This Row],[Case Profile Name]],CHP_table[Case Profile Name],0))</f>
        <v>HP</v>
      </c>
      <c r="I1095" t="str">
        <f>LEFT(data[[#This Row],[Domain]],1)</f>
        <v>H</v>
      </c>
      <c r="J1095" s="4">
        <f>INDEX(criteria_table[criteria_code],MATCH(data[[#This Row],[Criteria]],criteria_table[Criteria],0))</f>
        <v>25</v>
      </c>
      <c r="K1095" s="4" t="str">
        <f>CONCATENATE(data[[#This Row],[C H or P]],",",data[[#This Row],[criteria_code]])</f>
        <v>H,25</v>
      </c>
      <c r="L1095" s="4" t="str">
        <f>CONCATENATE(data[[#This Row],[num_domains]]," ",data[[#This Row],[Criteria]])</f>
        <v>2 Psychological stress</v>
      </c>
    </row>
    <row r="1096" spans="1:12" x14ac:dyDescent="0.25">
      <c r="A1096" t="s">
        <v>29</v>
      </c>
      <c r="B1096" t="s">
        <v>69</v>
      </c>
      <c r="C1096" t="s">
        <v>19</v>
      </c>
      <c r="D1096" t="s">
        <v>2</v>
      </c>
      <c r="E1096" t="s">
        <v>1</v>
      </c>
      <c r="F1096" t="s">
        <v>35</v>
      </c>
      <c r="G1096">
        <f>INDEX(resident_to_x_domains[how many domains?],MATCH(data[[#This Row],[Case Profile Name]],resident_to_x_domains[Case Profile Name],0))</f>
        <v>2</v>
      </c>
      <c r="H1096" t="str">
        <f>INDEX(CHP_table[CHP],MATCH(data[[#This Row],[Case Profile Name]],CHP_table[Case Profile Name],0))</f>
        <v>HP</v>
      </c>
      <c r="I1096" t="str">
        <f>LEFT(data[[#This Row],[Domain]],1)</f>
        <v>P</v>
      </c>
      <c r="J1096" s="4">
        <f>INDEX(criteria_table[criteria_code],MATCH(data[[#This Row],[Criteria]],criteria_table[Criteria],0))</f>
        <v>10</v>
      </c>
      <c r="K1096" s="4" t="str">
        <f>CONCATENATE(data[[#This Row],[C H or P]],",",data[[#This Row],[criteria_code]])</f>
        <v>P,10</v>
      </c>
      <c r="L1096" s="4" t="str">
        <f>CONCATENATE(data[[#This Row],[num_domains]]," ",data[[#This Row],[Criteria]])</f>
        <v>2 Feelings of victimization</v>
      </c>
    </row>
    <row r="1097" spans="1:12" hidden="1" x14ac:dyDescent="0.25">
      <c r="A1097" t="s">
        <v>29</v>
      </c>
      <c r="B1097" t="s">
        <v>69</v>
      </c>
      <c r="C1097" t="s">
        <v>19</v>
      </c>
      <c r="D1097" t="s">
        <v>8</v>
      </c>
      <c r="E1097" t="s">
        <v>1</v>
      </c>
      <c r="F1097" t="s">
        <v>34</v>
      </c>
      <c r="G1097">
        <f>INDEX(resident_to_x_domains[how many domains?],MATCH(data[[#This Row],[Case Profile Name]],resident_to_x_domains[Case Profile Name],0))</f>
        <v>2</v>
      </c>
      <c r="H1097" t="str">
        <f>INDEX(CHP_table[CHP],MATCH(data[[#This Row],[Case Profile Name]],CHP_table[Case Profile Name],0))</f>
        <v>HP</v>
      </c>
      <c r="I1097" t="str">
        <f>LEFT(data[[#This Row],[Domain]],1)</f>
        <v>P</v>
      </c>
      <c r="J1097" s="4">
        <f>INDEX(criteria_table[criteria_code],MATCH(data[[#This Row],[Criteria]],criteria_table[Criteria],0))</f>
        <v>26</v>
      </c>
      <c r="K1097" s="4" t="str">
        <f>CONCATENATE(data[[#This Row],[C H or P]],",",data[[#This Row],[criteria_code]])</f>
        <v>P,26</v>
      </c>
      <c r="L1097" s="4" t="str">
        <f>CONCATENATE(data[[#This Row],[num_domains]]," ",data[[#This Row],[Criteria]])</f>
        <v>2 Resentment</v>
      </c>
    </row>
    <row r="1098" spans="1:12" x14ac:dyDescent="0.25">
      <c r="A1098" t="s">
        <v>68</v>
      </c>
      <c r="B1098" t="s">
        <v>67</v>
      </c>
      <c r="C1098" t="s">
        <v>66</v>
      </c>
      <c r="D1098" t="s">
        <v>2</v>
      </c>
      <c r="E1098" t="s">
        <v>7</v>
      </c>
      <c r="F1098" t="s">
        <v>12</v>
      </c>
      <c r="G1098">
        <f>INDEX(resident_to_x_domains[how many domains?],MATCH(data[[#This Row],[Case Profile Name]],resident_to_x_domains[Case Profile Name],0))</f>
        <v>3</v>
      </c>
      <c r="H1098" t="str">
        <f>INDEX(CHP_table[CHP],MATCH(data[[#This Row],[Case Profile Name]],CHP_table[Case Profile Name],0))</f>
        <v>CHP</v>
      </c>
      <c r="I1098" t="str">
        <f>LEFT(data[[#This Row],[Domain]],1)</f>
        <v>H</v>
      </c>
      <c r="J1098" s="4">
        <f>INDEX(criteria_table[criteria_code],MATCH(data[[#This Row],[Criteria]],criteria_table[Criteria],0))</f>
        <v>23</v>
      </c>
      <c r="K1098" s="4" t="str">
        <f>CONCATENATE(data[[#This Row],[C H or P]],",",data[[#This Row],[criteria_code]])</f>
        <v>H,23</v>
      </c>
      <c r="L1098" s="4" t="str">
        <f>CONCATENATE(data[[#This Row],[num_domains]]," ",data[[#This Row],[Criteria]])</f>
        <v>3 Practices dangerous to security</v>
      </c>
    </row>
    <row r="1099" spans="1:12" hidden="1" x14ac:dyDescent="0.25">
      <c r="A1099" t="s">
        <v>68</v>
      </c>
      <c r="B1099" t="s">
        <v>67</v>
      </c>
      <c r="C1099" t="s">
        <v>66</v>
      </c>
      <c r="D1099" t="s">
        <v>8</v>
      </c>
      <c r="E1099" t="s">
        <v>7</v>
      </c>
      <c r="F1099" t="s">
        <v>11</v>
      </c>
      <c r="G1099">
        <f>INDEX(resident_to_x_domains[how many domains?],MATCH(data[[#This Row],[Case Profile Name]],resident_to_x_domains[Case Profile Name],0))</f>
        <v>3</v>
      </c>
      <c r="H1099" t="str">
        <f>INDEX(CHP_table[CHP],MATCH(data[[#This Row],[Case Profile Name]],CHP_table[Case Profile Name],0))</f>
        <v>CHP</v>
      </c>
      <c r="I1099" t="str">
        <f>LEFT(data[[#This Row],[Domain]],1)</f>
        <v>H</v>
      </c>
      <c r="J1099" s="4">
        <f>INDEX(criteria_table[criteria_code],MATCH(data[[#This Row],[Criteria]],criteria_table[Criteria],0))</f>
        <v>15</v>
      </c>
      <c r="K1099" s="4" t="str">
        <f>CONCATENATE(data[[#This Row],[C H or P]],",",data[[#This Row],[criteria_code]])</f>
        <v>H,15</v>
      </c>
      <c r="L1099" s="4" t="str">
        <f>CONCATENATE(data[[#This Row],[num_domains]]," ",data[[#This Row],[Criteria]])</f>
        <v>3 Mishandling of classified information</v>
      </c>
    </row>
    <row r="1100" spans="1:12" hidden="1" x14ac:dyDescent="0.25">
      <c r="A1100" t="s">
        <v>68</v>
      </c>
      <c r="B1100" t="s">
        <v>67</v>
      </c>
      <c r="C1100" t="s">
        <v>66</v>
      </c>
      <c r="D1100" t="s">
        <v>8</v>
      </c>
      <c r="E1100" t="s">
        <v>7</v>
      </c>
      <c r="F1100" t="s">
        <v>10</v>
      </c>
      <c r="G1100">
        <f>INDEX(resident_to_x_domains[how many domains?],MATCH(data[[#This Row],[Case Profile Name]],resident_to_x_domains[Case Profile Name],0))</f>
        <v>3</v>
      </c>
      <c r="H1100" t="str">
        <f>INDEX(CHP_table[CHP],MATCH(data[[#This Row],[Case Profile Name]],CHP_table[Case Profile Name],0))</f>
        <v>CHP</v>
      </c>
      <c r="I1100" t="str">
        <f>LEFT(data[[#This Row],[Domain]],1)</f>
        <v>H</v>
      </c>
      <c r="J1100" s="4">
        <f>INDEX(criteria_table[criteria_code],MATCH(data[[#This Row],[Criteria]],criteria_table[Criteria],0))</f>
        <v>3</v>
      </c>
      <c r="K1100" s="4" t="str">
        <f>CONCATENATE(data[[#This Row],[C H or P]],",",data[[#This Row],[criteria_code]])</f>
        <v>H,3</v>
      </c>
      <c r="L1100" s="4" t="str">
        <f>CONCATENATE(data[[#This Row],[num_domains]]," ",data[[#This Row],[Criteria]])</f>
        <v>3 Allegiance to the United States of America</v>
      </c>
    </row>
    <row r="1101" spans="1:12" hidden="1" x14ac:dyDescent="0.25">
      <c r="A1101" t="s">
        <v>68</v>
      </c>
      <c r="B1101" t="s">
        <v>67</v>
      </c>
      <c r="C1101" t="s">
        <v>66</v>
      </c>
      <c r="D1101" t="s">
        <v>8</v>
      </c>
      <c r="E1101" t="s">
        <v>1</v>
      </c>
      <c r="F1101" t="s">
        <v>34</v>
      </c>
      <c r="G1101">
        <f>INDEX(resident_to_x_domains[how many domains?],MATCH(data[[#This Row],[Case Profile Name]],resident_to_x_domains[Case Profile Name],0))</f>
        <v>3</v>
      </c>
      <c r="H1101" t="str">
        <f>INDEX(CHP_table[CHP],MATCH(data[[#This Row],[Case Profile Name]],CHP_table[Case Profile Name],0))</f>
        <v>CHP</v>
      </c>
      <c r="I1101" t="str">
        <f>LEFT(data[[#This Row],[Domain]],1)</f>
        <v>P</v>
      </c>
      <c r="J1101" s="4">
        <f>INDEX(criteria_table[criteria_code],MATCH(data[[#This Row],[Criteria]],criteria_table[Criteria],0))</f>
        <v>26</v>
      </c>
      <c r="K1101" s="4" t="str">
        <f>CONCATENATE(data[[#This Row],[C H or P]],",",data[[#This Row],[criteria_code]])</f>
        <v>P,26</v>
      </c>
      <c r="L1101" s="4" t="str">
        <f>CONCATENATE(data[[#This Row],[num_domains]]," ",data[[#This Row],[Criteria]])</f>
        <v>3 Resentment</v>
      </c>
    </row>
    <row r="1102" spans="1:12" hidden="1" x14ac:dyDescent="0.25">
      <c r="A1102" t="s">
        <v>68</v>
      </c>
      <c r="B1102" t="s">
        <v>67</v>
      </c>
      <c r="C1102" t="s">
        <v>66</v>
      </c>
      <c r="D1102" t="s">
        <v>8</v>
      </c>
      <c r="E1102" t="s">
        <v>23</v>
      </c>
      <c r="F1102" t="s">
        <v>22</v>
      </c>
      <c r="G1102">
        <f>INDEX(resident_to_x_domains[how many domains?],MATCH(data[[#This Row],[Case Profile Name]],resident_to_x_domains[Case Profile Name],0))</f>
        <v>3</v>
      </c>
      <c r="H1102" t="str">
        <f>INDEX(CHP_table[CHP],MATCH(data[[#This Row],[Case Profile Name]],CHP_table[Case Profile Name],0))</f>
        <v>CHP</v>
      </c>
      <c r="I1102" t="str">
        <f>LEFT(data[[#This Row],[Domain]],1)</f>
        <v>C</v>
      </c>
      <c r="J1102" s="4">
        <f>INDEX(criteria_table[criteria_code],MATCH(data[[#This Row],[Criteria]],criteria_table[Criteria],0))</f>
        <v>16</v>
      </c>
      <c r="K1102" s="4" t="str">
        <f>CONCATENATE(data[[#This Row],[C H or P]],",",data[[#This Row],[criteria_code]])</f>
        <v>C,16</v>
      </c>
      <c r="L1102" s="4" t="str">
        <f>CONCATENATE(data[[#This Row],[num_domains]]," ",data[[#This Row],[Criteria]])</f>
        <v>3 Misuse of protected/secured information systems</v>
      </c>
    </row>
    <row r="1103" spans="1:12" x14ac:dyDescent="0.25">
      <c r="A1103" t="s">
        <v>17</v>
      </c>
      <c r="B1103" t="s">
        <v>65</v>
      </c>
      <c r="C1103" t="s">
        <v>64</v>
      </c>
      <c r="D1103" t="s">
        <v>2</v>
      </c>
      <c r="E1103" t="s">
        <v>7</v>
      </c>
      <c r="F1103" t="s">
        <v>38</v>
      </c>
      <c r="G1103">
        <f>INDEX(resident_to_x_domains[how many domains?],MATCH(data[[#This Row],[Case Profile Name]],resident_to_x_domains[Case Profile Name],0))</f>
        <v>1</v>
      </c>
      <c r="H1103" t="str">
        <f>INDEX(CHP_table[CHP],MATCH(data[[#This Row],[Case Profile Name]],CHP_table[Case Profile Name],0))</f>
        <v>H</v>
      </c>
      <c r="I1103" t="str">
        <f>LEFT(data[[#This Row],[Domain]],1)</f>
        <v>H</v>
      </c>
      <c r="J1103" s="4">
        <f>INDEX(criteria_table[criteria_code],MATCH(data[[#This Row],[Criteria]],criteria_table[Criteria],0))</f>
        <v>20</v>
      </c>
      <c r="K1103" s="4" t="str">
        <f>CONCATENATE(data[[#This Row],[C H or P]],",",data[[#This Row],[criteria_code]])</f>
        <v>H,20</v>
      </c>
      <c r="L1103" s="4" t="str">
        <f>CONCATENATE(data[[#This Row],[num_domains]]," ",data[[#This Row],[Criteria]])</f>
        <v>1 Personal conduct</v>
      </c>
    </row>
    <row r="1104" spans="1:12" x14ac:dyDescent="0.25">
      <c r="A1104" t="s">
        <v>17</v>
      </c>
      <c r="B1104" t="s">
        <v>65</v>
      </c>
      <c r="C1104" t="s">
        <v>64</v>
      </c>
      <c r="D1104" t="s">
        <v>2</v>
      </c>
      <c r="E1104" t="s">
        <v>7</v>
      </c>
      <c r="F1104" t="s">
        <v>13</v>
      </c>
      <c r="G1104">
        <f>INDEX(resident_to_x_domains[how many domains?],MATCH(data[[#This Row],[Case Profile Name]],resident_to_x_domains[Case Profile Name],0))</f>
        <v>1</v>
      </c>
      <c r="H1104" t="str">
        <f>INDEX(CHP_table[CHP],MATCH(data[[#This Row],[Case Profile Name]],CHP_table[Case Profile Name],0))</f>
        <v>H</v>
      </c>
      <c r="I1104" t="str">
        <f>LEFT(data[[#This Row],[Domain]],1)</f>
        <v>H</v>
      </c>
      <c r="J1104" s="4">
        <f>INDEX(criteria_table[criteria_code],MATCH(data[[#This Row],[Criteria]],criteria_table[Criteria],0))</f>
        <v>11</v>
      </c>
      <c r="K1104" s="4" t="str">
        <f>CONCATENATE(data[[#This Row],[C H or P]],",",data[[#This Row],[criteria_code]])</f>
        <v>H,11</v>
      </c>
      <c r="L1104" s="4" t="str">
        <f>CONCATENATE(data[[#This Row],[num_domains]]," ",data[[#This Row],[Criteria]])</f>
        <v>1 Financial considerations</v>
      </c>
    </row>
    <row r="1105" spans="1:12" x14ac:dyDescent="0.25">
      <c r="A1105" t="s">
        <v>17</v>
      </c>
      <c r="B1105" t="s">
        <v>65</v>
      </c>
      <c r="C1105" t="s">
        <v>64</v>
      </c>
      <c r="D1105" t="s">
        <v>2</v>
      </c>
      <c r="E1105" t="s">
        <v>7</v>
      </c>
      <c r="F1105" t="s">
        <v>18</v>
      </c>
      <c r="G1105">
        <f>INDEX(resident_to_x_domains[how many domains?],MATCH(data[[#This Row],[Case Profile Name]],resident_to_x_domains[Case Profile Name],0))</f>
        <v>1</v>
      </c>
      <c r="H1105" t="str">
        <f>INDEX(CHP_table[CHP],MATCH(data[[#This Row],[Case Profile Name]],CHP_table[Case Profile Name],0))</f>
        <v>H</v>
      </c>
      <c r="I1105" t="str">
        <f>LEFT(data[[#This Row],[Domain]],1)</f>
        <v>H</v>
      </c>
      <c r="J1105" s="4">
        <f>INDEX(criteria_table[criteria_code],MATCH(data[[#This Row],[Criteria]],criteria_table[Criteria],0))</f>
        <v>12</v>
      </c>
      <c r="K1105" s="4" t="str">
        <f>CONCATENATE(data[[#This Row],[C H or P]],",",data[[#This Row],[criteria_code]])</f>
        <v>H,12</v>
      </c>
      <c r="L1105" s="4" t="str">
        <f>CONCATENATE(data[[#This Row],[num_domains]]," ",data[[#This Row],[Criteria]])</f>
        <v>1 Foreign preference</v>
      </c>
    </row>
    <row r="1106" spans="1:12" x14ac:dyDescent="0.25">
      <c r="A1106" t="s">
        <v>17</v>
      </c>
      <c r="B1106" t="s">
        <v>65</v>
      </c>
      <c r="C1106" t="s">
        <v>64</v>
      </c>
      <c r="D1106" t="s">
        <v>2</v>
      </c>
      <c r="E1106" t="s">
        <v>7</v>
      </c>
      <c r="F1106" t="s">
        <v>12</v>
      </c>
      <c r="G1106">
        <f>INDEX(resident_to_x_domains[how many domains?],MATCH(data[[#This Row],[Case Profile Name]],resident_to_x_domains[Case Profile Name],0))</f>
        <v>1</v>
      </c>
      <c r="H1106" t="str">
        <f>INDEX(CHP_table[CHP],MATCH(data[[#This Row],[Case Profile Name]],CHP_table[Case Profile Name],0))</f>
        <v>H</v>
      </c>
      <c r="I1106" t="str">
        <f>LEFT(data[[#This Row],[Domain]],1)</f>
        <v>H</v>
      </c>
      <c r="J1106" s="4">
        <f>INDEX(criteria_table[criteria_code],MATCH(data[[#This Row],[Criteria]],criteria_table[Criteria],0))</f>
        <v>23</v>
      </c>
      <c r="K1106" s="4" t="str">
        <f>CONCATENATE(data[[#This Row],[C H or P]],",",data[[#This Row],[criteria_code]])</f>
        <v>H,23</v>
      </c>
      <c r="L1106" s="4" t="str">
        <f>CONCATENATE(data[[#This Row],[num_domains]]," ",data[[#This Row],[Criteria]])</f>
        <v>1 Practices dangerous to security</v>
      </c>
    </row>
    <row r="1107" spans="1:12" hidden="1" x14ac:dyDescent="0.25">
      <c r="A1107" t="s">
        <v>17</v>
      </c>
      <c r="B1107" t="s">
        <v>65</v>
      </c>
      <c r="C1107" t="s">
        <v>64</v>
      </c>
      <c r="D1107" t="s">
        <v>8</v>
      </c>
      <c r="E1107" t="s">
        <v>7</v>
      </c>
      <c r="F1107" t="s">
        <v>11</v>
      </c>
      <c r="G1107">
        <f>INDEX(resident_to_x_domains[how many domains?],MATCH(data[[#This Row],[Case Profile Name]],resident_to_x_domains[Case Profile Name],0))</f>
        <v>1</v>
      </c>
      <c r="H1107" t="str">
        <f>INDEX(CHP_table[CHP],MATCH(data[[#This Row],[Case Profile Name]],CHP_table[Case Profile Name],0))</f>
        <v>H</v>
      </c>
      <c r="I1107" t="str">
        <f>LEFT(data[[#This Row],[Domain]],1)</f>
        <v>H</v>
      </c>
      <c r="J1107" s="4">
        <f>INDEX(criteria_table[criteria_code],MATCH(data[[#This Row],[Criteria]],criteria_table[Criteria],0))</f>
        <v>15</v>
      </c>
      <c r="K1107" s="4" t="str">
        <f>CONCATENATE(data[[#This Row],[C H or P]],",",data[[#This Row],[criteria_code]])</f>
        <v>H,15</v>
      </c>
      <c r="L1107" s="4" t="str">
        <f>CONCATENATE(data[[#This Row],[num_domains]]," ",data[[#This Row],[Criteria]])</f>
        <v>1 Mishandling of classified information</v>
      </c>
    </row>
    <row r="1108" spans="1:12" hidden="1" x14ac:dyDescent="0.25">
      <c r="A1108" t="s">
        <v>17</v>
      </c>
      <c r="B1108" t="s">
        <v>65</v>
      </c>
      <c r="C1108" t="s">
        <v>64</v>
      </c>
      <c r="D1108" t="s">
        <v>8</v>
      </c>
      <c r="E1108" t="s">
        <v>7</v>
      </c>
      <c r="F1108" t="s">
        <v>10</v>
      </c>
      <c r="G1108">
        <f>INDEX(resident_to_x_domains[how many domains?],MATCH(data[[#This Row],[Case Profile Name]],resident_to_x_domains[Case Profile Name],0))</f>
        <v>1</v>
      </c>
      <c r="H1108" t="str">
        <f>INDEX(CHP_table[CHP],MATCH(data[[#This Row],[Case Profile Name]],CHP_table[Case Profile Name],0))</f>
        <v>H</v>
      </c>
      <c r="I1108" t="str">
        <f>LEFT(data[[#This Row],[Domain]],1)</f>
        <v>H</v>
      </c>
      <c r="J1108" s="4">
        <f>INDEX(criteria_table[criteria_code],MATCH(data[[#This Row],[Criteria]],criteria_table[Criteria],0))</f>
        <v>3</v>
      </c>
      <c r="K1108" s="4" t="str">
        <f>CONCATENATE(data[[#This Row],[C H or P]],",",data[[#This Row],[criteria_code]])</f>
        <v>H,3</v>
      </c>
      <c r="L1108" s="4" t="str">
        <f>CONCATENATE(data[[#This Row],[num_domains]]," ",data[[#This Row],[Criteria]])</f>
        <v>1 Allegiance to the United States of America</v>
      </c>
    </row>
    <row r="1109" spans="1:12" hidden="1" x14ac:dyDescent="0.25">
      <c r="A1109" t="s">
        <v>17</v>
      </c>
      <c r="B1109" t="s">
        <v>65</v>
      </c>
      <c r="C1109" t="s">
        <v>64</v>
      </c>
      <c r="D1109" t="s">
        <v>8</v>
      </c>
      <c r="E1109" t="s">
        <v>7</v>
      </c>
      <c r="F1109" t="s">
        <v>30</v>
      </c>
      <c r="G1109">
        <f>INDEX(resident_to_x_domains[how many domains?],MATCH(data[[#This Row],[Case Profile Name]],resident_to_x_domains[Case Profile Name],0))</f>
        <v>1</v>
      </c>
      <c r="H1109" t="str">
        <f>INDEX(CHP_table[CHP],MATCH(data[[#This Row],[Case Profile Name]],CHP_table[Case Profile Name],0))</f>
        <v>H</v>
      </c>
      <c r="I1109" t="str">
        <f>LEFT(data[[#This Row],[Domain]],1)</f>
        <v>H</v>
      </c>
      <c r="J1109" s="4">
        <f>INDEX(criteria_table[criteria_code],MATCH(data[[#This Row],[Criteria]],criteria_table[Criteria],0))</f>
        <v>8</v>
      </c>
      <c r="K1109" s="4" t="str">
        <f>CONCATENATE(data[[#This Row],[C H or P]],",",data[[#This Row],[criteria_code]])</f>
        <v>H,8</v>
      </c>
      <c r="L1109" s="4" t="str">
        <f>CONCATENATE(data[[#This Row],[num_domains]]," ",data[[#This Row],[Criteria]])</f>
        <v>1 Excessive debt</v>
      </c>
    </row>
    <row r="1110" spans="1:12" x14ac:dyDescent="0.25">
      <c r="A1110" t="s">
        <v>29</v>
      </c>
      <c r="B1110" t="s">
        <v>63</v>
      </c>
      <c r="C1110" t="s">
        <v>45</v>
      </c>
      <c r="D1110" t="s">
        <v>2</v>
      </c>
      <c r="E1110" t="s">
        <v>7</v>
      </c>
      <c r="F1110" t="s">
        <v>12</v>
      </c>
      <c r="G1110">
        <f>INDEX(resident_to_x_domains[how many domains?],MATCH(data[[#This Row],[Case Profile Name]],resident_to_x_domains[Case Profile Name],0))</f>
        <v>2</v>
      </c>
      <c r="H1110" t="str">
        <f>INDEX(CHP_table[CHP],MATCH(data[[#This Row],[Case Profile Name]],CHP_table[Case Profile Name],0))</f>
        <v>HP</v>
      </c>
      <c r="I1110" t="str">
        <f>LEFT(data[[#This Row],[Domain]],1)</f>
        <v>H</v>
      </c>
      <c r="J1110" s="4">
        <f>INDEX(criteria_table[criteria_code],MATCH(data[[#This Row],[Criteria]],criteria_table[Criteria],0))</f>
        <v>23</v>
      </c>
      <c r="K1110" s="4" t="str">
        <f>CONCATENATE(data[[#This Row],[C H or P]],",",data[[#This Row],[criteria_code]])</f>
        <v>H,23</v>
      </c>
      <c r="L1110" s="4" t="str">
        <f>CONCATENATE(data[[#This Row],[num_domains]]," ",data[[#This Row],[Criteria]])</f>
        <v>2 Practices dangerous to security</v>
      </c>
    </row>
    <row r="1111" spans="1:12" x14ac:dyDescent="0.25">
      <c r="A1111" t="s">
        <v>29</v>
      </c>
      <c r="B1111" t="s">
        <v>63</v>
      </c>
      <c r="C1111" t="s">
        <v>45</v>
      </c>
      <c r="D1111" t="s">
        <v>2</v>
      </c>
      <c r="E1111" t="s">
        <v>7</v>
      </c>
      <c r="F1111" t="s">
        <v>13</v>
      </c>
      <c r="G1111">
        <f>INDEX(resident_to_x_domains[how many domains?],MATCH(data[[#This Row],[Case Profile Name]],resident_to_x_domains[Case Profile Name],0))</f>
        <v>2</v>
      </c>
      <c r="H1111" t="str">
        <f>INDEX(CHP_table[CHP],MATCH(data[[#This Row],[Case Profile Name]],CHP_table[Case Profile Name],0))</f>
        <v>HP</v>
      </c>
      <c r="I1111" t="str">
        <f>LEFT(data[[#This Row],[Domain]],1)</f>
        <v>H</v>
      </c>
      <c r="J1111" s="4">
        <f>INDEX(criteria_table[criteria_code],MATCH(data[[#This Row],[Criteria]],criteria_table[Criteria],0))</f>
        <v>11</v>
      </c>
      <c r="K1111" s="4" t="str">
        <f>CONCATENATE(data[[#This Row],[C H or P]],",",data[[#This Row],[criteria_code]])</f>
        <v>H,11</v>
      </c>
      <c r="L1111" s="4" t="str">
        <f>CONCATENATE(data[[#This Row],[num_domains]]," ",data[[#This Row],[Criteria]])</f>
        <v>2 Financial considerations</v>
      </c>
    </row>
    <row r="1112" spans="1:12" hidden="1" x14ac:dyDescent="0.25">
      <c r="A1112" t="s">
        <v>29</v>
      </c>
      <c r="B1112" t="s">
        <v>63</v>
      </c>
      <c r="C1112" t="s">
        <v>45</v>
      </c>
      <c r="D1112" t="s">
        <v>8</v>
      </c>
      <c r="E1112" t="s">
        <v>7</v>
      </c>
      <c r="F1112" t="s">
        <v>11</v>
      </c>
      <c r="G1112">
        <f>INDEX(resident_to_x_domains[how many domains?],MATCH(data[[#This Row],[Case Profile Name]],resident_to_x_domains[Case Profile Name],0))</f>
        <v>2</v>
      </c>
      <c r="H1112" t="str">
        <f>INDEX(CHP_table[CHP],MATCH(data[[#This Row],[Case Profile Name]],CHP_table[Case Profile Name],0))</f>
        <v>HP</v>
      </c>
      <c r="I1112" t="str">
        <f>LEFT(data[[#This Row],[Domain]],1)</f>
        <v>H</v>
      </c>
      <c r="J1112" s="4">
        <f>INDEX(criteria_table[criteria_code],MATCH(data[[#This Row],[Criteria]],criteria_table[Criteria],0))</f>
        <v>15</v>
      </c>
      <c r="K1112" s="4" t="str">
        <f>CONCATENATE(data[[#This Row],[C H or P]],",",data[[#This Row],[criteria_code]])</f>
        <v>H,15</v>
      </c>
      <c r="L1112" s="4" t="str">
        <f>CONCATENATE(data[[#This Row],[num_domains]]," ",data[[#This Row],[Criteria]])</f>
        <v>2 Mishandling of classified information</v>
      </c>
    </row>
    <row r="1113" spans="1:12" hidden="1" x14ac:dyDescent="0.25">
      <c r="A1113" t="s">
        <v>29</v>
      </c>
      <c r="B1113" t="s">
        <v>63</v>
      </c>
      <c r="C1113" t="s">
        <v>45</v>
      </c>
      <c r="D1113" t="s">
        <v>8</v>
      </c>
      <c r="E1113" t="s">
        <v>7</v>
      </c>
      <c r="F1113" t="s">
        <v>10</v>
      </c>
      <c r="G1113">
        <f>INDEX(resident_to_x_domains[how many domains?],MATCH(data[[#This Row],[Case Profile Name]],resident_to_x_domains[Case Profile Name],0))</f>
        <v>2</v>
      </c>
      <c r="H1113" t="str">
        <f>INDEX(CHP_table[CHP],MATCH(data[[#This Row],[Case Profile Name]],CHP_table[Case Profile Name],0))</f>
        <v>HP</v>
      </c>
      <c r="I1113" t="str">
        <f>LEFT(data[[#This Row],[Domain]],1)</f>
        <v>H</v>
      </c>
      <c r="J1113" s="4">
        <f>INDEX(criteria_table[criteria_code],MATCH(data[[#This Row],[Criteria]],criteria_table[Criteria],0))</f>
        <v>3</v>
      </c>
      <c r="K1113" s="4" t="str">
        <f>CONCATENATE(data[[#This Row],[C H or P]],",",data[[#This Row],[criteria_code]])</f>
        <v>H,3</v>
      </c>
      <c r="L1113" s="4" t="str">
        <f>CONCATENATE(data[[#This Row],[num_domains]]," ",data[[#This Row],[Criteria]])</f>
        <v>2 Allegiance to the United States of America</v>
      </c>
    </row>
    <row r="1114" spans="1:12" hidden="1" x14ac:dyDescent="0.25">
      <c r="A1114" t="s">
        <v>29</v>
      </c>
      <c r="B1114" t="s">
        <v>63</v>
      </c>
      <c r="C1114" t="s">
        <v>45</v>
      </c>
      <c r="D1114" t="s">
        <v>8</v>
      </c>
      <c r="E1114" t="s">
        <v>7</v>
      </c>
      <c r="F1114" t="s">
        <v>30</v>
      </c>
      <c r="G1114">
        <f>INDEX(resident_to_x_domains[how many domains?],MATCH(data[[#This Row],[Case Profile Name]],resident_to_x_domains[Case Profile Name],0))</f>
        <v>2</v>
      </c>
      <c r="H1114" t="str">
        <f>INDEX(CHP_table[CHP],MATCH(data[[#This Row],[Case Profile Name]],CHP_table[Case Profile Name],0))</f>
        <v>HP</v>
      </c>
      <c r="I1114" t="str">
        <f>LEFT(data[[#This Row],[Domain]],1)</f>
        <v>H</v>
      </c>
      <c r="J1114" s="4">
        <f>INDEX(criteria_table[criteria_code],MATCH(data[[#This Row],[Criteria]],criteria_table[Criteria],0))</f>
        <v>8</v>
      </c>
      <c r="K1114" s="4" t="str">
        <f>CONCATENATE(data[[#This Row],[C H or P]],",",data[[#This Row],[criteria_code]])</f>
        <v>H,8</v>
      </c>
      <c r="L1114" s="4" t="str">
        <f>CONCATENATE(data[[#This Row],[num_domains]]," ",data[[#This Row],[Criteria]])</f>
        <v>2 Excessive debt</v>
      </c>
    </row>
    <row r="1115" spans="1:12" hidden="1" x14ac:dyDescent="0.25">
      <c r="A1115" t="s">
        <v>29</v>
      </c>
      <c r="B1115" t="s">
        <v>63</v>
      </c>
      <c r="C1115" t="s">
        <v>45</v>
      </c>
      <c r="D1115" t="s">
        <v>8</v>
      </c>
      <c r="E1115" t="s">
        <v>1</v>
      </c>
      <c r="F1115" t="s">
        <v>14</v>
      </c>
      <c r="G1115">
        <f>INDEX(resident_to_x_domains[how many domains?],MATCH(data[[#This Row],[Case Profile Name]],resident_to_x_domains[Case Profile Name],0))</f>
        <v>2</v>
      </c>
      <c r="H1115" t="str">
        <f>INDEX(CHP_table[CHP],MATCH(data[[#This Row],[Case Profile Name]],CHP_table[Case Profile Name],0))</f>
        <v>HP</v>
      </c>
      <c r="I1115" t="str">
        <f>LEFT(data[[#This Row],[Domain]],1)</f>
        <v>P</v>
      </c>
      <c r="J1115" s="4">
        <f>INDEX(criteria_table[criteria_code],MATCH(data[[#This Row],[Criteria]],criteria_table[Criteria],0))</f>
        <v>1</v>
      </c>
      <c r="K1115" s="4" t="str">
        <f>CONCATENATE(data[[#This Row],[C H or P]],",",data[[#This Row],[criteria_code]])</f>
        <v>P,1</v>
      </c>
      <c r="L1115" s="4" t="str">
        <f>CONCATENATE(data[[#This Row],[num_domains]]," ",data[[#This Row],[Criteria]])</f>
        <v>2 Active communication with hostile actors</v>
      </c>
    </row>
    <row r="1116" spans="1:12" x14ac:dyDescent="0.25">
      <c r="A1116" t="s">
        <v>17</v>
      </c>
      <c r="B1116" t="s">
        <v>62</v>
      </c>
      <c r="C1116" t="s">
        <v>19</v>
      </c>
      <c r="D1116" t="s">
        <v>2</v>
      </c>
      <c r="E1116" t="s">
        <v>7</v>
      </c>
      <c r="F1116" t="s">
        <v>13</v>
      </c>
      <c r="G1116">
        <f>INDEX(resident_to_x_domains[how many domains?],MATCH(data[[#This Row],[Case Profile Name]],resident_to_x_domains[Case Profile Name],0))</f>
        <v>1</v>
      </c>
      <c r="H1116" t="str">
        <f>INDEX(CHP_table[CHP],MATCH(data[[#This Row],[Case Profile Name]],CHP_table[Case Profile Name],0))</f>
        <v>H</v>
      </c>
      <c r="I1116" t="str">
        <f>LEFT(data[[#This Row],[Domain]],1)</f>
        <v>H</v>
      </c>
      <c r="J1116" s="4">
        <f>INDEX(criteria_table[criteria_code],MATCH(data[[#This Row],[Criteria]],criteria_table[Criteria],0))</f>
        <v>11</v>
      </c>
      <c r="K1116" s="4" t="str">
        <f>CONCATENATE(data[[#This Row],[C H or P]],",",data[[#This Row],[criteria_code]])</f>
        <v>H,11</v>
      </c>
      <c r="L1116" s="4" t="str">
        <f>CONCATENATE(data[[#This Row],[num_domains]]," ",data[[#This Row],[Criteria]])</f>
        <v>1 Financial considerations</v>
      </c>
    </row>
    <row r="1117" spans="1:12" x14ac:dyDescent="0.25">
      <c r="A1117" t="s">
        <v>17</v>
      </c>
      <c r="B1117" t="s">
        <v>62</v>
      </c>
      <c r="C1117" t="s">
        <v>19</v>
      </c>
      <c r="D1117" t="s">
        <v>2</v>
      </c>
      <c r="E1117" t="s">
        <v>7</v>
      </c>
      <c r="F1117" t="s">
        <v>12</v>
      </c>
      <c r="G1117">
        <f>INDEX(resident_to_x_domains[how many domains?],MATCH(data[[#This Row],[Case Profile Name]],resident_to_x_domains[Case Profile Name],0))</f>
        <v>1</v>
      </c>
      <c r="H1117" t="str">
        <f>INDEX(CHP_table[CHP],MATCH(data[[#This Row],[Case Profile Name]],CHP_table[Case Profile Name],0))</f>
        <v>H</v>
      </c>
      <c r="I1117" t="str">
        <f>LEFT(data[[#This Row],[Domain]],1)</f>
        <v>H</v>
      </c>
      <c r="J1117" s="4">
        <f>INDEX(criteria_table[criteria_code],MATCH(data[[#This Row],[Criteria]],criteria_table[Criteria],0))</f>
        <v>23</v>
      </c>
      <c r="K1117" s="4" t="str">
        <f>CONCATENATE(data[[#This Row],[C H or P]],",",data[[#This Row],[criteria_code]])</f>
        <v>H,23</v>
      </c>
      <c r="L1117" s="4" t="str">
        <f>CONCATENATE(data[[#This Row],[num_domains]]," ",data[[#This Row],[Criteria]])</f>
        <v>1 Practices dangerous to security</v>
      </c>
    </row>
    <row r="1118" spans="1:12" hidden="1" x14ac:dyDescent="0.25">
      <c r="A1118" t="s">
        <v>17</v>
      </c>
      <c r="B1118" t="s">
        <v>62</v>
      </c>
      <c r="C1118" t="s">
        <v>19</v>
      </c>
      <c r="D1118" t="s">
        <v>8</v>
      </c>
      <c r="E1118" t="s">
        <v>7</v>
      </c>
      <c r="F1118" t="s">
        <v>11</v>
      </c>
      <c r="G1118">
        <f>INDEX(resident_to_x_domains[how many domains?],MATCH(data[[#This Row],[Case Profile Name]],resident_to_x_domains[Case Profile Name],0))</f>
        <v>1</v>
      </c>
      <c r="H1118" t="str">
        <f>INDEX(CHP_table[CHP],MATCH(data[[#This Row],[Case Profile Name]],CHP_table[Case Profile Name],0))</f>
        <v>H</v>
      </c>
      <c r="I1118" t="str">
        <f>LEFT(data[[#This Row],[Domain]],1)</f>
        <v>H</v>
      </c>
      <c r="J1118" s="4">
        <f>INDEX(criteria_table[criteria_code],MATCH(data[[#This Row],[Criteria]],criteria_table[Criteria],0))</f>
        <v>15</v>
      </c>
      <c r="K1118" s="4" t="str">
        <f>CONCATENATE(data[[#This Row],[C H or P]],",",data[[#This Row],[criteria_code]])</f>
        <v>H,15</v>
      </c>
      <c r="L1118" s="4" t="str">
        <f>CONCATENATE(data[[#This Row],[num_domains]]," ",data[[#This Row],[Criteria]])</f>
        <v>1 Mishandling of classified information</v>
      </c>
    </row>
    <row r="1119" spans="1:12" hidden="1" x14ac:dyDescent="0.25">
      <c r="A1119" t="s">
        <v>17</v>
      </c>
      <c r="B1119" t="s">
        <v>62</v>
      </c>
      <c r="C1119" t="s">
        <v>19</v>
      </c>
      <c r="D1119" t="s">
        <v>8</v>
      </c>
      <c r="E1119" t="s">
        <v>7</v>
      </c>
      <c r="F1119" t="s">
        <v>10</v>
      </c>
      <c r="G1119">
        <f>INDEX(resident_to_x_domains[how many domains?],MATCH(data[[#This Row],[Case Profile Name]],resident_to_x_domains[Case Profile Name],0))</f>
        <v>1</v>
      </c>
      <c r="H1119" t="str">
        <f>INDEX(CHP_table[CHP],MATCH(data[[#This Row],[Case Profile Name]],CHP_table[Case Profile Name],0))</f>
        <v>H</v>
      </c>
      <c r="I1119" t="str">
        <f>LEFT(data[[#This Row],[Domain]],1)</f>
        <v>H</v>
      </c>
      <c r="J1119" s="4">
        <f>INDEX(criteria_table[criteria_code],MATCH(data[[#This Row],[Criteria]],criteria_table[Criteria],0))</f>
        <v>3</v>
      </c>
      <c r="K1119" s="4" t="str">
        <f>CONCATENATE(data[[#This Row],[C H or P]],",",data[[#This Row],[criteria_code]])</f>
        <v>H,3</v>
      </c>
      <c r="L1119" s="4" t="str">
        <f>CONCATENATE(data[[#This Row],[num_domains]]," ",data[[#This Row],[Criteria]])</f>
        <v>1 Allegiance to the United States of America</v>
      </c>
    </row>
    <row r="1120" spans="1:12" hidden="1" x14ac:dyDescent="0.25">
      <c r="A1120" t="s">
        <v>17</v>
      </c>
      <c r="B1120" t="s">
        <v>62</v>
      </c>
      <c r="C1120" t="s">
        <v>19</v>
      </c>
      <c r="D1120" t="s">
        <v>8</v>
      </c>
      <c r="E1120" t="s">
        <v>7</v>
      </c>
      <c r="F1120" t="s">
        <v>30</v>
      </c>
      <c r="G1120">
        <f>INDEX(resident_to_x_domains[how many domains?],MATCH(data[[#This Row],[Case Profile Name]],resident_to_x_domains[Case Profile Name],0))</f>
        <v>1</v>
      </c>
      <c r="H1120" t="str">
        <f>INDEX(CHP_table[CHP],MATCH(data[[#This Row],[Case Profile Name]],CHP_table[Case Profile Name],0))</f>
        <v>H</v>
      </c>
      <c r="I1120" t="str">
        <f>LEFT(data[[#This Row],[Domain]],1)</f>
        <v>H</v>
      </c>
      <c r="J1120" s="4">
        <f>INDEX(criteria_table[criteria_code],MATCH(data[[#This Row],[Criteria]],criteria_table[Criteria],0))</f>
        <v>8</v>
      </c>
      <c r="K1120" s="4" t="str">
        <f>CONCATENATE(data[[#This Row],[C H or P]],",",data[[#This Row],[criteria_code]])</f>
        <v>H,8</v>
      </c>
      <c r="L1120" s="4" t="str">
        <f>CONCATENATE(data[[#This Row],[num_domains]]," ",data[[#This Row],[Criteria]])</f>
        <v>1 Excessive debt</v>
      </c>
    </row>
    <row r="1121" spans="1:12" x14ac:dyDescent="0.25">
      <c r="A1121" t="s">
        <v>21</v>
      </c>
      <c r="B1121" t="s">
        <v>61</v>
      </c>
      <c r="C1121" t="s">
        <v>15</v>
      </c>
      <c r="D1121" t="s">
        <v>2</v>
      </c>
      <c r="E1121" t="s">
        <v>7</v>
      </c>
      <c r="F1121" t="s">
        <v>38</v>
      </c>
      <c r="G1121">
        <f>INDEX(resident_to_x_domains[how many domains?],MATCH(data[[#This Row],[Case Profile Name]],resident_to_x_domains[Case Profile Name],0))</f>
        <v>2</v>
      </c>
      <c r="H1121" t="str">
        <f>INDEX(CHP_table[CHP],MATCH(data[[#This Row],[Case Profile Name]],CHP_table[Case Profile Name],0))</f>
        <v>HP</v>
      </c>
      <c r="I1121" t="str">
        <f>LEFT(data[[#This Row],[Domain]],1)</f>
        <v>H</v>
      </c>
      <c r="J1121" s="4">
        <f>INDEX(criteria_table[criteria_code],MATCH(data[[#This Row],[Criteria]],criteria_table[Criteria],0))</f>
        <v>20</v>
      </c>
      <c r="K1121" s="4" t="str">
        <f>CONCATENATE(data[[#This Row],[C H or P]],",",data[[#This Row],[criteria_code]])</f>
        <v>H,20</v>
      </c>
      <c r="L1121" s="4" t="str">
        <f>CONCATENATE(data[[#This Row],[num_domains]]," ",data[[#This Row],[Criteria]])</f>
        <v>2 Personal conduct</v>
      </c>
    </row>
    <row r="1122" spans="1:12" x14ac:dyDescent="0.25">
      <c r="A1122" t="s">
        <v>21</v>
      </c>
      <c r="B1122" t="s">
        <v>61</v>
      </c>
      <c r="C1122" t="s">
        <v>15</v>
      </c>
      <c r="D1122" t="s">
        <v>2</v>
      </c>
      <c r="E1122" t="s">
        <v>7</v>
      </c>
      <c r="F1122" t="s">
        <v>18</v>
      </c>
      <c r="G1122">
        <f>INDEX(resident_to_x_domains[how many domains?],MATCH(data[[#This Row],[Case Profile Name]],resident_to_x_domains[Case Profile Name],0))</f>
        <v>2</v>
      </c>
      <c r="H1122" t="str">
        <f>INDEX(CHP_table[CHP],MATCH(data[[#This Row],[Case Profile Name]],CHP_table[Case Profile Name],0))</f>
        <v>HP</v>
      </c>
      <c r="I1122" t="str">
        <f>LEFT(data[[#This Row],[Domain]],1)</f>
        <v>H</v>
      </c>
      <c r="J1122" s="4">
        <f>INDEX(criteria_table[criteria_code],MATCH(data[[#This Row],[Criteria]],criteria_table[Criteria],0))</f>
        <v>12</v>
      </c>
      <c r="K1122" s="4" t="str">
        <f>CONCATENATE(data[[#This Row],[C H or P]],",",data[[#This Row],[criteria_code]])</f>
        <v>H,12</v>
      </c>
      <c r="L1122" s="4" t="str">
        <f>CONCATENATE(data[[#This Row],[num_domains]]," ",data[[#This Row],[Criteria]])</f>
        <v>2 Foreign preference</v>
      </c>
    </row>
    <row r="1123" spans="1:12" x14ac:dyDescent="0.25">
      <c r="A1123" t="s">
        <v>21</v>
      </c>
      <c r="B1123" t="s">
        <v>61</v>
      </c>
      <c r="C1123" t="s">
        <v>15</v>
      </c>
      <c r="D1123" t="s">
        <v>2</v>
      </c>
      <c r="E1123" t="s">
        <v>7</v>
      </c>
      <c r="F1123" t="s">
        <v>12</v>
      </c>
      <c r="G1123">
        <f>INDEX(resident_to_x_domains[how many domains?],MATCH(data[[#This Row],[Case Profile Name]],resident_to_x_domains[Case Profile Name],0))</f>
        <v>2</v>
      </c>
      <c r="H1123" t="str">
        <f>INDEX(CHP_table[CHP],MATCH(data[[#This Row],[Case Profile Name]],CHP_table[Case Profile Name],0))</f>
        <v>HP</v>
      </c>
      <c r="I1123" t="str">
        <f>LEFT(data[[#This Row],[Domain]],1)</f>
        <v>H</v>
      </c>
      <c r="J1123" s="4">
        <f>INDEX(criteria_table[criteria_code],MATCH(data[[#This Row],[Criteria]],criteria_table[Criteria],0))</f>
        <v>23</v>
      </c>
      <c r="K1123" s="4" t="str">
        <f>CONCATENATE(data[[#This Row],[C H or P]],",",data[[#This Row],[criteria_code]])</f>
        <v>H,23</v>
      </c>
      <c r="L1123" s="4" t="str">
        <f>CONCATENATE(data[[#This Row],[num_domains]]," ",data[[#This Row],[Criteria]])</f>
        <v>2 Practices dangerous to security</v>
      </c>
    </row>
    <row r="1124" spans="1:12" hidden="1" x14ac:dyDescent="0.25">
      <c r="A1124" t="s">
        <v>21</v>
      </c>
      <c r="B1124" t="s">
        <v>61</v>
      </c>
      <c r="C1124" t="s">
        <v>15</v>
      </c>
      <c r="D1124" t="s">
        <v>8</v>
      </c>
      <c r="E1124" t="s">
        <v>7</v>
      </c>
      <c r="F1124" t="s">
        <v>11</v>
      </c>
      <c r="G1124">
        <f>INDEX(resident_to_x_domains[how many domains?],MATCH(data[[#This Row],[Case Profile Name]],resident_to_x_domains[Case Profile Name],0))</f>
        <v>2</v>
      </c>
      <c r="H1124" t="str">
        <f>INDEX(CHP_table[CHP],MATCH(data[[#This Row],[Case Profile Name]],CHP_table[Case Profile Name],0))</f>
        <v>HP</v>
      </c>
      <c r="I1124" t="str">
        <f>LEFT(data[[#This Row],[Domain]],1)</f>
        <v>H</v>
      </c>
      <c r="J1124" s="4">
        <f>INDEX(criteria_table[criteria_code],MATCH(data[[#This Row],[Criteria]],criteria_table[Criteria],0))</f>
        <v>15</v>
      </c>
      <c r="K1124" s="4" t="str">
        <f>CONCATENATE(data[[#This Row],[C H or P]],",",data[[#This Row],[criteria_code]])</f>
        <v>H,15</v>
      </c>
      <c r="L1124" s="4" t="str">
        <f>CONCATENATE(data[[#This Row],[num_domains]]," ",data[[#This Row],[Criteria]])</f>
        <v>2 Mishandling of classified information</v>
      </c>
    </row>
    <row r="1125" spans="1:12" hidden="1" x14ac:dyDescent="0.25">
      <c r="A1125" t="s">
        <v>21</v>
      </c>
      <c r="B1125" t="s">
        <v>61</v>
      </c>
      <c r="C1125" t="s">
        <v>15</v>
      </c>
      <c r="D1125" t="s">
        <v>8</v>
      </c>
      <c r="E1125" t="s">
        <v>7</v>
      </c>
      <c r="F1125" t="s">
        <v>10</v>
      </c>
      <c r="G1125">
        <f>INDEX(resident_to_x_domains[how many domains?],MATCH(data[[#This Row],[Case Profile Name]],resident_to_x_domains[Case Profile Name],0))</f>
        <v>2</v>
      </c>
      <c r="H1125" t="str">
        <f>INDEX(CHP_table[CHP],MATCH(data[[#This Row],[Case Profile Name]],CHP_table[Case Profile Name],0))</f>
        <v>HP</v>
      </c>
      <c r="I1125" t="str">
        <f>LEFT(data[[#This Row],[Domain]],1)</f>
        <v>H</v>
      </c>
      <c r="J1125" s="4">
        <f>INDEX(criteria_table[criteria_code],MATCH(data[[#This Row],[Criteria]],criteria_table[Criteria],0))</f>
        <v>3</v>
      </c>
      <c r="K1125" s="4" t="str">
        <f>CONCATENATE(data[[#This Row],[C H or P]],",",data[[#This Row],[criteria_code]])</f>
        <v>H,3</v>
      </c>
      <c r="L1125" s="4" t="str">
        <f>CONCATENATE(data[[#This Row],[num_domains]]," ",data[[#This Row],[Criteria]])</f>
        <v>2 Allegiance to the United States of America</v>
      </c>
    </row>
    <row r="1126" spans="1:12" hidden="1" x14ac:dyDescent="0.25">
      <c r="A1126" t="s">
        <v>21</v>
      </c>
      <c r="B1126" t="s">
        <v>61</v>
      </c>
      <c r="C1126" t="s">
        <v>15</v>
      </c>
      <c r="D1126" t="s">
        <v>8</v>
      </c>
      <c r="E1126" t="s">
        <v>1</v>
      </c>
      <c r="F1126" t="s">
        <v>14</v>
      </c>
      <c r="G1126">
        <f>INDEX(resident_to_x_domains[how many domains?],MATCH(data[[#This Row],[Case Profile Name]],resident_to_x_domains[Case Profile Name],0))</f>
        <v>2</v>
      </c>
      <c r="H1126" t="str">
        <f>INDEX(CHP_table[CHP],MATCH(data[[#This Row],[Case Profile Name]],CHP_table[Case Profile Name],0))</f>
        <v>HP</v>
      </c>
      <c r="I1126" t="str">
        <f>LEFT(data[[#This Row],[Domain]],1)</f>
        <v>P</v>
      </c>
      <c r="J1126" s="4">
        <f>INDEX(criteria_table[criteria_code],MATCH(data[[#This Row],[Criteria]],criteria_table[Criteria],0))</f>
        <v>1</v>
      </c>
      <c r="K1126" s="4" t="str">
        <f>CONCATENATE(data[[#This Row],[C H or P]],",",data[[#This Row],[criteria_code]])</f>
        <v>P,1</v>
      </c>
      <c r="L1126" s="4" t="str">
        <f>CONCATENATE(data[[#This Row],[num_domains]]," ",data[[#This Row],[Criteria]])</f>
        <v>2 Active communication with hostile actors</v>
      </c>
    </row>
    <row r="1127" spans="1:12" x14ac:dyDescent="0.25">
      <c r="A1127" t="s">
        <v>17</v>
      </c>
      <c r="B1127" t="s">
        <v>60</v>
      </c>
      <c r="C1127" t="s">
        <v>59</v>
      </c>
      <c r="D1127" t="s">
        <v>2</v>
      </c>
      <c r="E1127" t="s">
        <v>7</v>
      </c>
      <c r="F1127" t="s">
        <v>18</v>
      </c>
      <c r="G1127">
        <f>INDEX(resident_to_x_domains[how many domains?],MATCH(data[[#This Row],[Case Profile Name]],resident_to_x_domains[Case Profile Name],0))</f>
        <v>2</v>
      </c>
      <c r="H1127" t="str">
        <f>INDEX(CHP_table[CHP],MATCH(data[[#This Row],[Case Profile Name]],CHP_table[Case Profile Name],0))</f>
        <v>HP</v>
      </c>
      <c r="I1127" t="str">
        <f>LEFT(data[[#This Row],[Domain]],1)</f>
        <v>H</v>
      </c>
      <c r="J1127" s="4">
        <f>INDEX(criteria_table[criteria_code],MATCH(data[[#This Row],[Criteria]],criteria_table[Criteria],0))</f>
        <v>12</v>
      </c>
      <c r="K1127" s="4" t="str">
        <f>CONCATENATE(data[[#This Row],[C H or P]],",",data[[#This Row],[criteria_code]])</f>
        <v>H,12</v>
      </c>
      <c r="L1127" s="4" t="str">
        <f>CONCATENATE(data[[#This Row],[num_domains]]," ",data[[#This Row],[Criteria]])</f>
        <v>2 Foreign preference</v>
      </c>
    </row>
    <row r="1128" spans="1:12" hidden="1" x14ac:dyDescent="0.25">
      <c r="A1128" t="s">
        <v>17</v>
      </c>
      <c r="B1128" t="s">
        <v>60</v>
      </c>
      <c r="C1128" t="s">
        <v>59</v>
      </c>
      <c r="D1128" t="s">
        <v>8</v>
      </c>
      <c r="E1128" t="s">
        <v>7</v>
      </c>
      <c r="F1128" t="s">
        <v>11</v>
      </c>
      <c r="G1128">
        <f>INDEX(resident_to_x_domains[how many domains?],MATCH(data[[#This Row],[Case Profile Name]],resident_to_x_domains[Case Profile Name],0))</f>
        <v>2</v>
      </c>
      <c r="H1128" t="str">
        <f>INDEX(CHP_table[CHP],MATCH(data[[#This Row],[Case Profile Name]],CHP_table[Case Profile Name],0))</f>
        <v>HP</v>
      </c>
      <c r="I1128" t="str">
        <f>LEFT(data[[#This Row],[Domain]],1)</f>
        <v>H</v>
      </c>
      <c r="J1128" s="4">
        <f>INDEX(criteria_table[criteria_code],MATCH(data[[#This Row],[Criteria]],criteria_table[Criteria],0))</f>
        <v>15</v>
      </c>
      <c r="K1128" s="4" t="str">
        <f>CONCATENATE(data[[#This Row],[C H or P]],",",data[[#This Row],[criteria_code]])</f>
        <v>H,15</v>
      </c>
      <c r="L1128" s="4" t="str">
        <f>CONCATENATE(data[[#This Row],[num_domains]]," ",data[[#This Row],[Criteria]])</f>
        <v>2 Mishandling of classified information</v>
      </c>
    </row>
    <row r="1129" spans="1:12" hidden="1" x14ac:dyDescent="0.25">
      <c r="A1129" t="s">
        <v>17</v>
      </c>
      <c r="B1129" t="s">
        <v>60</v>
      </c>
      <c r="C1129" t="s">
        <v>59</v>
      </c>
      <c r="D1129" t="s">
        <v>8</v>
      </c>
      <c r="E1129" t="s">
        <v>7</v>
      </c>
      <c r="F1129" t="s">
        <v>10</v>
      </c>
      <c r="G1129">
        <f>INDEX(resident_to_x_domains[how many domains?],MATCH(data[[#This Row],[Case Profile Name]],resident_to_x_domains[Case Profile Name],0))</f>
        <v>2</v>
      </c>
      <c r="H1129" t="str">
        <f>INDEX(CHP_table[CHP],MATCH(data[[#This Row],[Case Profile Name]],CHP_table[Case Profile Name],0))</f>
        <v>HP</v>
      </c>
      <c r="I1129" t="str">
        <f>LEFT(data[[#This Row],[Domain]],1)</f>
        <v>H</v>
      </c>
      <c r="J1129" s="4">
        <f>INDEX(criteria_table[criteria_code],MATCH(data[[#This Row],[Criteria]],criteria_table[Criteria],0))</f>
        <v>3</v>
      </c>
      <c r="K1129" s="4" t="str">
        <f>CONCATENATE(data[[#This Row],[C H or P]],",",data[[#This Row],[criteria_code]])</f>
        <v>H,3</v>
      </c>
      <c r="L1129" s="4" t="str">
        <f>CONCATENATE(data[[#This Row],[num_domains]]," ",data[[#This Row],[Criteria]])</f>
        <v>2 Allegiance to the United States of America</v>
      </c>
    </row>
    <row r="1130" spans="1:12" hidden="1" x14ac:dyDescent="0.25">
      <c r="A1130" t="s">
        <v>17</v>
      </c>
      <c r="B1130" t="s">
        <v>60</v>
      </c>
      <c r="C1130" t="s">
        <v>59</v>
      </c>
      <c r="D1130" t="s">
        <v>8</v>
      </c>
      <c r="E1130" t="s">
        <v>7</v>
      </c>
      <c r="F1130" t="s">
        <v>43</v>
      </c>
      <c r="G1130">
        <f>INDEX(resident_to_x_domains[how many domains?],MATCH(data[[#This Row],[Case Profile Name]],resident_to_x_domains[Case Profile Name],0))</f>
        <v>2</v>
      </c>
      <c r="H1130" t="str">
        <f>INDEX(CHP_table[CHP],MATCH(data[[#This Row],[Case Profile Name]],CHP_table[Case Profile Name],0))</f>
        <v>HP</v>
      </c>
      <c r="I1130" t="str">
        <f>LEFT(data[[#This Row],[Domain]],1)</f>
        <v>H</v>
      </c>
      <c r="J1130" s="4">
        <f>INDEX(criteria_table[criteria_code],MATCH(data[[#This Row],[Criteria]],criteria_table[Criteria],0))</f>
        <v>25</v>
      </c>
      <c r="K1130" s="4" t="str">
        <f>CONCATENATE(data[[#This Row],[C H or P]],",",data[[#This Row],[criteria_code]])</f>
        <v>H,25</v>
      </c>
      <c r="L1130" s="4" t="str">
        <f>CONCATENATE(data[[#This Row],[num_domains]]," ",data[[#This Row],[Criteria]])</f>
        <v>2 Psychological stress</v>
      </c>
    </row>
    <row r="1131" spans="1:12" x14ac:dyDescent="0.25">
      <c r="A1131" t="s">
        <v>17</v>
      </c>
      <c r="B1131" t="s">
        <v>60</v>
      </c>
      <c r="C1131" t="s">
        <v>59</v>
      </c>
      <c r="D1131" t="s">
        <v>2</v>
      </c>
      <c r="E1131" t="s">
        <v>1</v>
      </c>
      <c r="F1131" t="s">
        <v>58</v>
      </c>
      <c r="G1131">
        <f>INDEX(resident_to_x_domains[how many domains?],MATCH(data[[#This Row],[Case Profile Name]],resident_to_x_domains[Case Profile Name],0))</f>
        <v>2</v>
      </c>
      <c r="H1131" t="str">
        <f>INDEX(CHP_table[CHP],MATCH(data[[#This Row],[Case Profile Name]],CHP_table[Case Profile Name],0))</f>
        <v>HP</v>
      </c>
      <c r="I1131" t="str">
        <f>LEFT(data[[#This Row],[Domain]],1)</f>
        <v>P</v>
      </c>
      <c r="J1131" s="4">
        <f>INDEX(criteria_table[criteria_code],MATCH(data[[#This Row],[Criteria]],criteria_table[Criteria],0))</f>
        <v>19</v>
      </c>
      <c r="K1131" s="4" t="str">
        <f>CONCATENATE(data[[#This Row],[C H or P]],",",data[[#This Row],[criteria_code]])</f>
        <v>P,19</v>
      </c>
      <c r="L1131" s="4" t="str">
        <f>CONCATENATE(data[[#This Row],[num_domains]]," ",data[[#This Row],[Criteria]])</f>
        <v>2 Passive surveillance of restricted areas</v>
      </c>
    </row>
    <row r="1132" spans="1:12" x14ac:dyDescent="0.25">
      <c r="A1132" t="s">
        <v>57</v>
      </c>
      <c r="B1132" t="s">
        <v>56</v>
      </c>
      <c r="C1132" t="s">
        <v>55</v>
      </c>
      <c r="D1132" t="s">
        <v>2</v>
      </c>
      <c r="E1132" t="s">
        <v>7</v>
      </c>
      <c r="F1132" t="s">
        <v>13</v>
      </c>
      <c r="G1132">
        <f>INDEX(resident_to_x_domains[how many domains?],MATCH(data[[#This Row],[Case Profile Name]],resident_to_x_domains[Case Profile Name],0))</f>
        <v>2</v>
      </c>
      <c r="H1132" t="str">
        <f>INDEX(CHP_table[CHP],MATCH(data[[#This Row],[Case Profile Name]],CHP_table[Case Profile Name],0))</f>
        <v>HP</v>
      </c>
      <c r="I1132" t="str">
        <f>LEFT(data[[#This Row],[Domain]],1)</f>
        <v>H</v>
      </c>
      <c r="J1132" s="4">
        <f>INDEX(criteria_table[criteria_code],MATCH(data[[#This Row],[Criteria]],criteria_table[Criteria],0))</f>
        <v>11</v>
      </c>
      <c r="K1132" s="4" t="str">
        <f>CONCATENATE(data[[#This Row],[C H or P]],",",data[[#This Row],[criteria_code]])</f>
        <v>H,11</v>
      </c>
      <c r="L1132" s="4" t="str">
        <f>CONCATENATE(data[[#This Row],[num_domains]]," ",data[[#This Row],[Criteria]])</f>
        <v>2 Financial considerations</v>
      </c>
    </row>
    <row r="1133" spans="1:12" x14ac:dyDescent="0.25">
      <c r="A1133" t="s">
        <v>57</v>
      </c>
      <c r="B1133" t="s">
        <v>56</v>
      </c>
      <c r="C1133" t="s">
        <v>55</v>
      </c>
      <c r="D1133" t="s">
        <v>2</v>
      </c>
      <c r="E1133" t="s">
        <v>7</v>
      </c>
      <c r="F1133" t="s">
        <v>12</v>
      </c>
      <c r="G1133">
        <f>INDEX(resident_to_x_domains[how many domains?],MATCH(data[[#This Row],[Case Profile Name]],resident_to_x_domains[Case Profile Name],0))</f>
        <v>2</v>
      </c>
      <c r="H1133" t="str">
        <f>INDEX(CHP_table[CHP],MATCH(data[[#This Row],[Case Profile Name]],CHP_table[Case Profile Name],0))</f>
        <v>HP</v>
      </c>
      <c r="I1133" t="str">
        <f>LEFT(data[[#This Row],[Domain]],1)</f>
        <v>H</v>
      </c>
      <c r="J1133" s="4">
        <f>INDEX(criteria_table[criteria_code],MATCH(data[[#This Row],[Criteria]],criteria_table[Criteria],0))</f>
        <v>23</v>
      </c>
      <c r="K1133" s="4" t="str">
        <f>CONCATENATE(data[[#This Row],[C H or P]],",",data[[#This Row],[criteria_code]])</f>
        <v>H,23</v>
      </c>
      <c r="L1133" s="4" t="str">
        <f>CONCATENATE(data[[#This Row],[num_domains]]," ",data[[#This Row],[Criteria]])</f>
        <v>2 Practices dangerous to security</v>
      </c>
    </row>
    <row r="1134" spans="1:12" hidden="1" x14ac:dyDescent="0.25">
      <c r="A1134" t="s">
        <v>57</v>
      </c>
      <c r="B1134" t="s">
        <v>56</v>
      </c>
      <c r="C1134" t="s">
        <v>55</v>
      </c>
      <c r="D1134" t="s">
        <v>8</v>
      </c>
      <c r="E1134" t="s">
        <v>7</v>
      </c>
      <c r="F1134" t="s">
        <v>10</v>
      </c>
      <c r="G1134">
        <f>INDEX(resident_to_x_domains[how many domains?],MATCH(data[[#This Row],[Case Profile Name]],resident_to_x_domains[Case Profile Name],0))</f>
        <v>2</v>
      </c>
      <c r="H1134" t="str">
        <f>INDEX(CHP_table[CHP],MATCH(data[[#This Row],[Case Profile Name]],CHP_table[Case Profile Name],0))</f>
        <v>HP</v>
      </c>
      <c r="I1134" t="str">
        <f>LEFT(data[[#This Row],[Domain]],1)</f>
        <v>H</v>
      </c>
      <c r="J1134" s="4">
        <f>INDEX(criteria_table[criteria_code],MATCH(data[[#This Row],[Criteria]],criteria_table[Criteria],0))</f>
        <v>3</v>
      </c>
      <c r="K1134" s="4" t="str">
        <f>CONCATENATE(data[[#This Row],[C H or P]],",",data[[#This Row],[criteria_code]])</f>
        <v>H,3</v>
      </c>
      <c r="L1134" s="4" t="str">
        <f>CONCATENATE(data[[#This Row],[num_domains]]," ",data[[#This Row],[Criteria]])</f>
        <v>2 Allegiance to the United States of America</v>
      </c>
    </row>
    <row r="1135" spans="1:12" hidden="1" x14ac:dyDescent="0.25">
      <c r="A1135" t="s">
        <v>57</v>
      </c>
      <c r="B1135" t="s">
        <v>56</v>
      </c>
      <c r="C1135" t="s">
        <v>55</v>
      </c>
      <c r="D1135" t="s">
        <v>8</v>
      </c>
      <c r="E1135" t="s">
        <v>7</v>
      </c>
      <c r="F1135" t="s">
        <v>30</v>
      </c>
      <c r="G1135">
        <f>INDEX(resident_to_x_domains[how many domains?],MATCH(data[[#This Row],[Case Profile Name]],resident_to_x_domains[Case Profile Name],0))</f>
        <v>2</v>
      </c>
      <c r="H1135" t="str">
        <f>INDEX(CHP_table[CHP],MATCH(data[[#This Row],[Case Profile Name]],CHP_table[Case Profile Name],0))</f>
        <v>HP</v>
      </c>
      <c r="I1135" t="str">
        <f>LEFT(data[[#This Row],[Domain]],1)</f>
        <v>H</v>
      </c>
      <c r="J1135" s="4">
        <f>INDEX(criteria_table[criteria_code],MATCH(data[[#This Row],[Criteria]],criteria_table[Criteria],0))</f>
        <v>8</v>
      </c>
      <c r="K1135" s="4" t="str">
        <f>CONCATENATE(data[[#This Row],[C H or P]],",",data[[#This Row],[criteria_code]])</f>
        <v>H,8</v>
      </c>
      <c r="L1135" s="4" t="str">
        <f>CONCATENATE(data[[#This Row],[num_domains]]," ",data[[#This Row],[Criteria]])</f>
        <v>2 Excessive debt</v>
      </c>
    </row>
    <row r="1136" spans="1:12" x14ac:dyDescent="0.25">
      <c r="A1136" t="s">
        <v>57</v>
      </c>
      <c r="B1136" t="s">
        <v>56</v>
      </c>
      <c r="C1136" t="s">
        <v>55</v>
      </c>
      <c r="D1136" t="s">
        <v>2</v>
      </c>
      <c r="E1136" t="s">
        <v>1</v>
      </c>
      <c r="F1136" t="s">
        <v>58</v>
      </c>
      <c r="G1136">
        <f>INDEX(resident_to_x_domains[how many domains?],MATCH(data[[#This Row],[Case Profile Name]],resident_to_x_domains[Case Profile Name],0))</f>
        <v>2</v>
      </c>
      <c r="H1136" t="str">
        <f>INDEX(CHP_table[CHP],MATCH(data[[#This Row],[Case Profile Name]],CHP_table[Case Profile Name],0))</f>
        <v>HP</v>
      </c>
      <c r="I1136" t="str">
        <f>LEFT(data[[#This Row],[Domain]],1)</f>
        <v>P</v>
      </c>
      <c r="J1136" s="4">
        <f>INDEX(criteria_table[criteria_code],MATCH(data[[#This Row],[Criteria]],criteria_table[Criteria],0))</f>
        <v>19</v>
      </c>
      <c r="K1136" s="4" t="str">
        <f>CONCATENATE(data[[#This Row],[C H or P]],",",data[[#This Row],[criteria_code]])</f>
        <v>P,19</v>
      </c>
      <c r="L1136" s="4" t="str">
        <f>CONCATENATE(data[[#This Row],[num_domains]]," ",data[[#This Row],[Criteria]])</f>
        <v>2 Passive surveillance of restricted areas</v>
      </c>
    </row>
    <row r="1137" spans="1:12" x14ac:dyDescent="0.25">
      <c r="A1137" t="s">
        <v>57</v>
      </c>
      <c r="B1137" t="s">
        <v>56</v>
      </c>
      <c r="C1137" t="s">
        <v>55</v>
      </c>
      <c r="D1137" t="s">
        <v>2</v>
      </c>
      <c r="E1137" t="s">
        <v>1</v>
      </c>
      <c r="F1137" t="s">
        <v>0</v>
      </c>
      <c r="G1137">
        <f>INDEX(resident_to_x_domains[how many domains?],MATCH(data[[#This Row],[Case Profile Name]],resident_to_x_domains[Case Profile Name],0))</f>
        <v>2</v>
      </c>
      <c r="H1137" t="str">
        <f>INDEX(CHP_table[CHP],MATCH(data[[#This Row],[Case Profile Name]],CHP_table[Case Profile Name],0))</f>
        <v>HP</v>
      </c>
      <c r="I1137" t="str">
        <f>LEFT(data[[#This Row],[Domain]],1)</f>
        <v>P</v>
      </c>
      <c r="J1137" s="4">
        <f>INDEX(criteria_table[criteria_code],MATCH(data[[#This Row],[Criteria]],criteria_table[Criteria],0))</f>
        <v>18</v>
      </c>
      <c r="K1137" s="4" t="str">
        <f>CONCATENATE(data[[#This Row],[C H or P]],",",data[[#This Row],[criteria_code]])</f>
        <v>P,18</v>
      </c>
      <c r="L1137" s="4" t="str">
        <f>CONCATENATE(data[[#This Row],[num_domains]]," ",data[[#This Row],[Criteria]])</f>
        <v>2 Passive communication with hostile actors</v>
      </c>
    </row>
    <row r="1138" spans="1:12" hidden="1" x14ac:dyDescent="0.25">
      <c r="A1138" t="s">
        <v>57</v>
      </c>
      <c r="B1138" t="s">
        <v>56</v>
      </c>
      <c r="C1138" t="s">
        <v>55</v>
      </c>
      <c r="D1138" t="s">
        <v>8</v>
      </c>
      <c r="E1138" t="s">
        <v>1</v>
      </c>
      <c r="F1138" t="s">
        <v>54</v>
      </c>
      <c r="G1138">
        <f>INDEX(resident_to_x_domains[how many domains?],MATCH(data[[#This Row],[Case Profile Name]],resident_to_x_domains[Case Profile Name],0))</f>
        <v>2</v>
      </c>
      <c r="H1138" t="str">
        <f>INDEX(CHP_table[CHP],MATCH(data[[#This Row],[Case Profile Name]],CHP_table[Case Profile Name],0))</f>
        <v>HP</v>
      </c>
      <c r="I1138" t="str">
        <f>LEFT(data[[#This Row],[Domain]],1)</f>
        <v>P</v>
      </c>
      <c r="J1138" s="4">
        <f>INDEX(criteria_table[criteria_code],MATCH(data[[#This Row],[Criteria]],criteria_table[Criteria],0))</f>
        <v>2</v>
      </c>
      <c r="K1138" s="4" t="str">
        <f>CONCATENATE(data[[#This Row],[C H or P]],",",data[[#This Row],[criteria_code]])</f>
        <v>P,2</v>
      </c>
      <c r="L1138" s="4" t="str">
        <f>CONCATENATE(data[[#This Row],[num_domains]]," ",data[[#This Row],[Criteria]])</f>
        <v>2 Active surveillance of restricted areas</v>
      </c>
    </row>
    <row r="1139" spans="1:12" x14ac:dyDescent="0.25">
      <c r="A1139" t="s">
        <v>29</v>
      </c>
      <c r="B1139" t="s">
        <v>53</v>
      </c>
      <c r="C1139" t="s">
        <v>45</v>
      </c>
      <c r="D1139" t="s">
        <v>2</v>
      </c>
      <c r="E1139" t="s">
        <v>7</v>
      </c>
      <c r="F1139" t="s">
        <v>38</v>
      </c>
      <c r="G1139">
        <f>INDEX(resident_to_x_domains[how many domains?],MATCH(data[[#This Row],[Case Profile Name]],resident_to_x_domains[Case Profile Name],0))</f>
        <v>3</v>
      </c>
      <c r="H1139" t="str">
        <f>INDEX(CHP_table[CHP],MATCH(data[[#This Row],[Case Profile Name]],CHP_table[Case Profile Name],0))</f>
        <v>CHP</v>
      </c>
      <c r="I1139" t="str">
        <f>LEFT(data[[#This Row],[Domain]],1)</f>
        <v>H</v>
      </c>
      <c r="J1139" s="4">
        <f>INDEX(criteria_table[criteria_code],MATCH(data[[#This Row],[Criteria]],criteria_table[Criteria],0))</f>
        <v>20</v>
      </c>
      <c r="K1139" s="4" t="str">
        <f>CONCATENATE(data[[#This Row],[C H or P]],",",data[[#This Row],[criteria_code]])</f>
        <v>H,20</v>
      </c>
      <c r="L1139" s="4" t="str">
        <f>CONCATENATE(data[[#This Row],[num_domains]]," ",data[[#This Row],[Criteria]])</f>
        <v>3 Personal conduct</v>
      </c>
    </row>
    <row r="1140" spans="1:12" x14ac:dyDescent="0.25">
      <c r="A1140" t="s">
        <v>29</v>
      </c>
      <c r="B1140" t="s">
        <v>53</v>
      </c>
      <c r="C1140" t="s">
        <v>45</v>
      </c>
      <c r="D1140" t="s">
        <v>2</v>
      </c>
      <c r="E1140" t="s">
        <v>7</v>
      </c>
      <c r="F1140" t="s">
        <v>13</v>
      </c>
      <c r="G1140">
        <f>INDEX(resident_to_x_domains[how many domains?],MATCH(data[[#This Row],[Case Profile Name]],resident_to_x_domains[Case Profile Name],0))</f>
        <v>3</v>
      </c>
      <c r="H1140" t="str">
        <f>INDEX(CHP_table[CHP],MATCH(data[[#This Row],[Case Profile Name]],CHP_table[Case Profile Name],0))</f>
        <v>CHP</v>
      </c>
      <c r="I1140" t="str">
        <f>LEFT(data[[#This Row],[Domain]],1)</f>
        <v>H</v>
      </c>
      <c r="J1140" s="4">
        <f>INDEX(criteria_table[criteria_code],MATCH(data[[#This Row],[Criteria]],criteria_table[Criteria],0))</f>
        <v>11</v>
      </c>
      <c r="K1140" s="4" t="str">
        <f>CONCATENATE(data[[#This Row],[C H or P]],",",data[[#This Row],[criteria_code]])</f>
        <v>H,11</v>
      </c>
      <c r="L1140" s="4" t="str">
        <f>CONCATENATE(data[[#This Row],[num_domains]]," ",data[[#This Row],[Criteria]])</f>
        <v>3 Financial considerations</v>
      </c>
    </row>
    <row r="1141" spans="1:12" x14ac:dyDescent="0.25">
      <c r="A1141" t="s">
        <v>29</v>
      </c>
      <c r="B1141" t="s">
        <v>53</v>
      </c>
      <c r="C1141" t="s">
        <v>45</v>
      </c>
      <c r="D1141" t="s">
        <v>2</v>
      </c>
      <c r="E1141" t="s">
        <v>7</v>
      </c>
      <c r="F1141" t="s">
        <v>12</v>
      </c>
      <c r="G1141">
        <f>INDEX(resident_to_x_domains[how many domains?],MATCH(data[[#This Row],[Case Profile Name]],resident_to_x_domains[Case Profile Name],0))</f>
        <v>3</v>
      </c>
      <c r="H1141" t="str">
        <f>INDEX(CHP_table[CHP],MATCH(data[[#This Row],[Case Profile Name]],CHP_table[Case Profile Name],0))</f>
        <v>CHP</v>
      </c>
      <c r="I1141" t="str">
        <f>LEFT(data[[#This Row],[Domain]],1)</f>
        <v>H</v>
      </c>
      <c r="J1141" s="4">
        <f>INDEX(criteria_table[criteria_code],MATCH(data[[#This Row],[Criteria]],criteria_table[Criteria],0))</f>
        <v>23</v>
      </c>
      <c r="K1141" s="4" t="str">
        <f>CONCATENATE(data[[#This Row],[C H or P]],",",data[[#This Row],[criteria_code]])</f>
        <v>H,23</v>
      </c>
      <c r="L1141" s="4" t="str">
        <f>CONCATENATE(data[[#This Row],[num_domains]]," ",data[[#This Row],[Criteria]])</f>
        <v>3 Practices dangerous to security</v>
      </c>
    </row>
    <row r="1142" spans="1:12" x14ac:dyDescent="0.25">
      <c r="A1142" t="s">
        <v>29</v>
      </c>
      <c r="B1142" t="s">
        <v>53</v>
      </c>
      <c r="C1142" t="s">
        <v>45</v>
      </c>
      <c r="D1142" t="s">
        <v>2</v>
      </c>
      <c r="E1142" t="s">
        <v>7</v>
      </c>
      <c r="F1142" t="s">
        <v>37</v>
      </c>
      <c r="G1142">
        <f>INDEX(resident_to_x_domains[how many domains?],MATCH(data[[#This Row],[Case Profile Name]],resident_to_x_domains[Case Profile Name],0))</f>
        <v>3</v>
      </c>
      <c r="H1142" t="str">
        <f>INDEX(CHP_table[CHP],MATCH(data[[#This Row],[Case Profile Name]],CHP_table[Case Profile Name],0))</f>
        <v>CHP</v>
      </c>
      <c r="I1142" t="str">
        <f>LEFT(data[[#This Row],[Domain]],1)</f>
        <v>H</v>
      </c>
      <c r="J1142" s="4">
        <f>INDEX(criteria_table[criteria_code],MATCH(data[[#This Row],[Criteria]],criteria_table[Criteria],0))</f>
        <v>24</v>
      </c>
      <c r="K1142" s="4" t="str">
        <f>CONCATENATE(data[[#This Row],[C H or P]],",",data[[#This Row],[criteria_code]])</f>
        <v>H,24</v>
      </c>
      <c r="L1142" s="4" t="str">
        <f>CONCATENATE(data[[#This Row],[num_domains]]," ",data[[#This Row],[Criteria]])</f>
        <v>3 Psychological considerations</v>
      </c>
    </row>
    <row r="1143" spans="1:12" hidden="1" x14ac:dyDescent="0.25">
      <c r="A1143" t="s">
        <v>29</v>
      </c>
      <c r="B1143" t="s">
        <v>53</v>
      </c>
      <c r="C1143" t="s">
        <v>45</v>
      </c>
      <c r="D1143" t="s">
        <v>8</v>
      </c>
      <c r="E1143" t="s">
        <v>7</v>
      </c>
      <c r="F1143" t="s">
        <v>11</v>
      </c>
      <c r="G1143">
        <f>INDEX(resident_to_x_domains[how many domains?],MATCH(data[[#This Row],[Case Profile Name]],resident_to_x_domains[Case Profile Name],0))</f>
        <v>3</v>
      </c>
      <c r="H1143" t="str">
        <f>INDEX(CHP_table[CHP],MATCH(data[[#This Row],[Case Profile Name]],CHP_table[Case Profile Name],0))</f>
        <v>CHP</v>
      </c>
      <c r="I1143" t="str">
        <f>LEFT(data[[#This Row],[Domain]],1)</f>
        <v>H</v>
      </c>
      <c r="J1143" s="4">
        <f>INDEX(criteria_table[criteria_code],MATCH(data[[#This Row],[Criteria]],criteria_table[Criteria],0))</f>
        <v>15</v>
      </c>
      <c r="K1143" s="4" t="str">
        <f>CONCATENATE(data[[#This Row],[C H or P]],",",data[[#This Row],[criteria_code]])</f>
        <v>H,15</v>
      </c>
      <c r="L1143" s="4" t="str">
        <f>CONCATENATE(data[[#This Row],[num_domains]]," ",data[[#This Row],[Criteria]])</f>
        <v>3 Mishandling of classified information</v>
      </c>
    </row>
    <row r="1144" spans="1:12" hidden="1" x14ac:dyDescent="0.25">
      <c r="A1144" t="s">
        <v>29</v>
      </c>
      <c r="B1144" t="s">
        <v>53</v>
      </c>
      <c r="C1144" t="s">
        <v>45</v>
      </c>
      <c r="D1144" t="s">
        <v>8</v>
      </c>
      <c r="E1144" t="s">
        <v>7</v>
      </c>
      <c r="F1144" t="s">
        <v>10</v>
      </c>
      <c r="G1144">
        <f>INDEX(resident_to_x_domains[how many domains?],MATCH(data[[#This Row],[Case Profile Name]],resident_to_x_domains[Case Profile Name],0))</f>
        <v>3</v>
      </c>
      <c r="H1144" t="str">
        <f>INDEX(CHP_table[CHP],MATCH(data[[#This Row],[Case Profile Name]],CHP_table[Case Profile Name],0))</f>
        <v>CHP</v>
      </c>
      <c r="I1144" t="str">
        <f>LEFT(data[[#This Row],[Domain]],1)</f>
        <v>H</v>
      </c>
      <c r="J1144" s="4">
        <f>INDEX(criteria_table[criteria_code],MATCH(data[[#This Row],[Criteria]],criteria_table[Criteria],0))</f>
        <v>3</v>
      </c>
      <c r="K1144" s="4" t="str">
        <f>CONCATENATE(data[[#This Row],[C H or P]],",",data[[#This Row],[criteria_code]])</f>
        <v>H,3</v>
      </c>
      <c r="L1144" s="4" t="str">
        <f>CONCATENATE(data[[#This Row],[num_domains]]," ",data[[#This Row],[Criteria]])</f>
        <v>3 Allegiance to the United States of America</v>
      </c>
    </row>
    <row r="1145" spans="1:12" hidden="1" x14ac:dyDescent="0.25">
      <c r="A1145" t="s">
        <v>29</v>
      </c>
      <c r="B1145" t="s">
        <v>53</v>
      </c>
      <c r="C1145" t="s">
        <v>45</v>
      </c>
      <c r="D1145" t="s">
        <v>8</v>
      </c>
      <c r="E1145" t="s">
        <v>7</v>
      </c>
      <c r="F1145" t="s">
        <v>6</v>
      </c>
      <c r="G1145">
        <f>INDEX(resident_to_x_domains[how many domains?],MATCH(data[[#This Row],[Case Profile Name]],resident_to_x_domains[Case Profile Name],0))</f>
        <v>3</v>
      </c>
      <c r="H1145" t="str">
        <f>INDEX(CHP_table[CHP],MATCH(data[[#This Row],[Case Profile Name]],CHP_table[Case Profile Name],0))</f>
        <v>CHP</v>
      </c>
      <c r="I1145" t="str">
        <f>LEFT(data[[#This Row],[Domain]],1)</f>
        <v>H</v>
      </c>
      <c r="J1145" s="4">
        <f>INDEX(criteria_table[criteria_code],MATCH(data[[#This Row],[Criteria]],criteria_table[Criteria],0))</f>
        <v>28</v>
      </c>
      <c r="K1145" s="4" t="str">
        <f>CONCATENATE(data[[#This Row],[C H or P]],",",data[[#This Row],[criteria_code]])</f>
        <v>H,28</v>
      </c>
      <c r="L1145" s="4" t="str">
        <f>CONCATENATE(data[[#This Row],[num_domains]]," ",data[[#This Row],[Criteria]])</f>
        <v>3 Unexplained affluence</v>
      </c>
    </row>
    <row r="1146" spans="1:12" hidden="1" x14ac:dyDescent="0.25">
      <c r="A1146" t="s">
        <v>29</v>
      </c>
      <c r="B1146" t="s">
        <v>53</v>
      </c>
      <c r="C1146" t="s">
        <v>45</v>
      </c>
      <c r="D1146" t="s">
        <v>8</v>
      </c>
      <c r="E1146" t="s">
        <v>1</v>
      </c>
      <c r="F1146" t="s">
        <v>14</v>
      </c>
      <c r="G1146">
        <f>INDEX(resident_to_x_domains[how many domains?],MATCH(data[[#This Row],[Case Profile Name]],resident_to_x_domains[Case Profile Name],0))</f>
        <v>3</v>
      </c>
      <c r="H1146" t="str">
        <f>INDEX(CHP_table[CHP],MATCH(data[[#This Row],[Case Profile Name]],CHP_table[Case Profile Name],0))</f>
        <v>CHP</v>
      </c>
      <c r="I1146" t="str">
        <f>LEFT(data[[#This Row],[Domain]],1)</f>
        <v>P</v>
      </c>
      <c r="J1146" s="4">
        <f>INDEX(criteria_table[criteria_code],MATCH(data[[#This Row],[Criteria]],criteria_table[Criteria],0))</f>
        <v>1</v>
      </c>
      <c r="K1146" s="4" t="str">
        <f>CONCATENATE(data[[#This Row],[C H or P]],",",data[[#This Row],[criteria_code]])</f>
        <v>P,1</v>
      </c>
      <c r="L1146" s="4" t="str">
        <f>CONCATENATE(data[[#This Row],[num_domains]]," ",data[[#This Row],[Criteria]])</f>
        <v>3 Active communication with hostile actors</v>
      </c>
    </row>
    <row r="1147" spans="1:12" x14ac:dyDescent="0.25">
      <c r="A1147" t="s">
        <v>29</v>
      </c>
      <c r="B1147" t="s">
        <v>53</v>
      </c>
      <c r="C1147" t="s">
        <v>45</v>
      </c>
      <c r="D1147" t="s">
        <v>2</v>
      </c>
      <c r="E1147" t="s">
        <v>23</v>
      </c>
      <c r="F1147" t="s">
        <v>26</v>
      </c>
      <c r="G1147">
        <f>INDEX(resident_to_x_domains[how many domains?],MATCH(data[[#This Row],[Case Profile Name]],resident_to_x_domains[Case Profile Name],0))</f>
        <v>3</v>
      </c>
      <c r="H1147" t="str">
        <f>INDEX(CHP_table[CHP],MATCH(data[[#This Row],[Case Profile Name]],CHP_table[Case Profile Name],0))</f>
        <v>CHP</v>
      </c>
      <c r="I1147" t="str">
        <f>LEFT(data[[#This Row],[Domain]],1)</f>
        <v>C</v>
      </c>
      <c r="J1147" s="4">
        <f>INDEX(criteria_table[criteria_code],MATCH(data[[#This Row],[Criteria]],criteria_table[Criteria],0))</f>
        <v>21</v>
      </c>
      <c r="K1147" s="4" t="str">
        <f>CONCATENATE(data[[#This Row],[C H or P]],",",data[[#This Row],[criteria_code]])</f>
        <v>C,21</v>
      </c>
      <c r="L1147" s="4" t="str">
        <f>CONCATENATE(data[[#This Row],[num_domains]]," ",data[[#This Row],[Criteria]])</f>
        <v>3 Poor cybersecurity practices</v>
      </c>
    </row>
    <row r="1148" spans="1:12" hidden="1" x14ac:dyDescent="0.25">
      <c r="A1148" t="s">
        <v>29</v>
      </c>
      <c r="B1148" t="s">
        <v>53</v>
      </c>
      <c r="C1148" t="s">
        <v>45</v>
      </c>
      <c r="D1148" t="s">
        <v>8</v>
      </c>
      <c r="E1148" t="s">
        <v>23</v>
      </c>
      <c r="F1148" t="s">
        <v>22</v>
      </c>
      <c r="G1148">
        <f>INDEX(resident_to_x_domains[how many domains?],MATCH(data[[#This Row],[Case Profile Name]],resident_to_x_domains[Case Profile Name],0))</f>
        <v>3</v>
      </c>
      <c r="H1148" t="str">
        <f>INDEX(CHP_table[CHP],MATCH(data[[#This Row],[Case Profile Name]],CHP_table[Case Profile Name],0))</f>
        <v>CHP</v>
      </c>
      <c r="I1148" t="str">
        <f>LEFT(data[[#This Row],[Domain]],1)</f>
        <v>C</v>
      </c>
      <c r="J1148" s="4">
        <f>INDEX(criteria_table[criteria_code],MATCH(data[[#This Row],[Criteria]],criteria_table[Criteria],0))</f>
        <v>16</v>
      </c>
      <c r="K1148" s="4" t="str">
        <f>CONCATENATE(data[[#This Row],[C H or P]],",",data[[#This Row],[criteria_code]])</f>
        <v>C,16</v>
      </c>
      <c r="L1148" s="4" t="str">
        <f>CONCATENATE(data[[#This Row],[num_domains]]," ",data[[#This Row],[Criteria]])</f>
        <v>3 Misuse of protected/secured information systems</v>
      </c>
    </row>
    <row r="1149" spans="1:12" x14ac:dyDescent="0.25">
      <c r="A1149" t="s">
        <v>29</v>
      </c>
      <c r="B1149" t="s">
        <v>52</v>
      </c>
      <c r="C1149" t="s">
        <v>45</v>
      </c>
      <c r="D1149" t="s">
        <v>2</v>
      </c>
      <c r="E1149" t="s">
        <v>7</v>
      </c>
      <c r="F1149" t="s">
        <v>38</v>
      </c>
      <c r="G1149">
        <f>INDEX(resident_to_x_domains[how many domains?],MATCH(data[[#This Row],[Case Profile Name]],resident_to_x_domains[Case Profile Name],0))</f>
        <v>3</v>
      </c>
      <c r="H1149" t="str">
        <f>INDEX(CHP_table[CHP],MATCH(data[[#This Row],[Case Profile Name]],CHP_table[Case Profile Name],0))</f>
        <v>CHP</v>
      </c>
      <c r="I1149" t="str">
        <f>LEFT(data[[#This Row],[Domain]],1)</f>
        <v>H</v>
      </c>
      <c r="J1149" s="4">
        <f>INDEX(criteria_table[criteria_code],MATCH(data[[#This Row],[Criteria]],criteria_table[Criteria],0))</f>
        <v>20</v>
      </c>
      <c r="K1149" s="4" t="str">
        <f>CONCATENATE(data[[#This Row],[C H or P]],",",data[[#This Row],[criteria_code]])</f>
        <v>H,20</v>
      </c>
      <c r="L1149" s="4" t="str">
        <f>CONCATENATE(data[[#This Row],[num_domains]]," ",data[[#This Row],[Criteria]])</f>
        <v>3 Personal conduct</v>
      </c>
    </row>
    <row r="1150" spans="1:12" x14ac:dyDescent="0.25">
      <c r="A1150" t="s">
        <v>29</v>
      </c>
      <c r="B1150" t="s">
        <v>52</v>
      </c>
      <c r="C1150" t="s">
        <v>45</v>
      </c>
      <c r="D1150" t="s">
        <v>2</v>
      </c>
      <c r="E1150" t="s">
        <v>7</v>
      </c>
      <c r="F1150" t="s">
        <v>13</v>
      </c>
      <c r="G1150">
        <f>INDEX(resident_to_x_domains[how many domains?],MATCH(data[[#This Row],[Case Profile Name]],resident_to_x_domains[Case Profile Name],0))</f>
        <v>3</v>
      </c>
      <c r="H1150" t="str">
        <f>INDEX(CHP_table[CHP],MATCH(data[[#This Row],[Case Profile Name]],CHP_table[Case Profile Name],0))</f>
        <v>CHP</v>
      </c>
      <c r="I1150" t="str">
        <f>LEFT(data[[#This Row],[Domain]],1)</f>
        <v>H</v>
      </c>
      <c r="J1150" s="4">
        <f>INDEX(criteria_table[criteria_code],MATCH(data[[#This Row],[Criteria]],criteria_table[Criteria],0))</f>
        <v>11</v>
      </c>
      <c r="K1150" s="4" t="str">
        <f>CONCATENATE(data[[#This Row],[C H or P]],",",data[[#This Row],[criteria_code]])</f>
        <v>H,11</v>
      </c>
      <c r="L1150" s="4" t="str">
        <f>CONCATENATE(data[[#This Row],[num_domains]]," ",data[[#This Row],[Criteria]])</f>
        <v>3 Financial considerations</v>
      </c>
    </row>
    <row r="1151" spans="1:12" x14ac:dyDescent="0.25">
      <c r="A1151" t="s">
        <v>29</v>
      </c>
      <c r="B1151" t="s">
        <v>52</v>
      </c>
      <c r="C1151" t="s">
        <v>45</v>
      </c>
      <c r="D1151" t="s">
        <v>2</v>
      </c>
      <c r="E1151" t="s">
        <v>7</v>
      </c>
      <c r="F1151" t="s">
        <v>12</v>
      </c>
      <c r="G1151">
        <f>INDEX(resident_to_x_domains[how many domains?],MATCH(data[[#This Row],[Case Profile Name]],resident_to_x_domains[Case Profile Name],0))</f>
        <v>3</v>
      </c>
      <c r="H1151" t="str">
        <f>INDEX(CHP_table[CHP],MATCH(data[[#This Row],[Case Profile Name]],CHP_table[Case Profile Name],0))</f>
        <v>CHP</v>
      </c>
      <c r="I1151" t="str">
        <f>LEFT(data[[#This Row],[Domain]],1)</f>
        <v>H</v>
      </c>
      <c r="J1151" s="4">
        <f>INDEX(criteria_table[criteria_code],MATCH(data[[#This Row],[Criteria]],criteria_table[Criteria],0))</f>
        <v>23</v>
      </c>
      <c r="K1151" s="4" t="str">
        <f>CONCATENATE(data[[#This Row],[C H or P]],",",data[[#This Row],[criteria_code]])</f>
        <v>H,23</v>
      </c>
      <c r="L1151" s="4" t="str">
        <f>CONCATENATE(data[[#This Row],[num_domains]]," ",data[[#This Row],[Criteria]])</f>
        <v>3 Practices dangerous to security</v>
      </c>
    </row>
    <row r="1152" spans="1:12" x14ac:dyDescent="0.25">
      <c r="A1152" t="s">
        <v>29</v>
      </c>
      <c r="B1152" t="s">
        <v>52</v>
      </c>
      <c r="C1152" t="s">
        <v>45</v>
      </c>
      <c r="D1152" t="s">
        <v>2</v>
      </c>
      <c r="E1152" t="s">
        <v>7</v>
      </c>
      <c r="F1152" t="s">
        <v>37</v>
      </c>
      <c r="G1152">
        <f>INDEX(resident_to_x_domains[how many domains?],MATCH(data[[#This Row],[Case Profile Name]],resident_to_x_domains[Case Profile Name],0))</f>
        <v>3</v>
      </c>
      <c r="H1152" t="str">
        <f>INDEX(CHP_table[CHP],MATCH(data[[#This Row],[Case Profile Name]],CHP_table[Case Profile Name],0))</f>
        <v>CHP</v>
      </c>
      <c r="I1152" t="str">
        <f>LEFT(data[[#This Row],[Domain]],1)</f>
        <v>H</v>
      </c>
      <c r="J1152" s="4">
        <f>INDEX(criteria_table[criteria_code],MATCH(data[[#This Row],[Criteria]],criteria_table[Criteria],0))</f>
        <v>24</v>
      </c>
      <c r="K1152" s="4" t="str">
        <f>CONCATENATE(data[[#This Row],[C H or P]],",",data[[#This Row],[criteria_code]])</f>
        <v>H,24</v>
      </c>
      <c r="L1152" s="4" t="str">
        <f>CONCATENATE(data[[#This Row],[num_domains]]," ",data[[#This Row],[Criteria]])</f>
        <v>3 Psychological considerations</v>
      </c>
    </row>
    <row r="1153" spans="1:12" hidden="1" x14ac:dyDescent="0.25">
      <c r="A1153" t="s">
        <v>29</v>
      </c>
      <c r="B1153" t="s">
        <v>52</v>
      </c>
      <c r="C1153" t="s">
        <v>45</v>
      </c>
      <c r="D1153" t="s">
        <v>8</v>
      </c>
      <c r="E1153" t="s">
        <v>7</v>
      </c>
      <c r="F1153" t="s">
        <v>11</v>
      </c>
      <c r="G1153">
        <f>INDEX(resident_to_x_domains[how many domains?],MATCH(data[[#This Row],[Case Profile Name]],resident_to_x_domains[Case Profile Name],0))</f>
        <v>3</v>
      </c>
      <c r="H1153" t="str">
        <f>INDEX(CHP_table[CHP],MATCH(data[[#This Row],[Case Profile Name]],CHP_table[Case Profile Name],0))</f>
        <v>CHP</v>
      </c>
      <c r="I1153" t="str">
        <f>LEFT(data[[#This Row],[Domain]],1)</f>
        <v>H</v>
      </c>
      <c r="J1153" s="4">
        <f>INDEX(criteria_table[criteria_code],MATCH(data[[#This Row],[Criteria]],criteria_table[Criteria],0))</f>
        <v>15</v>
      </c>
      <c r="K1153" s="4" t="str">
        <f>CONCATENATE(data[[#This Row],[C H or P]],",",data[[#This Row],[criteria_code]])</f>
        <v>H,15</v>
      </c>
      <c r="L1153" s="4" t="str">
        <f>CONCATENATE(data[[#This Row],[num_domains]]," ",data[[#This Row],[Criteria]])</f>
        <v>3 Mishandling of classified information</v>
      </c>
    </row>
    <row r="1154" spans="1:12" hidden="1" x14ac:dyDescent="0.25">
      <c r="A1154" t="s">
        <v>29</v>
      </c>
      <c r="B1154" t="s">
        <v>52</v>
      </c>
      <c r="C1154" t="s">
        <v>45</v>
      </c>
      <c r="D1154" t="s">
        <v>8</v>
      </c>
      <c r="E1154" t="s">
        <v>7</v>
      </c>
      <c r="F1154" t="s">
        <v>10</v>
      </c>
      <c r="G1154">
        <f>INDEX(resident_to_x_domains[how many domains?],MATCH(data[[#This Row],[Case Profile Name]],resident_to_x_domains[Case Profile Name],0))</f>
        <v>3</v>
      </c>
      <c r="H1154" t="str">
        <f>INDEX(CHP_table[CHP],MATCH(data[[#This Row],[Case Profile Name]],CHP_table[Case Profile Name],0))</f>
        <v>CHP</v>
      </c>
      <c r="I1154" t="str">
        <f>LEFT(data[[#This Row],[Domain]],1)</f>
        <v>H</v>
      </c>
      <c r="J1154" s="4">
        <f>INDEX(criteria_table[criteria_code],MATCH(data[[#This Row],[Criteria]],criteria_table[Criteria],0))</f>
        <v>3</v>
      </c>
      <c r="K1154" s="4" t="str">
        <f>CONCATENATE(data[[#This Row],[C H or P]],",",data[[#This Row],[criteria_code]])</f>
        <v>H,3</v>
      </c>
      <c r="L1154" s="4" t="str">
        <f>CONCATENATE(data[[#This Row],[num_domains]]," ",data[[#This Row],[Criteria]])</f>
        <v>3 Allegiance to the United States of America</v>
      </c>
    </row>
    <row r="1155" spans="1:12" hidden="1" x14ac:dyDescent="0.25">
      <c r="A1155" t="s">
        <v>29</v>
      </c>
      <c r="B1155" t="s">
        <v>52</v>
      </c>
      <c r="C1155" t="s">
        <v>45</v>
      </c>
      <c r="D1155" t="s">
        <v>8</v>
      </c>
      <c r="E1155" t="s">
        <v>7</v>
      </c>
      <c r="F1155" t="s">
        <v>6</v>
      </c>
      <c r="G1155">
        <f>INDEX(resident_to_x_domains[how many domains?],MATCH(data[[#This Row],[Case Profile Name]],resident_to_x_domains[Case Profile Name],0))</f>
        <v>3</v>
      </c>
      <c r="H1155" t="str">
        <f>INDEX(CHP_table[CHP],MATCH(data[[#This Row],[Case Profile Name]],CHP_table[Case Profile Name],0))</f>
        <v>CHP</v>
      </c>
      <c r="I1155" t="str">
        <f>LEFT(data[[#This Row],[Domain]],1)</f>
        <v>H</v>
      </c>
      <c r="J1155" s="4">
        <f>INDEX(criteria_table[criteria_code],MATCH(data[[#This Row],[Criteria]],criteria_table[Criteria],0))</f>
        <v>28</v>
      </c>
      <c r="K1155" s="4" t="str">
        <f>CONCATENATE(data[[#This Row],[C H or P]],",",data[[#This Row],[criteria_code]])</f>
        <v>H,28</v>
      </c>
      <c r="L1155" s="4" t="str">
        <f>CONCATENATE(data[[#This Row],[num_domains]]," ",data[[#This Row],[Criteria]])</f>
        <v>3 Unexplained affluence</v>
      </c>
    </row>
    <row r="1156" spans="1:12" hidden="1" x14ac:dyDescent="0.25">
      <c r="A1156" t="s">
        <v>29</v>
      </c>
      <c r="B1156" t="s">
        <v>52</v>
      </c>
      <c r="C1156" t="s">
        <v>45</v>
      </c>
      <c r="D1156" t="s">
        <v>8</v>
      </c>
      <c r="E1156" t="s">
        <v>1</v>
      </c>
      <c r="F1156" t="s">
        <v>14</v>
      </c>
      <c r="G1156">
        <f>INDEX(resident_to_x_domains[how many domains?],MATCH(data[[#This Row],[Case Profile Name]],resident_to_x_domains[Case Profile Name],0))</f>
        <v>3</v>
      </c>
      <c r="H1156" t="str">
        <f>INDEX(CHP_table[CHP],MATCH(data[[#This Row],[Case Profile Name]],CHP_table[Case Profile Name],0))</f>
        <v>CHP</v>
      </c>
      <c r="I1156" t="str">
        <f>LEFT(data[[#This Row],[Domain]],1)</f>
        <v>P</v>
      </c>
      <c r="J1156" s="4">
        <f>INDEX(criteria_table[criteria_code],MATCH(data[[#This Row],[Criteria]],criteria_table[Criteria],0))</f>
        <v>1</v>
      </c>
      <c r="K1156" s="4" t="str">
        <f>CONCATENATE(data[[#This Row],[C H or P]],",",data[[#This Row],[criteria_code]])</f>
        <v>P,1</v>
      </c>
      <c r="L1156" s="4" t="str">
        <f>CONCATENATE(data[[#This Row],[num_domains]]," ",data[[#This Row],[Criteria]])</f>
        <v>3 Active communication with hostile actors</v>
      </c>
    </row>
    <row r="1157" spans="1:12" x14ac:dyDescent="0.25">
      <c r="A1157" t="s">
        <v>29</v>
      </c>
      <c r="B1157" t="s">
        <v>52</v>
      </c>
      <c r="C1157" t="s">
        <v>45</v>
      </c>
      <c r="D1157" t="s">
        <v>2</v>
      </c>
      <c r="E1157" t="s">
        <v>23</v>
      </c>
      <c r="F1157" t="s">
        <v>26</v>
      </c>
      <c r="G1157">
        <f>INDEX(resident_to_x_domains[how many domains?],MATCH(data[[#This Row],[Case Profile Name]],resident_to_x_domains[Case Profile Name],0))</f>
        <v>3</v>
      </c>
      <c r="H1157" t="str">
        <f>INDEX(CHP_table[CHP],MATCH(data[[#This Row],[Case Profile Name]],CHP_table[Case Profile Name],0))</f>
        <v>CHP</v>
      </c>
      <c r="I1157" t="str">
        <f>LEFT(data[[#This Row],[Domain]],1)</f>
        <v>C</v>
      </c>
      <c r="J1157" s="4">
        <f>INDEX(criteria_table[criteria_code],MATCH(data[[#This Row],[Criteria]],criteria_table[Criteria],0))</f>
        <v>21</v>
      </c>
      <c r="K1157" s="4" t="str">
        <f>CONCATENATE(data[[#This Row],[C H or P]],",",data[[#This Row],[criteria_code]])</f>
        <v>C,21</v>
      </c>
      <c r="L1157" s="4" t="str">
        <f>CONCATENATE(data[[#This Row],[num_domains]]," ",data[[#This Row],[Criteria]])</f>
        <v>3 Poor cybersecurity practices</v>
      </c>
    </row>
    <row r="1158" spans="1:12" hidden="1" x14ac:dyDescent="0.25">
      <c r="A1158" t="s">
        <v>29</v>
      </c>
      <c r="B1158" t="s">
        <v>52</v>
      </c>
      <c r="C1158" t="s">
        <v>45</v>
      </c>
      <c r="D1158" t="s">
        <v>8</v>
      </c>
      <c r="E1158" t="s">
        <v>23</v>
      </c>
      <c r="F1158" t="s">
        <v>22</v>
      </c>
      <c r="G1158">
        <f>INDEX(resident_to_x_domains[how many domains?],MATCH(data[[#This Row],[Case Profile Name]],resident_to_x_domains[Case Profile Name],0))</f>
        <v>3</v>
      </c>
      <c r="H1158" t="str">
        <f>INDEX(CHP_table[CHP],MATCH(data[[#This Row],[Case Profile Name]],CHP_table[Case Profile Name],0))</f>
        <v>CHP</v>
      </c>
      <c r="I1158" t="str">
        <f>LEFT(data[[#This Row],[Domain]],1)</f>
        <v>C</v>
      </c>
      <c r="J1158" s="4">
        <f>INDEX(criteria_table[criteria_code],MATCH(data[[#This Row],[Criteria]],criteria_table[Criteria],0))</f>
        <v>16</v>
      </c>
      <c r="K1158" s="4" t="str">
        <f>CONCATENATE(data[[#This Row],[C H or P]],",",data[[#This Row],[criteria_code]])</f>
        <v>C,16</v>
      </c>
      <c r="L1158" s="4" t="str">
        <f>CONCATENATE(data[[#This Row],[num_domains]]," ",data[[#This Row],[Criteria]])</f>
        <v>3 Misuse of protected/secured information systems</v>
      </c>
    </row>
    <row r="1159" spans="1:12" x14ac:dyDescent="0.25">
      <c r="A1159" t="s">
        <v>29</v>
      </c>
      <c r="B1159" t="s">
        <v>52</v>
      </c>
      <c r="C1159" t="s">
        <v>45</v>
      </c>
      <c r="D1159" t="s">
        <v>2</v>
      </c>
      <c r="E1159" t="s">
        <v>7</v>
      </c>
      <c r="F1159" t="s">
        <v>38</v>
      </c>
      <c r="G1159">
        <f>INDEX(resident_to_x_domains[how many domains?],MATCH(data[[#This Row],[Case Profile Name]],resident_to_x_domains[Case Profile Name],0))</f>
        <v>3</v>
      </c>
      <c r="H1159" t="str">
        <f>INDEX(CHP_table[CHP],MATCH(data[[#This Row],[Case Profile Name]],CHP_table[Case Profile Name],0))</f>
        <v>CHP</v>
      </c>
      <c r="I1159" t="str">
        <f>LEFT(data[[#This Row],[Domain]],1)</f>
        <v>H</v>
      </c>
      <c r="J1159" s="4">
        <f>INDEX(criteria_table[criteria_code],MATCH(data[[#This Row],[Criteria]],criteria_table[Criteria],0))</f>
        <v>20</v>
      </c>
      <c r="K1159" s="4" t="str">
        <f>CONCATENATE(data[[#This Row],[C H or P]],",",data[[#This Row],[criteria_code]])</f>
        <v>H,20</v>
      </c>
      <c r="L1159" s="4" t="str">
        <f>CONCATENATE(data[[#This Row],[num_domains]]," ",data[[#This Row],[Criteria]])</f>
        <v>3 Personal conduct</v>
      </c>
    </row>
    <row r="1160" spans="1:12" x14ac:dyDescent="0.25">
      <c r="A1160" t="s">
        <v>29</v>
      </c>
      <c r="B1160" t="s">
        <v>52</v>
      </c>
      <c r="C1160" t="s">
        <v>45</v>
      </c>
      <c r="D1160" t="s">
        <v>2</v>
      </c>
      <c r="E1160" t="s">
        <v>7</v>
      </c>
      <c r="F1160" t="s">
        <v>13</v>
      </c>
      <c r="G1160">
        <f>INDEX(resident_to_x_domains[how many domains?],MATCH(data[[#This Row],[Case Profile Name]],resident_to_x_domains[Case Profile Name],0))</f>
        <v>3</v>
      </c>
      <c r="H1160" t="str">
        <f>INDEX(CHP_table[CHP],MATCH(data[[#This Row],[Case Profile Name]],CHP_table[Case Profile Name],0))</f>
        <v>CHP</v>
      </c>
      <c r="I1160" t="str">
        <f>LEFT(data[[#This Row],[Domain]],1)</f>
        <v>H</v>
      </c>
      <c r="J1160" s="4">
        <f>INDEX(criteria_table[criteria_code],MATCH(data[[#This Row],[Criteria]],criteria_table[Criteria],0))</f>
        <v>11</v>
      </c>
      <c r="K1160" s="4" t="str">
        <f>CONCATENATE(data[[#This Row],[C H or P]],",",data[[#This Row],[criteria_code]])</f>
        <v>H,11</v>
      </c>
      <c r="L1160" s="4" t="str">
        <f>CONCATENATE(data[[#This Row],[num_domains]]," ",data[[#This Row],[Criteria]])</f>
        <v>3 Financial considerations</v>
      </c>
    </row>
    <row r="1161" spans="1:12" x14ac:dyDescent="0.25">
      <c r="A1161" t="s">
        <v>29</v>
      </c>
      <c r="B1161" t="s">
        <v>52</v>
      </c>
      <c r="C1161" t="s">
        <v>45</v>
      </c>
      <c r="D1161" t="s">
        <v>2</v>
      </c>
      <c r="E1161" t="s">
        <v>7</v>
      </c>
      <c r="F1161" t="s">
        <v>12</v>
      </c>
      <c r="G1161">
        <f>INDEX(resident_to_x_domains[how many domains?],MATCH(data[[#This Row],[Case Profile Name]],resident_to_x_domains[Case Profile Name],0))</f>
        <v>3</v>
      </c>
      <c r="H1161" t="str">
        <f>INDEX(CHP_table[CHP],MATCH(data[[#This Row],[Case Profile Name]],CHP_table[Case Profile Name],0))</f>
        <v>CHP</v>
      </c>
      <c r="I1161" t="str">
        <f>LEFT(data[[#This Row],[Domain]],1)</f>
        <v>H</v>
      </c>
      <c r="J1161" s="4">
        <f>INDEX(criteria_table[criteria_code],MATCH(data[[#This Row],[Criteria]],criteria_table[Criteria],0))</f>
        <v>23</v>
      </c>
      <c r="K1161" s="4" t="str">
        <f>CONCATENATE(data[[#This Row],[C H or P]],",",data[[#This Row],[criteria_code]])</f>
        <v>H,23</v>
      </c>
      <c r="L1161" s="4" t="str">
        <f>CONCATENATE(data[[#This Row],[num_domains]]," ",data[[#This Row],[Criteria]])</f>
        <v>3 Practices dangerous to security</v>
      </c>
    </row>
    <row r="1162" spans="1:12" x14ac:dyDescent="0.25">
      <c r="A1162" t="s">
        <v>29</v>
      </c>
      <c r="B1162" t="s">
        <v>52</v>
      </c>
      <c r="C1162" t="s">
        <v>45</v>
      </c>
      <c r="D1162" t="s">
        <v>2</v>
      </c>
      <c r="E1162" t="s">
        <v>7</v>
      </c>
      <c r="F1162" t="s">
        <v>37</v>
      </c>
      <c r="G1162">
        <f>INDEX(resident_to_x_domains[how many domains?],MATCH(data[[#This Row],[Case Profile Name]],resident_to_x_domains[Case Profile Name],0))</f>
        <v>3</v>
      </c>
      <c r="H1162" t="str">
        <f>INDEX(CHP_table[CHP],MATCH(data[[#This Row],[Case Profile Name]],CHP_table[Case Profile Name],0))</f>
        <v>CHP</v>
      </c>
      <c r="I1162" t="str">
        <f>LEFT(data[[#This Row],[Domain]],1)</f>
        <v>H</v>
      </c>
      <c r="J1162" s="4">
        <f>INDEX(criteria_table[criteria_code],MATCH(data[[#This Row],[Criteria]],criteria_table[Criteria],0))</f>
        <v>24</v>
      </c>
      <c r="K1162" s="4" t="str">
        <f>CONCATENATE(data[[#This Row],[C H or P]],",",data[[#This Row],[criteria_code]])</f>
        <v>H,24</v>
      </c>
      <c r="L1162" s="4" t="str">
        <f>CONCATENATE(data[[#This Row],[num_domains]]," ",data[[#This Row],[Criteria]])</f>
        <v>3 Psychological considerations</v>
      </c>
    </row>
    <row r="1163" spans="1:12" hidden="1" x14ac:dyDescent="0.25">
      <c r="A1163" t="s">
        <v>29</v>
      </c>
      <c r="B1163" t="s">
        <v>52</v>
      </c>
      <c r="C1163" t="s">
        <v>45</v>
      </c>
      <c r="D1163" t="s">
        <v>8</v>
      </c>
      <c r="E1163" t="s">
        <v>7</v>
      </c>
      <c r="F1163" t="s">
        <v>11</v>
      </c>
      <c r="G1163">
        <f>INDEX(resident_to_x_domains[how many domains?],MATCH(data[[#This Row],[Case Profile Name]],resident_to_x_domains[Case Profile Name],0))</f>
        <v>3</v>
      </c>
      <c r="H1163" t="str">
        <f>INDEX(CHP_table[CHP],MATCH(data[[#This Row],[Case Profile Name]],CHP_table[Case Profile Name],0))</f>
        <v>CHP</v>
      </c>
      <c r="I1163" t="str">
        <f>LEFT(data[[#This Row],[Domain]],1)</f>
        <v>H</v>
      </c>
      <c r="J1163" s="4">
        <f>INDEX(criteria_table[criteria_code],MATCH(data[[#This Row],[Criteria]],criteria_table[Criteria],0))</f>
        <v>15</v>
      </c>
      <c r="K1163" s="4" t="str">
        <f>CONCATENATE(data[[#This Row],[C H or P]],",",data[[#This Row],[criteria_code]])</f>
        <v>H,15</v>
      </c>
      <c r="L1163" s="4" t="str">
        <f>CONCATENATE(data[[#This Row],[num_domains]]," ",data[[#This Row],[Criteria]])</f>
        <v>3 Mishandling of classified information</v>
      </c>
    </row>
    <row r="1164" spans="1:12" hidden="1" x14ac:dyDescent="0.25">
      <c r="A1164" t="s">
        <v>29</v>
      </c>
      <c r="B1164" t="s">
        <v>52</v>
      </c>
      <c r="C1164" t="s">
        <v>45</v>
      </c>
      <c r="D1164" t="s">
        <v>8</v>
      </c>
      <c r="E1164" t="s">
        <v>7</v>
      </c>
      <c r="F1164" t="s">
        <v>10</v>
      </c>
      <c r="G1164">
        <f>INDEX(resident_to_x_domains[how many domains?],MATCH(data[[#This Row],[Case Profile Name]],resident_to_x_domains[Case Profile Name],0))</f>
        <v>3</v>
      </c>
      <c r="H1164" t="str">
        <f>INDEX(CHP_table[CHP],MATCH(data[[#This Row],[Case Profile Name]],CHP_table[Case Profile Name],0))</f>
        <v>CHP</v>
      </c>
      <c r="I1164" t="str">
        <f>LEFT(data[[#This Row],[Domain]],1)</f>
        <v>H</v>
      </c>
      <c r="J1164" s="4">
        <f>INDEX(criteria_table[criteria_code],MATCH(data[[#This Row],[Criteria]],criteria_table[Criteria],0))</f>
        <v>3</v>
      </c>
      <c r="K1164" s="4" t="str">
        <f>CONCATENATE(data[[#This Row],[C H or P]],",",data[[#This Row],[criteria_code]])</f>
        <v>H,3</v>
      </c>
      <c r="L1164" s="4" t="str">
        <f>CONCATENATE(data[[#This Row],[num_domains]]," ",data[[#This Row],[Criteria]])</f>
        <v>3 Allegiance to the United States of America</v>
      </c>
    </row>
    <row r="1165" spans="1:12" hidden="1" x14ac:dyDescent="0.25">
      <c r="A1165" t="s">
        <v>29</v>
      </c>
      <c r="B1165" t="s">
        <v>52</v>
      </c>
      <c r="C1165" t="s">
        <v>45</v>
      </c>
      <c r="D1165" t="s">
        <v>8</v>
      </c>
      <c r="E1165" t="s">
        <v>7</v>
      </c>
      <c r="F1165" t="s">
        <v>6</v>
      </c>
      <c r="G1165">
        <f>INDEX(resident_to_x_domains[how many domains?],MATCH(data[[#This Row],[Case Profile Name]],resident_to_x_domains[Case Profile Name],0))</f>
        <v>3</v>
      </c>
      <c r="H1165" t="str">
        <f>INDEX(CHP_table[CHP],MATCH(data[[#This Row],[Case Profile Name]],CHP_table[Case Profile Name],0))</f>
        <v>CHP</v>
      </c>
      <c r="I1165" t="str">
        <f>LEFT(data[[#This Row],[Domain]],1)</f>
        <v>H</v>
      </c>
      <c r="J1165" s="4">
        <f>INDEX(criteria_table[criteria_code],MATCH(data[[#This Row],[Criteria]],criteria_table[Criteria],0))</f>
        <v>28</v>
      </c>
      <c r="K1165" s="4" t="str">
        <f>CONCATENATE(data[[#This Row],[C H or P]],",",data[[#This Row],[criteria_code]])</f>
        <v>H,28</v>
      </c>
      <c r="L1165" s="4" t="str">
        <f>CONCATENATE(data[[#This Row],[num_domains]]," ",data[[#This Row],[Criteria]])</f>
        <v>3 Unexplained affluence</v>
      </c>
    </row>
    <row r="1166" spans="1:12" hidden="1" x14ac:dyDescent="0.25">
      <c r="A1166" t="s">
        <v>29</v>
      </c>
      <c r="B1166" t="s">
        <v>52</v>
      </c>
      <c r="C1166" t="s">
        <v>45</v>
      </c>
      <c r="D1166" t="s">
        <v>8</v>
      </c>
      <c r="E1166" t="s">
        <v>1</v>
      </c>
      <c r="F1166" t="s">
        <v>14</v>
      </c>
      <c r="G1166">
        <f>INDEX(resident_to_x_domains[how many domains?],MATCH(data[[#This Row],[Case Profile Name]],resident_to_x_domains[Case Profile Name],0))</f>
        <v>3</v>
      </c>
      <c r="H1166" t="str">
        <f>INDEX(CHP_table[CHP],MATCH(data[[#This Row],[Case Profile Name]],CHP_table[Case Profile Name],0))</f>
        <v>CHP</v>
      </c>
      <c r="I1166" t="str">
        <f>LEFT(data[[#This Row],[Domain]],1)</f>
        <v>P</v>
      </c>
      <c r="J1166" s="4">
        <f>INDEX(criteria_table[criteria_code],MATCH(data[[#This Row],[Criteria]],criteria_table[Criteria],0))</f>
        <v>1</v>
      </c>
      <c r="K1166" s="4" t="str">
        <f>CONCATENATE(data[[#This Row],[C H or P]],",",data[[#This Row],[criteria_code]])</f>
        <v>P,1</v>
      </c>
      <c r="L1166" s="4" t="str">
        <f>CONCATENATE(data[[#This Row],[num_domains]]," ",data[[#This Row],[Criteria]])</f>
        <v>3 Active communication with hostile actors</v>
      </c>
    </row>
    <row r="1167" spans="1:12" x14ac:dyDescent="0.25">
      <c r="A1167" t="s">
        <v>29</v>
      </c>
      <c r="B1167" t="s">
        <v>52</v>
      </c>
      <c r="C1167" t="s">
        <v>45</v>
      </c>
      <c r="D1167" t="s">
        <v>2</v>
      </c>
      <c r="E1167" t="s">
        <v>23</v>
      </c>
      <c r="F1167" t="s">
        <v>26</v>
      </c>
      <c r="G1167">
        <f>INDEX(resident_to_x_domains[how many domains?],MATCH(data[[#This Row],[Case Profile Name]],resident_to_x_domains[Case Profile Name],0))</f>
        <v>3</v>
      </c>
      <c r="H1167" t="str">
        <f>INDEX(CHP_table[CHP],MATCH(data[[#This Row],[Case Profile Name]],CHP_table[Case Profile Name],0))</f>
        <v>CHP</v>
      </c>
      <c r="I1167" t="str">
        <f>LEFT(data[[#This Row],[Domain]],1)</f>
        <v>C</v>
      </c>
      <c r="J1167" s="4">
        <f>INDEX(criteria_table[criteria_code],MATCH(data[[#This Row],[Criteria]],criteria_table[Criteria],0))</f>
        <v>21</v>
      </c>
      <c r="K1167" s="4" t="str">
        <f>CONCATENATE(data[[#This Row],[C H or P]],",",data[[#This Row],[criteria_code]])</f>
        <v>C,21</v>
      </c>
      <c r="L1167" s="4" t="str">
        <f>CONCATENATE(data[[#This Row],[num_domains]]," ",data[[#This Row],[Criteria]])</f>
        <v>3 Poor cybersecurity practices</v>
      </c>
    </row>
    <row r="1168" spans="1:12" hidden="1" x14ac:dyDescent="0.25">
      <c r="A1168" t="s">
        <v>29</v>
      </c>
      <c r="B1168" t="s">
        <v>52</v>
      </c>
      <c r="C1168" t="s">
        <v>45</v>
      </c>
      <c r="D1168" t="s">
        <v>8</v>
      </c>
      <c r="E1168" t="s">
        <v>23</v>
      </c>
      <c r="F1168" t="s">
        <v>22</v>
      </c>
      <c r="G1168">
        <f>INDEX(resident_to_x_domains[how many domains?],MATCH(data[[#This Row],[Case Profile Name]],resident_to_x_domains[Case Profile Name],0))</f>
        <v>3</v>
      </c>
      <c r="H1168" t="str">
        <f>INDEX(CHP_table[CHP],MATCH(data[[#This Row],[Case Profile Name]],CHP_table[Case Profile Name],0))</f>
        <v>CHP</v>
      </c>
      <c r="I1168" t="str">
        <f>LEFT(data[[#This Row],[Domain]],1)</f>
        <v>C</v>
      </c>
      <c r="J1168" s="4">
        <f>INDEX(criteria_table[criteria_code],MATCH(data[[#This Row],[Criteria]],criteria_table[Criteria],0))</f>
        <v>16</v>
      </c>
      <c r="K1168" s="4" t="str">
        <f>CONCATENATE(data[[#This Row],[C H or P]],",",data[[#This Row],[criteria_code]])</f>
        <v>C,16</v>
      </c>
      <c r="L1168" s="4" t="str">
        <f>CONCATENATE(data[[#This Row],[num_domains]]," ",data[[#This Row],[Criteria]])</f>
        <v>3 Misuse of protected/secured information systems</v>
      </c>
    </row>
    <row r="1169" spans="1:12" x14ac:dyDescent="0.25">
      <c r="A1169" t="s">
        <v>29</v>
      </c>
      <c r="B1169" t="s">
        <v>51</v>
      </c>
      <c r="C1169" t="s">
        <v>45</v>
      </c>
      <c r="D1169" t="s">
        <v>2</v>
      </c>
      <c r="E1169" t="s">
        <v>7</v>
      </c>
      <c r="F1169" t="s">
        <v>38</v>
      </c>
      <c r="G1169">
        <f>INDEX(resident_to_x_domains[how many domains?],MATCH(data[[#This Row],[Case Profile Name]],resident_to_x_domains[Case Profile Name],0))</f>
        <v>3</v>
      </c>
      <c r="H1169" t="str">
        <f>INDEX(CHP_table[CHP],MATCH(data[[#This Row],[Case Profile Name]],CHP_table[Case Profile Name],0))</f>
        <v>CHP</v>
      </c>
      <c r="I1169" t="str">
        <f>LEFT(data[[#This Row],[Domain]],1)</f>
        <v>H</v>
      </c>
      <c r="J1169" s="4">
        <f>INDEX(criteria_table[criteria_code],MATCH(data[[#This Row],[Criteria]],criteria_table[Criteria],0))</f>
        <v>20</v>
      </c>
      <c r="K1169" s="4" t="str">
        <f>CONCATENATE(data[[#This Row],[C H or P]],",",data[[#This Row],[criteria_code]])</f>
        <v>H,20</v>
      </c>
      <c r="L1169" s="4" t="str">
        <f>CONCATENATE(data[[#This Row],[num_domains]]," ",data[[#This Row],[Criteria]])</f>
        <v>3 Personal conduct</v>
      </c>
    </row>
    <row r="1170" spans="1:12" x14ac:dyDescent="0.25">
      <c r="A1170" t="s">
        <v>29</v>
      </c>
      <c r="B1170" t="s">
        <v>51</v>
      </c>
      <c r="C1170" t="s">
        <v>45</v>
      </c>
      <c r="D1170" t="s">
        <v>2</v>
      </c>
      <c r="E1170" t="s">
        <v>7</v>
      </c>
      <c r="F1170" t="s">
        <v>13</v>
      </c>
      <c r="G1170">
        <f>INDEX(resident_to_x_domains[how many domains?],MATCH(data[[#This Row],[Case Profile Name]],resident_to_x_domains[Case Profile Name],0))</f>
        <v>3</v>
      </c>
      <c r="H1170" t="str">
        <f>INDEX(CHP_table[CHP],MATCH(data[[#This Row],[Case Profile Name]],CHP_table[Case Profile Name],0))</f>
        <v>CHP</v>
      </c>
      <c r="I1170" t="str">
        <f>LEFT(data[[#This Row],[Domain]],1)</f>
        <v>H</v>
      </c>
      <c r="J1170" s="4">
        <f>INDEX(criteria_table[criteria_code],MATCH(data[[#This Row],[Criteria]],criteria_table[Criteria],0))</f>
        <v>11</v>
      </c>
      <c r="K1170" s="4" t="str">
        <f>CONCATENATE(data[[#This Row],[C H or P]],",",data[[#This Row],[criteria_code]])</f>
        <v>H,11</v>
      </c>
      <c r="L1170" s="4" t="str">
        <f>CONCATENATE(data[[#This Row],[num_domains]]," ",data[[#This Row],[Criteria]])</f>
        <v>3 Financial considerations</v>
      </c>
    </row>
    <row r="1171" spans="1:12" x14ac:dyDescent="0.25">
      <c r="A1171" t="s">
        <v>29</v>
      </c>
      <c r="B1171" t="s">
        <v>51</v>
      </c>
      <c r="C1171" t="s">
        <v>45</v>
      </c>
      <c r="D1171" t="s">
        <v>2</v>
      </c>
      <c r="E1171" t="s">
        <v>7</v>
      </c>
      <c r="F1171" t="s">
        <v>12</v>
      </c>
      <c r="G1171">
        <f>INDEX(resident_to_x_domains[how many domains?],MATCH(data[[#This Row],[Case Profile Name]],resident_to_x_domains[Case Profile Name],0))</f>
        <v>3</v>
      </c>
      <c r="H1171" t="str">
        <f>INDEX(CHP_table[CHP],MATCH(data[[#This Row],[Case Profile Name]],CHP_table[Case Profile Name],0))</f>
        <v>CHP</v>
      </c>
      <c r="I1171" t="str">
        <f>LEFT(data[[#This Row],[Domain]],1)</f>
        <v>H</v>
      </c>
      <c r="J1171" s="4">
        <f>INDEX(criteria_table[criteria_code],MATCH(data[[#This Row],[Criteria]],criteria_table[Criteria],0))</f>
        <v>23</v>
      </c>
      <c r="K1171" s="4" t="str">
        <f>CONCATENATE(data[[#This Row],[C H or P]],",",data[[#This Row],[criteria_code]])</f>
        <v>H,23</v>
      </c>
      <c r="L1171" s="4" t="str">
        <f>CONCATENATE(data[[#This Row],[num_domains]]," ",data[[#This Row],[Criteria]])</f>
        <v>3 Practices dangerous to security</v>
      </c>
    </row>
    <row r="1172" spans="1:12" x14ac:dyDescent="0.25">
      <c r="A1172" t="s">
        <v>29</v>
      </c>
      <c r="B1172" t="s">
        <v>51</v>
      </c>
      <c r="C1172" t="s">
        <v>45</v>
      </c>
      <c r="D1172" t="s">
        <v>2</v>
      </c>
      <c r="E1172" t="s">
        <v>7</v>
      </c>
      <c r="F1172" t="s">
        <v>37</v>
      </c>
      <c r="G1172">
        <f>INDEX(resident_to_x_domains[how many domains?],MATCH(data[[#This Row],[Case Profile Name]],resident_to_x_domains[Case Profile Name],0))</f>
        <v>3</v>
      </c>
      <c r="H1172" t="str">
        <f>INDEX(CHP_table[CHP],MATCH(data[[#This Row],[Case Profile Name]],CHP_table[Case Profile Name],0))</f>
        <v>CHP</v>
      </c>
      <c r="I1172" t="str">
        <f>LEFT(data[[#This Row],[Domain]],1)</f>
        <v>H</v>
      </c>
      <c r="J1172" s="4">
        <f>INDEX(criteria_table[criteria_code],MATCH(data[[#This Row],[Criteria]],criteria_table[Criteria],0))</f>
        <v>24</v>
      </c>
      <c r="K1172" s="4" t="str">
        <f>CONCATENATE(data[[#This Row],[C H or P]],",",data[[#This Row],[criteria_code]])</f>
        <v>H,24</v>
      </c>
      <c r="L1172" s="4" t="str">
        <f>CONCATENATE(data[[#This Row],[num_domains]]," ",data[[#This Row],[Criteria]])</f>
        <v>3 Psychological considerations</v>
      </c>
    </row>
    <row r="1173" spans="1:12" hidden="1" x14ac:dyDescent="0.25">
      <c r="A1173" t="s">
        <v>29</v>
      </c>
      <c r="B1173" t="s">
        <v>51</v>
      </c>
      <c r="C1173" t="s">
        <v>45</v>
      </c>
      <c r="D1173" t="s">
        <v>8</v>
      </c>
      <c r="E1173" t="s">
        <v>7</v>
      </c>
      <c r="F1173" t="s">
        <v>11</v>
      </c>
      <c r="G1173">
        <f>INDEX(resident_to_x_domains[how many domains?],MATCH(data[[#This Row],[Case Profile Name]],resident_to_x_domains[Case Profile Name],0))</f>
        <v>3</v>
      </c>
      <c r="H1173" t="str">
        <f>INDEX(CHP_table[CHP],MATCH(data[[#This Row],[Case Profile Name]],CHP_table[Case Profile Name],0))</f>
        <v>CHP</v>
      </c>
      <c r="I1173" t="str">
        <f>LEFT(data[[#This Row],[Domain]],1)</f>
        <v>H</v>
      </c>
      <c r="J1173" s="4">
        <f>INDEX(criteria_table[criteria_code],MATCH(data[[#This Row],[Criteria]],criteria_table[Criteria],0))</f>
        <v>15</v>
      </c>
      <c r="K1173" s="4" t="str">
        <f>CONCATENATE(data[[#This Row],[C H or P]],",",data[[#This Row],[criteria_code]])</f>
        <v>H,15</v>
      </c>
      <c r="L1173" s="4" t="str">
        <f>CONCATENATE(data[[#This Row],[num_domains]]," ",data[[#This Row],[Criteria]])</f>
        <v>3 Mishandling of classified information</v>
      </c>
    </row>
    <row r="1174" spans="1:12" hidden="1" x14ac:dyDescent="0.25">
      <c r="A1174" t="s">
        <v>29</v>
      </c>
      <c r="B1174" t="s">
        <v>51</v>
      </c>
      <c r="C1174" t="s">
        <v>45</v>
      </c>
      <c r="D1174" t="s">
        <v>8</v>
      </c>
      <c r="E1174" t="s">
        <v>7</v>
      </c>
      <c r="F1174" t="s">
        <v>10</v>
      </c>
      <c r="G1174">
        <f>INDEX(resident_to_x_domains[how many domains?],MATCH(data[[#This Row],[Case Profile Name]],resident_to_x_domains[Case Profile Name],0))</f>
        <v>3</v>
      </c>
      <c r="H1174" t="str">
        <f>INDEX(CHP_table[CHP],MATCH(data[[#This Row],[Case Profile Name]],CHP_table[Case Profile Name],0))</f>
        <v>CHP</v>
      </c>
      <c r="I1174" t="str">
        <f>LEFT(data[[#This Row],[Domain]],1)</f>
        <v>H</v>
      </c>
      <c r="J1174" s="4">
        <f>INDEX(criteria_table[criteria_code],MATCH(data[[#This Row],[Criteria]],criteria_table[Criteria],0))</f>
        <v>3</v>
      </c>
      <c r="K1174" s="4" t="str">
        <f>CONCATENATE(data[[#This Row],[C H or P]],",",data[[#This Row],[criteria_code]])</f>
        <v>H,3</v>
      </c>
      <c r="L1174" s="4" t="str">
        <f>CONCATENATE(data[[#This Row],[num_domains]]," ",data[[#This Row],[Criteria]])</f>
        <v>3 Allegiance to the United States of America</v>
      </c>
    </row>
    <row r="1175" spans="1:12" hidden="1" x14ac:dyDescent="0.25">
      <c r="A1175" t="s">
        <v>29</v>
      </c>
      <c r="B1175" t="s">
        <v>51</v>
      </c>
      <c r="C1175" t="s">
        <v>45</v>
      </c>
      <c r="D1175" t="s">
        <v>8</v>
      </c>
      <c r="E1175" t="s">
        <v>7</v>
      </c>
      <c r="F1175" t="s">
        <v>6</v>
      </c>
      <c r="G1175">
        <f>INDEX(resident_to_x_domains[how many domains?],MATCH(data[[#This Row],[Case Profile Name]],resident_to_x_domains[Case Profile Name],0))</f>
        <v>3</v>
      </c>
      <c r="H1175" t="str">
        <f>INDEX(CHP_table[CHP],MATCH(data[[#This Row],[Case Profile Name]],CHP_table[Case Profile Name],0))</f>
        <v>CHP</v>
      </c>
      <c r="I1175" t="str">
        <f>LEFT(data[[#This Row],[Domain]],1)</f>
        <v>H</v>
      </c>
      <c r="J1175" s="4">
        <f>INDEX(criteria_table[criteria_code],MATCH(data[[#This Row],[Criteria]],criteria_table[Criteria],0))</f>
        <v>28</v>
      </c>
      <c r="K1175" s="4" t="str">
        <f>CONCATENATE(data[[#This Row],[C H or P]],",",data[[#This Row],[criteria_code]])</f>
        <v>H,28</v>
      </c>
      <c r="L1175" s="4" t="str">
        <f>CONCATENATE(data[[#This Row],[num_domains]]," ",data[[#This Row],[Criteria]])</f>
        <v>3 Unexplained affluence</v>
      </c>
    </row>
    <row r="1176" spans="1:12" hidden="1" x14ac:dyDescent="0.25">
      <c r="A1176" t="s">
        <v>29</v>
      </c>
      <c r="B1176" t="s">
        <v>51</v>
      </c>
      <c r="C1176" t="s">
        <v>45</v>
      </c>
      <c r="D1176" t="s">
        <v>8</v>
      </c>
      <c r="E1176" t="s">
        <v>1</v>
      </c>
      <c r="F1176" t="s">
        <v>14</v>
      </c>
      <c r="G1176">
        <f>INDEX(resident_to_x_domains[how many domains?],MATCH(data[[#This Row],[Case Profile Name]],resident_to_x_domains[Case Profile Name],0))</f>
        <v>3</v>
      </c>
      <c r="H1176" t="str">
        <f>INDEX(CHP_table[CHP],MATCH(data[[#This Row],[Case Profile Name]],CHP_table[Case Profile Name],0))</f>
        <v>CHP</v>
      </c>
      <c r="I1176" t="str">
        <f>LEFT(data[[#This Row],[Domain]],1)</f>
        <v>P</v>
      </c>
      <c r="J1176" s="4">
        <f>INDEX(criteria_table[criteria_code],MATCH(data[[#This Row],[Criteria]],criteria_table[Criteria],0))</f>
        <v>1</v>
      </c>
      <c r="K1176" s="4" t="str">
        <f>CONCATENATE(data[[#This Row],[C H or P]],",",data[[#This Row],[criteria_code]])</f>
        <v>P,1</v>
      </c>
      <c r="L1176" s="4" t="str">
        <f>CONCATENATE(data[[#This Row],[num_domains]]," ",data[[#This Row],[Criteria]])</f>
        <v>3 Active communication with hostile actors</v>
      </c>
    </row>
    <row r="1177" spans="1:12" x14ac:dyDescent="0.25">
      <c r="A1177" t="s">
        <v>29</v>
      </c>
      <c r="B1177" t="s">
        <v>51</v>
      </c>
      <c r="C1177" t="s">
        <v>45</v>
      </c>
      <c r="D1177" t="s">
        <v>2</v>
      </c>
      <c r="E1177" t="s">
        <v>23</v>
      </c>
      <c r="F1177" t="s">
        <v>26</v>
      </c>
      <c r="G1177">
        <f>INDEX(resident_to_x_domains[how many domains?],MATCH(data[[#This Row],[Case Profile Name]],resident_to_x_domains[Case Profile Name],0))</f>
        <v>3</v>
      </c>
      <c r="H1177" t="str">
        <f>INDEX(CHP_table[CHP],MATCH(data[[#This Row],[Case Profile Name]],CHP_table[Case Profile Name],0))</f>
        <v>CHP</v>
      </c>
      <c r="I1177" t="str">
        <f>LEFT(data[[#This Row],[Domain]],1)</f>
        <v>C</v>
      </c>
      <c r="J1177" s="4">
        <f>INDEX(criteria_table[criteria_code],MATCH(data[[#This Row],[Criteria]],criteria_table[Criteria],0))</f>
        <v>21</v>
      </c>
      <c r="K1177" s="4" t="str">
        <f>CONCATENATE(data[[#This Row],[C H or P]],",",data[[#This Row],[criteria_code]])</f>
        <v>C,21</v>
      </c>
      <c r="L1177" s="4" t="str">
        <f>CONCATENATE(data[[#This Row],[num_domains]]," ",data[[#This Row],[Criteria]])</f>
        <v>3 Poor cybersecurity practices</v>
      </c>
    </row>
    <row r="1178" spans="1:12" hidden="1" x14ac:dyDescent="0.25">
      <c r="A1178" t="s">
        <v>29</v>
      </c>
      <c r="B1178" t="s">
        <v>51</v>
      </c>
      <c r="C1178" t="s">
        <v>45</v>
      </c>
      <c r="D1178" t="s">
        <v>8</v>
      </c>
      <c r="E1178" t="s">
        <v>23</v>
      </c>
      <c r="F1178" t="s">
        <v>22</v>
      </c>
      <c r="G1178">
        <f>INDEX(resident_to_x_domains[how many domains?],MATCH(data[[#This Row],[Case Profile Name]],resident_to_x_domains[Case Profile Name],0))</f>
        <v>3</v>
      </c>
      <c r="H1178" t="str">
        <f>INDEX(CHP_table[CHP],MATCH(data[[#This Row],[Case Profile Name]],CHP_table[Case Profile Name],0))</f>
        <v>CHP</v>
      </c>
      <c r="I1178" t="str">
        <f>LEFT(data[[#This Row],[Domain]],1)</f>
        <v>C</v>
      </c>
      <c r="J1178" s="4">
        <f>INDEX(criteria_table[criteria_code],MATCH(data[[#This Row],[Criteria]],criteria_table[Criteria],0))</f>
        <v>16</v>
      </c>
      <c r="K1178" s="4" t="str">
        <f>CONCATENATE(data[[#This Row],[C H or P]],",",data[[#This Row],[criteria_code]])</f>
        <v>C,16</v>
      </c>
      <c r="L1178" s="4" t="str">
        <f>CONCATENATE(data[[#This Row],[num_domains]]," ",data[[#This Row],[Criteria]])</f>
        <v>3 Misuse of protected/secured information systems</v>
      </c>
    </row>
    <row r="1179" spans="1:12" x14ac:dyDescent="0.25">
      <c r="A1179" t="s">
        <v>17</v>
      </c>
      <c r="B1179" t="s">
        <v>50</v>
      </c>
      <c r="C1179" t="s">
        <v>41</v>
      </c>
      <c r="D1179" t="s">
        <v>2</v>
      </c>
      <c r="E1179" t="s">
        <v>7</v>
      </c>
      <c r="F1179" t="s">
        <v>13</v>
      </c>
      <c r="G1179">
        <f>INDEX(resident_to_x_domains[how many domains?],MATCH(data[[#This Row],[Case Profile Name]],resident_to_x_domains[Case Profile Name],0))</f>
        <v>2</v>
      </c>
      <c r="H1179" t="str">
        <f>INDEX(CHP_table[CHP],MATCH(data[[#This Row],[Case Profile Name]],CHP_table[Case Profile Name],0))</f>
        <v>HP</v>
      </c>
      <c r="I1179" t="str">
        <f>LEFT(data[[#This Row],[Domain]],1)</f>
        <v>H</v>
      </c>
      <c r="J1179" s="4">
        <f>INDEX(criteria_table[criteria_code],MATCH(data[[#This Row],[Criteria]],criteria_table[Criteria],0))</f>
        <v>11</v>
      </c>
      <c r="K1179" s="4" t="str">
        <f>CONCATENATE(data[[#This Row],[C H or P]],",",data[[#This Row],[criteria_code]])</f>
        <v>H,11</v>
      </c>
      <c r="L1179" s="4" t="str">
        <f>CONCATENATE(data[[#This Row],[num_domains]]," ",data[[#This Row],[Criteria]])</f>
        <v>2 Financial considerations</v>
      </c>
    </row>
    <row r="1180" spans="1:12" x14ac:dyDescent="0.25">
      <c r="A1180" t="s">
        <v>17</v>
      </c>
      <c r="B1180" t="s">
        <v>50</v>
      </c>
      <c r="C1180" t="s">
        <v>41</v>
      </c>
      <c r="D1180" t="s">
        <v>2</v>
      </c>
      <c r="E1180" t="s">
        <v>7</v>
      </c>
      <c r="F1180" t="s">
        <v>12</v>
      </c>
      <c r="G1180">
        <f>INDEX(resident_to_x_domains[how many domains?],MATCH(data[[#This Row],[Case Profile Name]],resident_to_x_domains[Case Profile Name],0))</f>
        <v>2</v>
      </c>
      <c r="H1180" t="str">
        <f>INDEX(CHP_table[CHP],MATCH(data[[#This Row],[Case Profile Name]],CHP_table[Case Profile Name],0))</f>
        <v>HP</v>
      </c>
      <c r="I1180" t="str">
        <f>LEFT(data[[#This Row],[Domain]],1)</f>
        <v>H</v>
      </c>
      <c r="J1180" s="4">
        <f>INDEX(criteria_table[criteria_code],MATCH(data[[#This Row],[Criteria]],criteria_table[Criteria],0))</f>
        <v>23</v>
      </c>
      <c r="K1180" s="4" t="str">
        <f>CONCATENATE(data[[#This Row],[C H or P]],",",data[[#This Row],[criteria_code]])</f>
        <v>H,23</v>
      </c>
      <c r="L1180" s="4" t="str">
        <f>CONCATENATE(data[[#This Row],[num_domains]]," ",data[[#This Row],[Criteria]])</f>
        <v>2 Practices dangerous to security</v>
      </c>
    </row>
    <row r="1181" spans="1:12" hidden="1" x14ac:dyDescent="0.25">
      <c r="A1181" t="s">
        <v>17</v>
      </c>
      <c r="B1181" t="s">
        <v>50</v>
      </c>
      <c r="C1181" t="s">
        <v>41</v>
      </c>
      <c r="D1181" t="s">
        <v>8</v>
      </c>
      <c r="E1181" t="s">
        <v>7</v>
      </c>
      <c r="F1181" t="s">
        <v>11</v>
      </c>
      <c r="G1181">
        <f>INDEX(resident_to_x_domains[how many domains?],MATCH(data[[#This Row],[Case Profile Name]],resident_to_x_domains[Case Profile Name],0))</f>
        <v>2</v>
      </c>
      <c r="H1181" t="str">
        <f>INDEX(CHP_table[CHP],MATCH(data[[#This Row],[Case Profile Name]],CHP_table[Case Profile Name],0))</f>
        <v>HP</v>
      </c>
      <c r="I1181" t="str">
        <f>LEFT(data[[#This Row],[Domain]],1)</f>
        <v>H</v>
      </c>
      <c r="J1181" s="4">
        <f>INDEX(criteria_table[criteria_code],MATCH(data[[#This Row],[Criteria]],criteria_table[Criteria],0))</f>
        <v>15</v>
      </c>
      <c r="K1181" s="4" t="str">
        <f>CONCATENATE(data[[#This Row],[C H or P]],",",data[[#This Row],[criteria_code]])</f>
        <v>H,15</v>
      </c>
      <c r="L1181" s="4" t="str">
        <f>CONCATENATE(data[[#This Row],[num_domains]]," ",data[[#This Row],[Criteria]])</f>
        <v>2 Mishandling of classified information</v>
      </c>
    </row>
    <row r="1182" spans="1:12" hidden="1" x14ac:dyDescent="0.25">
      <c r="A1182" t="s">
        <v>17</v>
      </c>
      <c r="B1182" t="s">
        <v>50</v>
      </c>
      <c r="C1182" t="s">
        <v>41</v>
      </c>
      <c r="D1182" t="s">
        <v>8</v>
      </c>
      <c r="E1182" t="s">
        <v>7</v>
      </c>
      <c r="F1182" t="s">
        <v>10</v>
      </c>
      <c r="G1182">
        <f>INDEX(resident_to_x_domains[how many domains?],MATCH(data[[#This Row],[Case Profile Name]],resident_to_x_domains[Case Profile Name],0))</f>
        <v>2</v>
      </c>
      <c r="H1182" t="str">
        <f>INDEX(CHP_table[CHP],MATCH(data[[#This Row],[Case Profile Name]],CHP_table[Case Profile Name],0))</f>
        <v>HP</v>
      </c>
      <c r="I1182" t="str">
        <f>LEFT(data[[#This Row],[Domain]],1)</f>
        <v>H</v>
      </c>
      <c r="J1182" s="4">
        <f>INDEX(criteria_table[criteria_code],MATCH(data[[#This Row],[Criteria]],criteria_table[Criteria],0))</f>
        <v>3</v>
      </c>
      <c r="K1182" s="4" t="str">
        <f>CONCATENATE(data[[#This Row],[C H or P]],",",data[[#This Row],[criteria_code]])</f>
        <v>H,3</v>
      </c>
      <c r="L1182" s="4" t="str">
        <f>CONCATENATE(data[[#This Row],[num_domains]]," ",data[[#This Row],[Criteria]])</f>
        <v>2 Allegiance to the United States of America</v>
      </c>
    </row>
    <row r="1183" spans="1:12" x14ac:dyDescent="0.25">
      <c r="A1183" t="s">
        <v>17</v>
      </c>
      <c r="B1183" t="s">
        <v>50</v>
      </c>
      <c r="C1183" t="s">
        <v>41</v>
      </c>
      <c r="D1183" t="s">
        <v>2</v>
      </c>
      <c r="E1183" t="s">
        <v>1</v>
      </c>
      <c r="F1183" t="s">
        <v>0</v>
      </c>
      <c r="G1183">
        <f>INDEX(resident_to_x_domains[how many domains?],MATCH(data[[#This Row],[Case Profile Name]],resident_to_x_domains[Case Profile Name],0))</f>
        <v>2</v>
      </c>
      <c r="H1183" t="str">
        <f>INDEX(CHP_table[CHP],MATCH(data[[#This Row],[Case Profile Name]],CHP_table[Case Profile Name],0))</f>
        <v>HP</v>
      </c>
      <c r="I1183" t="str">
        <f>LEFT(data[[#This Row],[Domain]],1)</f>
        <v>P</v>
      </c>
      <c r="J1183" s="4">
        <f>INDEX(criteria_table[criteria_code],MATCH(data[[#This Row],[Criteria]],criteria_table[Criteria],0))</f>
        <v>18</v>
      </c>
      <c r="K1183" s="4" t="str">
        <f>CONCATENATE(data[[#This Row],[C H or P]],",",data[[#This Row],[criteria_code]])</f>
        <v>P,18</v>
      </c>
      <c r="L1183" s="4" t="str">
        <f>CONCATENATE(data[[#This Row],[num_domains]]," ",data[[#This Row],[Criteria]])</f>
        <v>2 Passive communication with hostile actors</v>
      </c>
    </row>
    <row r="1184" spans="1:12" x14ac:dyDescent="0.25">
      <c r="A1184" t="s">
        <v>29</v>
      </c>
      <c r="B1184" t="s">
        <v>48</v>
      </c>
      <c r="C1184" t="s">
        <v>47</v>
      </c>
      <c r="D1184" t="s">
        <v>2</v>
      </c>
      <c r="E1184" t="s">
        <v>7</v>
      </c>
      <c r="F1184" t="s">
        <v>38</v>
      </c>
      <c r="G1184">
        <f>INDEX(resident_to_x_domains[how many domains?],MATCH(data[[#This Row],[Case Profile Name]],resident_to_x_domains[Case Profile Name],0))</f>
        <v>2</v>
      </c>
      <c r="H1184" t="str">
        <f>INDEX(CHP_table[CHP],MATCH(data[[#This Row],[Case Profile Name]],CHP_table[Case Profile Name],0))</f>
        <v>HP</v>
      </c>
      <c r="I1184" t="str">
        <f>LEFT(data[[#This Row],[Domain]],1)</f>
        <v>H</v>
      </c>
      <c r="J1184" s="4">
        <f>INDEX(criteria_table[criteria_code],MATCH(data[[#This Row],[Criteria]],criteria_table[Criteria],0))</f>
        <v>20</v>
      </c>
      <c r="K1184" s="4" t="str">
        <f>CONCATENATE(data[[#This Row],[C H or P]],",",data[[#This Row],[criteria_code]])</f>
        <v>H,20</v>
      </c>
      <c r="L1184" s="4" t="str">
        <f>CONCATENATE(data[[#This Row],[num_domains]]," ",data[[#This Row],[Criteria]])</f>
        <v>2 Personal conduct</v>
      </c>
    </row>
    <row r="1185" spans="1:12" x14ac:dyDescent="0.25">
      <c r="A1185" t="s">
        <v>29</v>
      </c>
      <c r="B1185" t="s">
        <v>48</v>
      </c>
      <c r="C1185" t="s">
        <v>47</v>
      </c>
      <c r="D1185" t="s">
        <v>2</v>
      </c>
      <c r="E1185" t="s">
        <v>7</v>
      </c>
      <c r="F1185" t="s">
        <v>13</v>
      </c>
      <c r="G1185">
        <f>INDEX(resident_to_x_domains[how many domains?],MATCH(data[[#This Row],[Case Profile Name]],resident_to_x_domains[Case Profile Name],0))</f>
        <v>2</v>
      </c>
      <c r="H1185" t="str">
        <f>INDEX(CHP_table[CHP],MATCH(data[[#This Row],[Case Profile Name]],CHP_table[Case Profile Name],0))</f>
        <v>HP</v>
      </c>
      <c r="I1185" t="str">
        <f>LEFT(data[[#This Row],[Domain]],1)</f>
        <v>H</v>
      </c>
      <c r="J1185" s="4">
        <f>INDEX(criteria_table[criteria_code],MATCH(data[[#This Row],[Criteria]],criteria_table[Criteria],0))</f>
        <v>11</v>
      </c>
      <c r="K1185" s="4" t="str">
        <f>CONCATENATE(data[[#This Row],[C H or P]],",",data[[#This Row],[criteria_code]])</f>
        <v>H,11</v>
      </c>
      <c r="L1185" s="4" t="str">
        <f>CONCATENATE(data[[#This Row],[num_domains]]," ",data[[#This Row],[Criteria]])</f>
        <v>2 Financial considerations</v>
      </c>
    </row>
    <row r="1186" spans="1:12" x14ac:dyDescent="0.25">
      <c r="A1186" t="s">
        <v>29</v>
      </c>
      <c r="B1186" t="s">
        <v>48</v>
      </c>
      <c r="C1186" t="s">
        <v>47</v>
      </c>
      <c r="D1186" t="s">
        <v>2</v>
      </c>
      <c r="E1186" t="s">
        <v>7</v>
      </c>
      <c r="F1186" t="s">
        <v>12</v>
      </c>
      <c r="G1186">
        <f>INDEX(resident_to_x_domains[how many domains?],MATCH(data[[#This Row],[Case Profile Name]],resident_to_x_domains[Case Profile Name],0))</f>
        <v>2</v>
      </c>
      <c r="H1186" t="str">
        <f>INDEX(CHP_table[CHP],MATCH(data[[#This Row],[Case Profile Name]],CHP_table[Case Profile Name],0))</f>
        <v>HP</v>
      </c>
      <c r="I1186" t="str">
        <f>LEFT(data[[#This Row],[Domain]],1)</f>
        <v>H</v>
      </c>
      <c r="J1186" s="4">
        <f>INDEX(criteria_table[criteria_code],MATCH(data[[#This Row],[Criteria]],criteria_table[Criteria],0))</f>
        <v>23</v>
      </c>
      <c r="K1186" s="4" t="str">
        <f>CONCATENATE(data[[#This Row],[C H or P]],",",data[[#This Row],[criteria_code]])</f>
        <v>H,23</v>
      </c>
      <c r="L1186" s="4" t="str">
        <f>CONCATENATE(data[[#This Row],[num_domains]]," ",data[[#This Row],[Criteria]])</f>
        <v>2 Practices dangerous to security</v>
      </c>
    </row>
    <row r="1187" spans="1:12" x14ac:dyDescent="0.25">
      <c r="A1187" t="s">
        <v>29</v>
      </c>
      <c r="B1187" t="s">
        <v>48</v>
      </c>
      <c r="C1187" t="s">
        <v>47</v>
      </c>
      <c r="D1187" t="s">
        <v>2</v>
      </c>
      <c r="E1187" t="s">
        <v>7</v>
      </c>
      <c r="F1187" t="s">
        <v>37</v>
      </c>
      <c r="G1187">
        <f>INDEX(resident_to_x_domains[how many domains?],MATCH(data[[#This Row],[Case Profile Name]],resident_to_x_domains[Case Profile Name],0))</f>
        <v>2</v>
      </c>
      <c r="H1187" t="str">
        <f>INDEX(CHP_table[CHP],MATCH(data[[#This Row],[Case Profile Name]],CHP_table[Case Profile Name],0))</f>
        <v>HP</v>
      </c>
      <c r="I1187" t="str">
        <f>LEFT(data[[#This Row],[Domain]],1)</f>
        <v>H</v>
      </c>
      <c r="J1187" s="4">
        <f>INDEX(criteria_table[criteria_code],MATCH(data[[#This Row],[Criteria]],criteria_table[Criteria],0))</f>
        <v>24</v>
      </c>
      <c r="K1187" s="4" t="str">
        <f>CONCATENATE(data[[#This Row],[C H or P]],",",data[[#This Row],[criteria_code]])</f>
        <v>H,24</v>
      </c>
      <c r="L1187" s="4" t="str">
        <f>CONCATENATE(data[[#This Row],[num_domains]]," ",data[[#This Row],[Criteria]])</f>
        <v>2 Psychological considerations</v>
      </c>
    </row>
    <row r="1188" spans="1:12" hidden="1" x14ac:dyDescent="0.25">
      <c r="A1188" t="s">
        <v>29</v>
      </c>
      <c r="B1188" t="s">
        <v>48</v>
      </c>
      <c r="C1188" t="s">
        <v>47</v>
      </c>
      <c r="D1188" t="s">
        <v>8</v>
      </c>
      <c r="E1188" t="s">
        <v>7</v>
      </c>
      <c r="F1188" t="s">
        <v>11</v>
      </c>
      <c r="G1188">
        <f>INDEX(resident_to_x_domains[how many domains?],MATCH(data[[#This Row],[Case Profile Name]],resident_to_x_domains[Case Profile Name],0))</f>
        <v>2</v>
      </c>
      <c r="H1188" t="str">
        <f>INDEX(CHP_table[CHP],MATCH(data[[#This Row],[Case Profile Name]],CHP_table[Case Profile Name],0))</f>
        <v>HP</v>
      </c>
      <c r="I1188" t="str">
        <f>LEFT(data[[#This Row],[Domain]],1)</f>
        <v>H</v>
      </c>
      <c r="J1188" s="4">
        <f>INDEX(criteria_table[criteria_code],MATCH(data[[#This Row],[Criteria]],criteria_table[Criteria],0))</f>
        <v>15</v>
      </c>
      <c r="K1188" s="4" t="str">
        <f>CONCATENATE(data[[#This Row],[C H or P]],",",data[[#This Row],[criteria_code]])</f>
        <v>H,15</v>
      </c>
      <c r="L1188" s="4" t="str">
        <f>CONCATENATE(data[[#This Row],[num_domains]]," ",data[[#This Row],[Criteria]])</f>
        <v>2 Mishandling of classified information</v>
      </c>
    </row>
    <row r="1189" spans="1:12" hidden="1" x14ac:dyDescent="0.25">
      <c r="A1189" t="s">
        <v>29</v>
      </c>
      <c r="B1189" t="s">
        <v>48</v>
      </c>
      <c r="C1189" t="s">
        <v>47</v>
      </c>
      <c r="D1189" t="s">
        <v>8</v>
      </c>
      <c r="E1189" t="s">
        <v>7</v>
      </c>
      <c r="F1189" t="s">
        <v>10</v>
      </c>
      <c r="G1189">
        <f>INDEX(resident_to_x_domains[how many domains?],MATCH(data[[#This Row],[Case Profile Name]],resident_to_x_domains[Case Profile Name],0))</f>
        <v>2</v>
      </c>
      <c r="H1189" t="str">
        <f>INDEX(CHP_table[CHP],MATCH(data[[#This Row],[Case Profile Name]],CHP_table[Case Profile Name],0))</f>
        <v>HP</v>
      </c>
      <c r="I1189" t="str">
        <f>LEFT(data[[#This Row],[Domain]],1)</f>
        <v>H</v>
      </c>
      <c r="J1189" s="4">
        <f>INDEX(criteria_table[criteria_code],MATCH(data[[#This Row],[Criteria]],criteria_table[Criteria],0))</f>
        <v>3</v>
      </c>
      <c r="K1189" s="4" t="str">
        <f>CONCATENATE(data[[#This Row],[C H or P]],",",data[[#This Row],[criteria_code]])</f>
        <v>H,3</v>
      </c>
      <c r="L1189" s="4" t="str">
        <f>CONCATENATE(data[[#This Row],[num_domains]]," ",data[[#This Row],[Criteria]])</f>
        <v>2 Allegiance to the United States of America</v>
      </c>
    </row>
    <row r="1190" spans="1:12" hidden="1" x14ac:dyDescent="0.25">
      <c r="A1190" t="s">
        <v>29</v>
      </c>
      <c r="B1190" t="s">
        <v>48</v>
      </c>
      <c r="C1190" t="s">
        <v>47</v>
      </c>
      <c r="D1190" t="s">
        <v>8</v>
      </c>
      <c r="E1190" t="s">
        <v>7</v>
      </c>
      <c r="F1190" t="s">
        <v>43</v>
      </c>
      <c r="G1190">
        <f>INDEX(resident_to_x_domains[how many domains?],MATCH(data[[#This Row],[Case Profile Name]],resident_to_x_domains[Case Profile Name],0))</f>
        <v>2</v>
      </c>
      <c r="H1190" t="str">
        <f>INDEX(CHP_table[CHP],MATCH(data[[#This Row],[Case Profile Name]],CHP_table[Case Profile Name],0))</f>
        <v>HP</v>
      </c>
      <c r="I1190" t="str">
        <f>LEFT(data[[#This Row],[Domain]],1)</f>
        <v>H</v>
      </c>
      <c r="J1190" s="4">
        <f>INDEX(criteria_table[criteria_code],MATCH(data[[#This Row],[Criteria]],criteria_table[Criteria],0))</f>
        <v>25</v>
      </c>
      <c r="K1190" s="4" t="str">
        <f>CONCATENATE(data[[#This Row],[C H or P]],",",data[[#This Row],[criteria_code]])</f>
        <v>H,25</v>
      </c>
      <c r="L1190" s="4" t="str">
        <f>CONCATENATE(data[[#This Row],[num_domains]]," ",data[[#This Row],[Criteria]])</f>
        <v>2 Psychological stress</v>
      </c>
    </row>
    <row r="1191" spans="1:12" x14ac:dyDescent="0.25">
      <c r="A1191" t="s">
        <v>29</v>
      </c>
      <c r="B1191" t="s">
        <v>48</v>
      </c>
      <c r="C1191" t="s">
        <v>47</v>
      </c>
      <c r="D1191" t="s">
        <v>2</v>
      </c>
      <c r="E1191" t="s">
        <v>1</v>
      </c>
      <c r="F1191" t="s">
        <v>35</v>
      </c>
      <c r="G1191">
        <f>INDEX(resident_to_x_domains[how many domains?],MATCH(data[[#This Row],[Case Profile Name]],resident_to_x_domains[Case Profile Name],0))</f>
        <v>2</v>
      </c>
      <c r="H1191" t="str">
        <f>INDEX(CHP_table[CHP],MATCH(data[[#This Row],[Case Profile Name]],CHP_table[Case Profile Name],0))</f>
        <v>HP</v>
      </c>
      <c r="I1191" t="str">
        <f>LEFT(data[[#This Row],[Domain]],1)</f>
        <v>P</v>
      </c>
      <c r="J1191" s="4">
        <f>INDEX(criteria_table[criteria_code],MATCH(data[[#This Row],[Criteria]],criteria_table[Criteria],0))</f>
        <v>10</v>
      </c>
      <c r="K1191" s="4" t="str">
        <f>CONCATENATE(data[[#This Row],[C H or P]],",",data[[#This Row],[criteria_code]])</f>
        <v>P,10</v>
      </c>
      <c r="L1191" s="4" t="str">
        <f>CONCATENATE(data[[#This Row],[num_domains]]," ",data[[#This Row],[Criteria]])</f>
        <v>2 Feelings of victimization</v>
      </c>
    </row>
    <row r="1192" spans="1:12" hidden="1" x14ac:dyDescent="0.25">
      <c r="A1192" t="s">
        <v>29</v>
      </c>
      <c r="B1192" t="s">
        <v>48</v>
      </c>
      <c r="C1192" t="s">
        <v>47</v>
      </c>
      <c r="D1192" t="s">
        <v>8</v>
      </c>
      <c r="E1192" t="s">
        <v>1</v>
      </c>
      <c r="F1192" t="s">
        <v>49</v>
      </c>
      <c r="G1192">
        <f>INDEX(resident_to_x_domains[how many domains?],MATCH(data[[#This Row],[Case Profile Name]],resident_to_x_domains[Case Profile Name],0))</f>
        <v>2</v>
      </c>
      <c r="H1192" t="str">
        <f>INDEX(CHP_table[CHP],MATCH(data[[#This Row],[Case Profile Name]],CHP_table[Case Profile Name],0))</f>
        <v>HP</v>
      </c>
      <c r="I1192" t="str">
        <f>LEFT(data[[#This Row],[Domain]],1)</f>
        <v>P</v>
      </c>
      <c r="J1192" s="4">
        <f>INDEX(criteria_table[criteria_code],MATCH(data[[#This Row],[Criteria]],criteria_table[Criteria],0))</f>
        <v>14</v>
      </c>
      <c r="K1192" s="4" t="str">
        <f>CONCATENATE(data[[#This Row],[C H or P]],",",data[[#This Row],[criteria_code]])</f>
        <v>P,14</v>
      </c>
      <c r="L1192" s="4" t="str">
        <f>CONCATENATE(data[[#This Row],[num_domains]]," ",data[[#This Row],[Criteria]])</f>
        <v>2 Isolationist behavior</v>
      </c>
    </row>
    <row r="1193" spans="1:12" hidden="1" x14ac:dyDescent="0.25">
      <c r="A1193" t="s">
        <v>29</v>
      </c>
      <c r="B1193" t="s">
        <v>48</v>
      </c>
      <c r="C1193" t="s">
        <v>47</v>
      </c>
      <c r="D1193" t="s">
        <v>8</v>
      </c>
      <c r="E1193" t="s">
        <v>1</v>
      </c>
      <c r="F1193" t="s">
        <v>34</v>
      </c>
      <c r="G1193">
        <f>INDEX(resident_to_x_domains[how many domains?],MATCH(data[[#This Row],[Case Profile Name]],resident_to_x_domains[Case Profile Name],0))</f>
        <v>2</v>
      </c>
      <c r="H1193" t="str">
        <f>INDEX(CHP_table[CHP],MATCH(data[[#This Row],[Case Profile Name]],CHP_table[Case Profile Name],0))</f>
        <v>HP</v>
      </c>
      <c r="I1193" t="str">
        <f>LEFT(data[[#This Row],[Domain]],1)</f>
        <v>P</v>
      </c>
      <c r="J1193" s="4">
        <f>INDEX(criteria_table[criteria_code],MATCH(data[[#This Row],[Criteria]],criteria_table[Criteria],0))</f>
        <v>26</v>
      </c>
      <c r="K1193" s="4" t="str">
        <f>CONCATENATE(data[[#This Row],[C H or P]],",",data[[#This Row],[criteria_code]])</f>
        <v>P,26</v>
      </c>
      <c r="L1193" s="4" t="str">
        <f>CONCATENATE(data[[#This Row],[num_domains]]," ",data[[#This Row],[Criteria]])</f>
        <v>2 Resentment</v>
      </c>
    </row>
    <row r="1194" spans="1:12" hidden="1" x14ac:dyDescent="0.25">
      <c r="A1194" t="s">
        <v>29</v>
      </c>
      <c r="B1194" t="s">
        <v>48</v>
      </c>
      <c r="C1194" t="s">
        <v>47</v>
      </c>
      <c r="D1194" t="s">
        <v>8</v>
      </c>
      <c r="E1194" t="s">
        <v>1</v>
      </c>
      <c r="F1194" t="s">
        <v>14</v>
      </c>
      <c r="G1194">
        <f>INDEX(resident_to_x_domains[how many domains?],MATCH(data[[#This Row],[Case Profile Name]],resident_to_x_domains[Case Profile Name],0))</f>
        <v>2</v>
      </c>
      <c r="H1194" t="str">
        <f>INDEX(CHP_table[CHP],MATCH(data[[#This Row],[Case Profile Name]],CHP_table[Case Profile Name],0))</f>
        <v>HP</v>
      </c>
      <c r="I1194" t="str">
        <f>LEFT(data[[#This Row],[Domain]],1)</f>
        <v>P</v>
      </c>
      <c r="J1194" s="4">
        <f>INDEX(criteria_table[criteria_code],MATCH(data[[#This Row],[Criteria]],criteria_table[Criteria],0))</f>
        <v>1</v>
      </c>
      <c r="K1194" s="4" t="str">
        <f>CONCATENATE(data[[#This Row],[C H or P]],",",data[[#This Row],[criteria_code]])</f>
        <v>P,1</v>
      </c>
      <c r="L1194" s="4" t="str">
        <f>CONCATENATE(data[[#This Row],[num_domains]]," ",data[[#This Row],[Criteria]])</f>
        <v>2 Active communication with hostile actors</v>
      </c>
    </row>
    <row r="1195" spans="1:12" x14ac:dyDescent="0.25">
      <c r="A1195" t="s">
        <v>29</v>
      </c>
      <c r="B1195" t="s">
        <v>46</v>
      </c>
      <c r="C1195" t="s">
        <v>45</v>
      </c>
      <c r="D1195" t="s">
        <v>2</v>
      </c>
      <c r="E1195" t="s">
        <v>7</v>
      </c>
      <c r="F1195" t="s">
        <v>38</v>
      </c>
      <c r="G1195">
        <f>INDEX(resident_to_x_domains[how many domains?],MATCH(data[[#This Row],[Case Profile Name]],resident_to_x_domains[Case Profile Name],0))</f>
        <v>3</v>
      </c>
      <c r="H1195" t="str">
        <f>INDEX(CHP_table[CHP],MATCH(data[[#This Row],[Case Profile Name]],CHP_table[Case Profile Name],0))</f>
        <v>CHP</v>
      </c>
      <c r="I1195" t="str">
        <f>LEFT(data[[#This Row],[Domain]],1)</f>
        <v>H</v>
      </c>
      <c r="J1195" s="4">
        <f>INDEX(criteria_table[criteria_code],MATCH(data[[#This Row],[Criteria]],criteria_table[Criteria],0))</f>
        <v>20</v>
      </c>
      <c r="K1195" s="4" t="str">
        <f>CONCATENATE(data[[#This Row],[C H or P]],",",data[[#This Row],[criteria_code]])</f>
        <v>H,20</v>
      </c>
      <c r="L1195" s="4" t="str">
        <f>CONCATENATE(data[[#This Row],[num_domains]]," ",data[[#This Row],[Criteria]])</f>
        <v>3 Personal conduct</v>
      </c>
    </row>
    <row r="1196" spans="1:12" x14ac:dyDescent="0.25">
      <c r="A1196" t="s">
        <v>29</v>
      </c>
      <c r="B1196" t="s">
        <v>46</v>
      </c>
      <c r="C1196" t="s">
        <v>45</v>
      </c>
      <c r="D1196" t="s">
        <v>2</v>
      </c>
      <c r="E1196" t="s">
        <v>7</v>
      </c>
      <c r="F1196" t="s">
        <v>13</v>
      </c>
      <c r="G1196">
        <f>INDEX(resident_to_x_domains[how many domains?],MATCH(data[[#This Row],[Case Profile Name]],resident_to_x_domains[Case Profile Name],0))</f>
        <v>3</v>
      </c>
      <c r="H1196" t="str">
        <f>INDEX(CHP_table[CHP],MATCH(data[[#This Row],[Case Profile Name]],CHP_table[Case Profile Name],0))</f>
        <v>CHP</v>
      </c>
      <c r="I1196" t="str">
        <f>LEFT(data[[#This Row],[Domain]],1)</f>
        <v>H</v>
      </c>
      <c r="J1196" s="4">
        <f>INDEX(criteria_table[criteria_code],MATCH(data[[#This Row],[Criteria]],criteria_table[Criteria],0))</f>
        <v>11</v>
      </c>
      <c r="K1196" s="4" t="str">
        <f>CONCATENATE(data[[#This Row],[C H or P]],",",data[[#This Row],[criteria_code]])</f>
        <v>H,11</v>
      </c>
      <c r="L1196" s="4" t="str">
        <f>CONCATENATE(data[[#This Row],[num_domains]]," ",data[[#This Row],[Criteria]])</f>
        <v>3 Financial considerations</v>
      </c>
    </row>
    <row r="1197" spans="1:12" x14ac:dyDescent="0.25">
      <c r="A1197" t="s">
        <v>29</v>
      </c>
      <c r="B1197" t="s">
        <v>46</v>
      </c>
      <c r="C1197" t="s">
        <v>45</v>
      </c>
      <c r="D1197" t="s">
        <v>2</v>
      </c>
      <c r="E1197" t="s">
        <v>7</v>
      </c>
      <c r="F1197" t="s">
        <v>12</v>
      </c>
      <c r="G1197">
        <f>INDEX(resident_to_x_domains[how many domains?],MATCH(data[[#This Row],[Case Profile Name]],resident_to_x_domains[Case Profile Name],0))</f>
        <v>3</v>
      </c>
      <c r="H1197" t="str">
        <f>INDEX(CHP_table[CHP],MATCH(data[[#This Row],[Case Profile Name]],CHP_table[Case Profile Name],0))</f>
        <v>CHP</v>
      </c>
      <c r="I1197" t="str">
        <f>LEFT(data[[#This Row],[Domain]],1)</f>
        <v>H</v>
      </c>
      <c r="J1197" s="4">
        <f>INDEX(criteria_table[criteria_code],MATCH(data[[#This Row],[Criteria]],criteria_table[Criteria],0))</f>
        <v>23</v>
      </c>
      <c r="K1197" s="4" t="str">
        <f>CONCATENATE(data[[#This Row],[C H or P]],",",data[[#This Row],[criteria_code]])</f>
        <v>H,23</v>
      </c>
      <c r="L1197" s="4" t="str">
        <f>CONCATENATE(data[[#This Row],[num_domains]]," ",data[[#This Row],[Criteria]])</f>
        <v>3 Practices dangerous to security</v>
      </c>
    </row>
    <row r="1198" spans="1:12" hidden="1" x14ac:dyDescent="0.25">
      <c r="A1198" t="s">
        <v>29</v>
      </c>
      <c r="B1198" t="s">
        <v>46</v>
      </c>
      <c r="C1198" t="s">
        <v>45</v>
      </c>
      <c r="D1198" t="s">
        <v>8</v>
      </c>
      <c r="E1198" t="s">
        <v>7</v>
      </c>
      <c r="F1198" t="s">
        <v>11</v>
      </c>
      <c r="G1198">
        <f>INDEX(resident_to_x_domains[how many domains?],MATCH(data[[#This Row],[Case Profile Name]],resident_to_x_domains[Case Profile Name],0))</f>
        <v>3</v>
      </c>
      <c r="H1198" t="str">
        <f>INDEX(CHP_table[CHP],MATCH(data[[#This Row],[Case Profile Name]],CHP_table[Case Profile Name],0))</f>
        <v>CHP</v>
      </c>
      <c r="I1198" t="str">
        <f>LEFT(data[[#This Row],[Domain]],1)</f>
        <v>H</v>
      </c>
      <c r="J1198" s="4">
        <f>INDEX(criteria_table[criteria_code],MATCH(data[[#This Row],[Criteria]],criteria_table[Criteria],0))</f>
        <v>15</v>
      </c>
      <c r="K1198" s="4" t="str">
        <f>CONCATENATE(data[[#This Row],[C H or P]],",",data[[#This Row],[criteria_code]])</f>
        <v>H,15</v>
      </c>
      <c r="L1198" s="4" t="str">
        <f>CONCATENATE(data[[#This Row],[num_domains]]," ",data[[#This Row],[Criteria]])</f>
        <v>3 Mishandling of classified information</v>
      </c>
    </row>
    <row r="1199" spans="1:12" hidden="1" x14ac:dyDescent="0.25">
      <c r="A1199" t="s">
        <v>29</v>
      </c>
      <c r="B1199" t="s">
        <v>46</v>
      </c>
      <c r="C1199" t="s">
        <v>45</v>
      </c>
      <c r="D1199" t="s">
        <v>8</v>
      </c>
      <c r="E1199" t="s">
        <v>7</v>
      </c>
      <c r="F1199" t="s">
        <v>10</v>
      </c>
      <c r="G1199">
        <f>INDEX(resident_to_x_domains[how many domains?],MATCH(data[[#This Row],[Case Profile Name]],resident_to_x_domains[Case Profile Name],0))</f>
        <v>3</v>
      </c>
      <c r="H1199" t="str">
        <f>INDEX(CHP_table[CHP],MATCH(data[[#This Row],[Case Profile Name]],CHP_table[Case Profile Name],0))</f>
        <v>CHP</v>
      </c>
      <c r="I1199" t="str">
        <f>LEFT(data[[#This Row],[Domain]],1)</f>
        <v>H</v>
      </c>
      <c r="J1199" s="4">
        <f>INDEX(criteria_table[criteria_code],MATCH(data[[#This Row],[Criteria]],criteria_table[Criteria],0))</f>
        <v>3</v>
      </c>
      <c r="K1199" s="4" t="str">
        <f>CONCATENATE(data[[#This Row],[C H or P]],",",data[[#This Row],[criteria_code]])</f>
        <v>H,3</v>
      </c>
      <c r="L1199" s="4" t="str">
        <f>CONCATENATE(data[[#This Row],[num_domains]]," ",data[[#This Row],[Criteria]])</f>
        <v>3 Allegiance to the United States of America</v>
      </c>
    </row>
    <row r="1200" spans="1:12" hidden="1" x14ac:dyDescent="0.25">
      <c r="A1200" t="s">
        <v>29</v>
      </c>
      <c r="B1200" t="s">
        <v>46</v>
      </c>
      <c r="C1200" t="s">
        <v>45</v>
      </c>
      <c r="D1200" t="s">
        <v>8</v>
      </c>
      <c r="E1200" t="s">
        <v>7</v>
      </c>
      <c r="F1200" t="s">
        <v>6</v>
      </c>
      <c r="G1200">
        <f>INDEX(resident_to_x_domains[how many domains?],MATCH(data[[#This Row],[Case Profile Name]],resident_to_x_domains[Case Profile Name],0))</f>
        <v>3</v>
      </c>
      <c r="H1200" t="str">
        <f>INDEX(CHP_table[CHP],MATCH(data[[#This Row],[Case Profile Name]],CHP_table[Case Profile Name],0))</f>
        <v>CHP</v>
      </c>
      <c r="I1200" t="str">
        <f>LEFT(data[[#This Row],[Domain]],1)</f>
        <v>H</v>
      </c>
      <c r="J1200" s="4">
        <f>INDEX(criteria_table[criteria_code],MATCH(data[[#This Row],[Criteria]],criteria_table[Criteria],0))</f>
        <v>28</v>
      </c>
      <c r="K1200" s="4" t="str">
        <f>CONCATENATE(data[[#This Row],[C H or P]],",",data[[#This Row],[criteria_code]])</f>
        <v>H,28</v>
      </c>
      <c r="L1200" s="4" t="str">
        <f>CONCATENATE(data[[#This Row],[num_domains]]," ",data[[#This Row],[Criteria]])</f>
        <v>3 Unexplained affluence</v>
      </c>
    </row>
    <row r="1201" spans="1:12" hidden="1" x14ac:dyDescent="0.25">
      <c r="A1201" t="s">
        <v>29</v>
      </c>
      <c r="B1201" t="s">
        <v>46</v>
      </c>
      <c r="C1201" t="s">
        <v>45</v>
      </c>
      <c r="D1201" t="s">
        <v>8</v>
      </c>
      <c r="E1201" t="s">
        <v>1</v>
      </c>
      <c r="F1201" t="s">
        <v>14</v>
      </c>
      <c r="G1201">
        <f>INDEX(resident_to_x_domains[how many domains?],MATCH(data[[#This Row],[Case Profile Name]],resident_to_x_domains[Case Profile Name],0))</f>
        <v>3</v>
      </c>
      <c r="H1201" t="str">
        <f>INDEX(CHP_table[CHP],MATCH(data[[#This Row],[Case Profile Name]],CHP_table[Case Profile Name],0))</f>
        <v>CHP</v>
      </c>
      <c r="I1201" t="str">
        <f>LEFT(data[[#This Row],[Domain]],1)</f>
        <v>P</v>
      </c>
      <c r="J1201" s="4">
        <f>INDEX(criteria_table[criteria_code],MATCH(data[[#This Row],[Criteria]],criteria_table[Criteria],0))</f>
        <v>1</v>
      </c>
      <c r="K1201" s="4" t="str">
        <f>CONCATENATE(data[[#This Row],[C H or P]],",",data[[#This Row],[criteria_code]])</f>
        <v>P,1</v>
      </c>
      <c r="L1201" s="4" t="str">
        <f>CONCATENATE(data[[#This Row],[num_domains]]," ",data[[#This Row],[Criteria]])</f>
        <v>3 Active communication with hostile actors</v>
      </c>
    </row>
    <row r="1202" spans="1:12" x14ac:dyDescent="0.25">
      <c r="A1202" t="s">
        <v>29</v>
      </c>
      <c r="B1202" t="s">
        <v>46</v>
      </c>
      <c r="C1202" t="s">
        <v>45</v>
      </c>
      <c r="D1202" t="s">
        <v>2</v>
      </c>
      <c r="E1202" t="s">
        <v>23</v>
      </c>
      <c r="F1202" t="s">
        <v>26</v>
      </c>
      <c r="G1202">
        <f>INDEX(resident_to_x_domains[how many domains?],MATCH(data[[#This Row],[Case Profile Name]],resident_to_x_domains[Case Profile Name],0))</f>
        <v>3</v>
      </c>
      <c r="H1202" t="str">
        <f>INDEX(CHP_table[CHP],MATCH(data[[#This Row],[Case Profile Name]],CHP_table[Case Profile Name],0))</f>
        <v>CHP</v>
      </c>
      <c r="I1202" t="str">
        <f>LEFT(data[[#This Row],[Domain]],1)</f>
        <v>C</v>
      </c>
      <c r="J1202" s="4">
        <f>INDEX(criteria_table[criteria_code],MATCH(data[[#This Row],[Criteria]],criteria_table[Criteria],0))</f>
        <v>21</v>
      </c>
      <c r="K1202" s="4" t="str">
        <f>CONCATENATE(data[[#This Row],[C H or P]],",",data[[#This Row],[criteria_code]])</f>
        <v>C,21</v>
      </c>
      <c r="L1202" s="4" t="str">
        <f>CONCATENATE(data[[#This Row],[num_domains]]," ",data[[#This Row],[Criteria]])</f>
        <v>3 Poor cybersecurity practices</v>
      </c>
    </row>
    <row r="1203" spans="1:12" hidden="1" x14ac:dyDescent="0.25">
      <c r="A1203" t="s">
        <v>29</v>
      </c>
      <c r="B1203" t="s">
        <v>46</v>
      </c>
      <c r="C1203" t="s">
        <v>45</v>
      </c>
      <c r="D1203" t="s">
        <v>8</v>
      </c>
      <c r="E1203" t="s">
        <v>23</v>
      </c>
      <c r="F1203" t="s">
        <v>22</v>
      </c>
      <c r="G1203">
        <f>INDEX(resident_to_x_domains[how many domains?],MATCH(data[[#This Row],[Case Profile Name]],resident_to_x_domains[Case Profile Name],0))</f>
        <v>3</v>
      </c>
      <c r="H1203" t="str">
        <f>INDEX(CHP_table[CHP],MATCH(data[[#This Row],[Case Profile Name]],CHP_table[Case Profile Name],0))</f>
        <v>CHP</v>
      </c>
      <c r="I1203" t="str">
        <f>LEFT(data[[#This Row],[Domain]],1)</f>
        <v>C</v>
      </c>
      <c r="J1203" s="4">
        <f>INDEX(criteria_table[criteria_code],MATCH(data[[#This Row],[Criteria]],criteria_table[Criteria],0))</f>
        <v>16</v>
      </c>
      <c r="K1203" s="4" t="str">
        <f>CONCATENATE(data[[#This Row],[C H or P]],",",data[[#This Row],[criteria_code]])</f>
        <v>C,16</v>
      </c>
      <c r="L1203" s="4" t="str">
        <f>CONCATENATE(data[[#This Row],[num_domains]]," ",data[[#This Row],[Criteria]])</f>
        <v>3 Misuse of protected/secured information systems</v>
      </c>
    </row>
    <row r="1204" spans="1:12" x14ac:dyDescent="0.25">
      <c r="A1204" t="s">
        <v>29</v>
      </c>
      <c r="B1204" t="s">
        <v>44</v>
      </c>
      <c r="C1204" t="s">
        <v>31</v>
      </c>
      <c r="D1204" t="s">
        <v>2</v>
      </c>
      <c r="E1204" t="s">
        <v>7</v>
      </c>
      <c r="F1204" t="s">
        <v>13</v>
      </c>
      <c r="G1204">
        <f>INDEX(resident_to_x_domains[how many domains?],MATCH(data[[#This Row],[Case Profile Name]],resident_to_x_domains[Case Profile Name],0))</f>
        <v>2</v>
      </c>
      <c r="H1204" t="str">
        <f>INDEX(CHP_table[CHP],MATCH(data[[#This Row],[Case Profile Name]],CHP_table[Case Profile Name],0))</f>
        <v>HP</v>
      </c>
      <c r="I1204" t="str">
        <f>LEFT(data[[#This Row],[Domain]],1)</f>
        <v>H</v>
      </c>
      <c r="J1204" s="4">
        <f>INDEX(criteria_table[criteria_code],MATCH(data[[#This Row],[Criteria]],criteria_table[Criteria],0))</f>
        <v>11</v>
      </c>
      <c r="K1204" s="4" t="str">
        <f>CONCATENATE(data[[#This Row],[C H or P]],",",data[[#This Row],[criteria_code]])</f>
        <v>H,11</v>
      </c>
      <c r="L1204" s="4" t="str">
        <f>CONCATENATE(data[[#This Row],[num_domains]]," ",data[[#This Row],[Criteria]])</f>
        <v>2 Financial considerations</v>
      </c>
    </row>
    <row r="1205" spans="1:12" x14ac:dyDescent="0.25">
      <c r="A1205" t="s">
        <v>29</v>
      </c>
      <c r="B1205" t="s">
        <v>44</v>
      </c>
      <c r="C1205" t="s">
        <v>31</v>
      </c>
      <c r="D1205" t="s">
        <v>2</v>
      </c>
      <c r="E1205" t="s">
        <v>7</v>
      </c>
      <c r="F1205" t="s">
        <v>38</v>
      </c>
      <c r="G1205">
        <f>INDEX(resident_to_x_domains[how many domains?],MATCH(data[[#This Row],[Case Profile Name]],resident_to_x_domains[Case Profile Name],0))</f>
        <v>2</v>
      </c>
      <c r="H1205" t="str">
        <f>INDEX(CHP_table[CHP],MATCH(data[[#This Row],[Case Profile Name]],CHP_table[Case Profile Name],0))</f>
        <v>HP</v>
      </c>
      <c r="I1205" t="str">
        <f>LEFT(data[[#This Row],[Domain]],1)</f>
        <v>H</v>
      </c>
      <c r="J1205" s="4">
        <f>INDEX(criteria_table[criteria_code],MATCH(data[[#This Row],[Criteria]],criteria_table[Criteria],0))</f>
        <v>20</v>
      </c>
      <c r="K1205" s="4" t="str">
        <f>CONCATENATE(data[[#This Row],[C H or P]],",",data[[#This Row],[criteria_code]])</f>
        <v>H,20</v>
      </c>
      <c r="L1205" s="4" t="str">
        <f>CONCATENATE(data[[#This Row],[num_domains]]," ",data[[#This Row],[Criteria]])</f>
        <v>2 Personal conduct</v>
      </c>
    </row>
    <row r="1206" spans="1:12" x14ac:dyDescent="0.25">
      <c r="A1206" t="s">
        <v>29</v>
      </c>
      <c r="B1206" t="s">
        <v>44</v>
      </c>
      <c r="C1206" t="s">
        <v>31</v>
      </c>
      <c r="D1206" t="s">
        <v>2</v>
      </c>
      <c r="E1206" t="s">
        <v>7</v>
      </c>
      <c r="F1206" t="s">
        <v>12</v>
      </c>
      <c r="G1206">
        <f>INDEX(resident_to_x_domains[how many domains?],MATCH(data[[#This Row],[Case Profile Name]],resident_to_x_domains[Case Profile Name],0))</f>
        <v>2</v>
      </c>
      <c r="H1206" t="str">
        <f>INDEX(CHP_table[CHP],MATCH(data[[#This Row],[Case Profile Name]],CHP_table[Case Profile Name],0))</f>
        <v>HP</v>
      </c>
      <c r="I1206" t="str">
        <f>LEFT(data[[#This Row],[Domain]],1)</f>
        <v>H</v>
      </c>
      <c r="J1206" s="4">
        <f>INDEX(criteria_table[criteria_code],MATCH(data[[#This Row],[Criteria]],criteria_table[Criteria],0))</f>
        <v>23</v>
      </c>
      <c r="K1206" s="4" t="str">
        <f>CONCATENATE(data[[#This Row],[C H or P]],",",data[[#This Row],[criteria_code]])</f>
        <v>H,23</v>
      </c>
      <c r="L1206" s="4" t="str">
        <f>CONCATENATE(data[[#This Row],[num_domains]]," ",data[[#This Row],[Criteria]])</f>
        <v>2 Practices dangerous to security</v>
      </c>
    </row>
    <row r="1207" spans="1:12" hidden="1" x14ac:dyDescent="0.25">
      <c r="A1207" t="s">
        <v>29</v>
      </c>
      <c r="B1207" t="s">
        <v>44</v>
      </c>
      <c r="C1207" t="s">
        <v>31</v>
      </c>
      <c r="D1207" t="s">
        <v>8</v>
      </c>
      <c r="E1207" t="s">
        <v>7</v>
      </c>
      <c r="F1207" t="s">
        <v>11</v>
      </c>
      <c r="G1207">
        <f>INDEX(resident_to_x_domains[how many domains?],MATCH(data[[#This Row],[Case Profile Name]],resident_to_x_domains[Case Profile Name],0))</f>
        <v>2</v>
      </c>
      <c r="H1207" t="str">
        <f>INDEX(CHP_table[CHP],MATCH(data[[#This Row],[Case Profile Name]],CHP_table[Case Profile Name],0))</f>
        <v>HP</v>
      </c>
      <c r="I1207" t="str">
        <f>LEFT(data[[#This Row],[Domain]],1)</f>
        <v>H</v>
      </c>
      <c r="J1207" s="4">
        <f>INDEX(criteria_table[criteria_code],MATCH(data[[#This Row],[Criteria]],criteria_table[Criteria],0))</f>
        <v>15</v>
      </c>
      <c r="K1207" s="4" t="str">
        <f>CONCATENATE(data[[#This Row],[C H or P]],",",data[[#This Row],[criteria_code]])</f>
        <v>H,15</v>
      </c>
      <c r="L1207" s="4" t="str">
        <f>CONCATENATE(data[[#This Row],[num_domains]]," ",data[[#This Row],[Criteria]])</f>
        <v>2 Mishandling of classified information</v>
      </c>
    </row>
    <row r="1208" spans="1:12" hidden="1" x14ac:dyDescent="0.25">
      <c r="A1208" t="s">
        <v>29</v>
      </c>
      <c r="B1208" t="s">
        <v>44</v>
      </c>
      <c r="C1208" t="s">
        <v>31</v>
      </c>
      <c r="D1208" t="s">
        <v>8</v>
      </c>
      <c r="E1208" t="s">
        <v>7</v>
      </c>
      <c r="F1208" t="s">
        <v>10</v>
      </c>
      <c r="G1208">
        <f>INDEX(resident_to_x_domains[how many domains?],MATCH(data[[#This Row],[Case Profile Name]],resident_to_x_domains[Case Profile Name],0))</f>
        <v>2</v>
      </c>
      <c r="H1208" t="str">
        <f>INDEX(CHP_table[CHP],MATCH(data[[#This Row],[Case Profile Name]],CHP_table[Case Profile Name],0))</f>
        <v>HP</v>
      </c>
      <c r="I1208" t="str">
        <f>LEFT(data[[#This Row],[Domain]],1)</f>
        <v>H</v>
      </c>
      <c r="J1208" s="4">
        <f>INDEX(criteria_table[criteria_code],MATCH(data[[#This Row],[Criteria]],criteria_table[Criteria],0))</f>
        <v>3</v>
      </c>
      <c r="K1208" s="4" t="str">
        <f>CONCATENATE(data[[#This Row],[C H or P]],",",data[[#This Row],[criteria_code]])</f>
        <v>H,3</v>
      </c>
      <c r="L1208" s="4" t="str">
        <f>CONCATENATE(data[[#This Row],[num_domains]]," ",data[[#This Row],[Criteria]])</f>
        <v>2 Allegiance to the United States of America</v>
      </c>
    </row>
    <row r="1209" spans="1:12" hidden="1" x14ac:dyDescent="0.25">
      <c r="A1209" t="s">
        <v>29</v>
      </c>
      <c r="B1209" t="s">
        <v>44</v>
      </c>
      <c r="C1209" t="s">
        <v>31</v>
      </c>
      <c r="D1209" t="s">
        <v>8</v>
      </c>
      <c r="E1209" t="s">
        <v>7</v>
      </c>
      <c r="F1209" t="s">
        <v>9</v>
      </c>
      <c r="G1209">
        <f>INDEX(resident_to_x_domains[how many domains?],MATCH(data[[#This Row],[Case Profile Name]],resident_to_x_domains[Case Profile Name],0))</f>
        <v>2</v>
      </c>
      <c r="H1209" t="str">
        <f>INDEX(CHP_table[CHP],MATCH(data[[#This Row],[Case Profile Name]],CHP_table[Case Profile Name],0))</f>
        <v>HP</v>
      </c>
      <c r="I1209" t="str">
        <f>LEFT(data[[#This Row],[Domain]],1)</f>
        <v>H</v>
      </c>
      <c r="J1209" s="4">
        <f>INDEX(criteria_table[criteria_code],MATCH(data[[#This Row],[Criteria]],criteria_table[Criteria],0))</f>
        <v>5</v>
      </c>
      <c r="K1209" s="4" t="str">
        <f>CONCATENATE(data[[#This Row],[C H or P]],",",data[[#This Row],[criteria_code]])</f>
        <v>H,5</v>
      </c>
      <c r="L1209" s="4" t="str">
        <f>CONCATENATE(data[[#This Row],[num_domains]]," ",data[[#This Row],[Criteria]])</f>
        <v>2 Criminal conduct</v>
      </c>
    </row>
    <row r="1210" spans="1:12" hidden="1" x14ac:dyDescent="0.25">
      <c r="A1210" t="s">
        <v>29</v>
      </c>
      <c r="B1210" t="s">
        <v>44</v>
      </c>
      <c r="C1210" t="s">
        <v>31</v>
      </c>
      <c r="D1210" t="s">
        <v>8</v>
      </c>
      <c r="E1210" t="s">
        <v>1</v>
      </c>
      <c r="F1210" t="s">
        <v>14</v>
      </c>
      <c r="G1210">
        <f>INDEX(resident_to_x_domains[how many domains?],MATCH(data[[#This Row],[Case Profile Name]],resident_to_x_domains[Case Profile Name],0))</f>
        <v>2</v>
      </c>
      <c r="H1210" t="str">
        <f>INDEX(CHP_table[CHP],MATCH(data[[#This Row],[Case Profile Name]],CHP_table[Case Profile Name],0))</f>
        <v>HP</v>
      </c>
      <c r="I1210" t="str">
        <f>LEFT(data[[#This Row],[Domain]],1)</f>
        <v>P</v>
      </c>
      <c r="J1210" s="4">
        <f>INDEX(criteria_table[criteria_code],MATCH(data[[#This Row],[Criteria]],criteria_table[Criteria],0))</f>
        <v>1</v>
      </c>
      <c r="K1210" s="4" t="str">
        <f>CONCATENATE(data[[#This Row],[C H or P]],",",data[[#This Row],[criteria_code]])</f>
        <v>P,1</v>
      </c>
      <c r="L1210" s="4" t="str">
        <f>CONCATENATE(data[[#This Row],[num_domains]]," ",data[[#This Row],[Criteria]])</f>
        <v>2 Active communication with hostile actors</v>
      </c>
    </row>
    <row r="1211" spans="1:12" x14ac:dyDescent="0.25">
      <c r="A1211" t="s">
        <v>21</v>
      </c>
      <c r="B1211" t="s">
        <v>282</v>
      </c>
      <c r="C1211" t="s">
        <v>41</v>
      </c>
      <c r="D1211" t="s">
        <v>2</v>
      </c>
      <c r="E1211" t="s">
        <v>7</v>
      </c>
      <c r="F1211" t="s">
        <v>38</v>
      </c>
      <c r="G1211">
        <f>INDEX(resident_to_x_domains[how many domains?],MATCH(data[[#This Row],[Case Profile Name]],resident_to_x_domains[Case Profile Name],0))</f>
        <v>3</v>
      </c>
      <c r="H1211" t="str">
        <f>INDEX(CHP_table[CHP],MATCH(data[[#This Row],[Case Profile Name]],CHP_table[Case Profile Name],0))</f>
        <v>CHP</v>
      </c>
      <c r="I1211" t="str">
        <f>LEFT(data[[#This Row],[Domain]],1)</f>
        <v>H</v>
      </c>
      <c r="J1211" s="4">
        <f>INDEX(criteria_table[criteria_code],MATCH(data[[#This Row],[Criteria]],criteria_table[Criteria],0))</f>
        <v>20</v>
      </c>
      <c r="K1211" s="4" t="str">
        <f>CONCATENATE(data[[#This Row],[C H or P]],",",data[[#This Row],[criteria_code]])</f>
        <v>H,20</v>
      </c>
      <c r="L1211" s="4" t="str">
        <f>CONCATENATE(data[[#This Row],[num_domains]]," ",data[[#This Row],[Criteria]])</f>
        <v>3 Personal conduct</v>
      </c>
    </row>
    <row r="1212" spans="1:12" x14ac:dyDescent="0.25">
      <c r="A1212" t="s">
        <v>21</v>
      </c>
      <c r="B1212" t="s">
        <v>282</v>
      </c>
      <c r="C1212" t="s">
        <v>41</v>
      </c>
      <c r="D1212" t="s">
        <v>2</v>
      </c>
      <c r="E1212" t="s">
        <v>7</v>
      </c>
      <c r="F1212" t="s">
        <v>13</v>
      </c>
      <c r="G1212">
        <f>INDEX(resident_to_x_domains[how many domains?],MATCH(data[[#This Row],[Case Profile Name]],resident_to_x_domains[Case Profile Name],0))</f>
        <v>3</v>
      </c>
      <c r="H1212" t="str">
        <f>INDEX(CHP_table[CHP],MATCH(data[[#This Row],[Case Profile Name]],CHP_table[Case Profile Name],0))</f>
        <v>CHP</v>
      </c>
      <c r="I1212" t="str">
        <f>LEFT(data[[#This Row],[Domain]],1)</f>
        <v>H</v>
      </c>
      <c r="J1212" s="4">
        <f>INDEX(criteria_table[criteria_code],MATCH(data[[#This Row],[Criteria]],criteria_table[Criteria],0))</f>
        <v>11</v>
      </c>
      <c r="K1212" s="4" t="str">
        <f>CONCATENATE(data[[#This Row],[C H or P]],",",data[[#This Row],[criteria_code]])</f>
        <v>H,11</v>
      </c>
      <c r="L1212" s="4" t="str">
        <f>CONCATENATE(data[[#This Row],[num_domains]]," ",data[[#This Row],[Criteria]])</f>
        <v>3 Financial considerations</v>
      </c>
    </row>
    <row r="1213" spans="1:12" x14ac:dyDescent="0.25">
      <c r="A1213" t="s">
        <v>21</v>
      </c>
      <c r="B1213" t="s">
        <v>282</v>
      </c>
      <c r="C1213" t="s">
        <v>41</v>
      </c>
      <c r="D1213" t="s">
        <v>2</v>
      </c>
      <c r="E1213" t="s">
        <v>7</v>
      </c>
      <c r="F1213" t="s">
        <v>12</v>
      </c>
      <c r="G1213">
        <f>INDEX(resident_to_x_domains[how many domains?],MATCH(data[[#This Row],[Case Profile Name]],resident_to_x_domains[Case Profile Name],0))</f>
        <v>3</v>
      </c>
      <c r="H1213" t="str">
        <f>INDEX(CHP_table[CHP],MATCH(data[[#This Row],[Case Profile Name]],CHP_table[Case Profile Name],0))</f>
        <v>CHP</v>
      </c>
      <c r="I1213" t="str">
        <f>LEFT(data[[#This Row],[Domain]],1)</f>
        <v>H</v>
      </c>
      <c r="J1213" s="4">
        <f>INDEX(criteria_table[criteria_code],MATCH(data[[#This Row],[Criteria]],criteria_table[Criteria],0))</f>
        <v>23</v>
      </c>
      <c r="K1213" s="4" t="str">
        <f>CONCATENATE(data[[#This Row],[C H or P]],",",data[[#This Row],[criteria_code]])</f>
        <v>H,23</v>
      </c>
      <c r="L1213" s="4" t="str">
        <f>CONCATENATE(data[[#This Row],[num_domains]]," ",data[[#This Row],[Criteria]])</f>
        <v>3 Practices dangerous to security</v>
      </c>
    </row>
    <row r="1214" spans="1:12" x14ac:dyDescent="0.25">
      <c r="A1214" t="s">
        <v>21</v>
      </c>
      <c r="B1214" t="s">
        <v>282</v>
      </c>
      <c r="C1214" t="s">
        <v>41</v>
      </c>
      <c r="D1214" t="s">
        <v>2</v>
      </c>
      <c r="E1214" t="s">
        <v>7</v>
      </c>
      <c r="F1214" t="s">
        <v>37</v>
      </c>
      <c r="G1214">
        <f>INDEX(resident_to_x_domains[how many domains?],MATCH(data[[#This Row],[Case Profile Name]],resident_to_x_domains[Case Profile Name],0))</f>
        <v>3</v>
      </c>
      <c r="H1214" t="str">
        <f>INDEX(CHP_table[CHP],MATCH(data[[#This Row],[Case Profile Name]],CHP_table[Case Profile Name],0))</f>
        <v>CHP</v>
      </c>
      <c r="I1214" t="str">
        <f>LEFT(data[[#This Row],[Domain]],1)</f>
        <v>H</v>
      </c>
      <c r="J1214" s="4">
        <f>INDEX(criteria_table[criteria_code],MATCH(data[[#This Row],[Criteria]],criteria_table[Criteria],0))</f>
        <v>24</v>
      </c>
      <c r="K1214" s="4" t="str">
        <f>CONCATENATE(data[[#This Row],[C H or P]],",",data[[#This Row],[criteria_code]])</f>
        <v>H,24</v>
      </c>
      <c r="L1214" s="4" t="str">
        <f>CONCATENATE(data[[#This Row],[num_domains]]," ",data[[#This Row],[Criteria]])</f>
        <v>3 Psychological considerations</v>
      </c>
    </row>
    <row r="1215" spans="1:12" hidden="1" x14ac:dyDescent="0.25">
      <c r="A1215" t="s">
        <v>21</v>
      </c>
      <c r="B1215" t="s">
        <v>282</v>
      </c>
      <c r="C1215" t="s">
        <v>41</v>
      </c>
      <c r="D1215" t="s">
        <v>8</v>
      </c>
      <c r="E1215" t="s">
        <v>7</v>
      </c>
      <c r="F1215" t="s">
        <v>11</v>
      </c>
      <c r="G1215">
        <f>INDEX(resident_to_x_domains[how many domains?],MATCH(data[[#This Row],[Case Profile Name]],resident_to_x_domains[Case Profile Name],0))</f>
        <v>3</v>
      </c>
      <c r="H1215" t="str">
        <f>INDEX(CHP_table[CHP],MATCH(data[[#This Row],[Case Profile Name]],CHP_table[Case Profile Name],0))</f>
        <v>CHP</v>
      </c>
      <c r="I1215" t="str">
        <f>LEFT(data[[#This Row],[Domain]],1)</f>
        <v>H</v>
      </c>
      <c r="J1215" s="4">
        <f>INDEX(criteria_table[criteria_code],MATCH(data[[#This Row],[Criteria]],criteria_table[Criteria],0))</f>
        <v>15</v>
      </c>
      <c r="K1215" s="4" t="str">
        <f>CONCATENATE(data[[#This Row],[C H or P]],",",data[[#This Row],[criteria_code]])</f>
        <v>H,15</v>
      </c>
      <c r="L1215" s="4" t="str">
        <f>CONCATENATE(data[[#This Row],[num_domains]]," ",data[[#This Row],[Criteria]])</f>
        <v>3 Mishandling of classified information</v>
      </c>
    </row>
    <row r="1216" spans="1:12" hidden="1" x14ac:dyDescent="0.25">
      <c r="A1216" t="s">
        <v>21</v>
      </c>
      <c r="B1216" t="s">
        <v>282</v>
      </c>
      <c r="C1216" t="s">
        <v>41</v>
      </c>
      <c r="D1216" t="s">
        <v>8</v>
      </c>
      <c r="E1216" t="s">
        <v>7</v>
      </c>
      <c r="F1216" t="s">
        <v>10</v>
      </c>
      <c r="G1216">
        <f>INDEX(resident_to_x_domains[how many domains?],MATCH(data[[#This Row],[Case Profile Name]],resident_to_x_domains[Case Profile Name],0))</f>
        <v>3</v>
      </c>
      <c r="H1216" t="str">
        <f>INDEX(CHP_table[CHP],MATCH(data[[#This Row],[Case Profile Name]],CHP_table[Case Profile Name],0))</f>
        <v>CHP</v>
      </c>
      <c r="I1216" t="str">
        <f>LEFT(data[[#This Row],[Domain]],1)</f>
        <v>H</v>
      </c>
      <c r="J1216" s="4">
        <f>INDEX(criteria_table[criteria_code],MATCH(data[[#This Row],[Criteria]],criteria_table[Criteria],0))</f>
        <v>3</v>
      </c>
      <c r="K1216" s="4" t="str">
        <f>CONCATENATE(data[[#This Row],[C H or P]],",",data[[#This Row],[criteria_code]])</f>
        <v>H,3</v>
      </c>
      <c r="L1216" s="4" t="str">
        <f>CONCATENATE(data[[#This Row],[num_domains]]," ",data[[#This Row],[Criteria]])</f>
        <v>3 Allegiance to the United States of America</v>
      </c>
    </row>
    <row r="1217" spans="1:12" hidden="1" x14ac:dyDescent="0.25">
      <c r="A1217" t="s">
        <v>21</v>
      </c>
      <c r="B1217" t="s">
        <v>282</v>
      </c>
      <c r="C1217" t="s">
        <v>41</v>
      </c>
      <c r="D1217" t="s">
        <v>8</v>
      </c>
      <c r="E1217" t="s">
        <v>7</v>
      </c>
      <c r="F1217" t="s">
        <v>43</v>
      </c>
      <c r="G1217">
        <f>INDEX(resident_to_x_domains[how many domains?],MATCH(data[[#This Row],[Case Profile Name]],resident_to_x_domains[Case Profile Name],0))</f>
        <v>3</v>
      </c>
      <c r="H1217" t="str">
        <f>INDEX(CHP_table[CHP],MATCH(data[[#This Row],[Case Profile Name]],CHP_table[Case Profile Name],0))</f>
        <v>CHP</v>
      </c>
      <c r="I1217" t="str">
        <f>LEFT(data[[#This Row],[Domain]],1)</f>
        <v>H</v>
      </c>
      <c r="J1217" s="4">
        <f>INDEX(criteria_table[criteria_code],MATCH(data[[#This Row],[Criteria]],criteria_table[Criteria],0))</f>
        <v>25</v>
      </c>
      <c r="K1217" s="4" t="str">
        <f>CONCATENATE(data[[#This Row],[C H or P]],",",data[[#This Row],[criteria_code]])</f>
        <v>H,25</v>
      </c>
      <c r="L1217" s="4" t="str">
        <f>CONCATENATE(data[[#This Row],[num_domains]]," ",data[[#This Row],[Criteria]])</f>
        <v>3 Psychological stress</v>
      </c>
    </row>
    <row r="1218" spans="1:12" hidden="1" x14ac:dyDescent="0.25">
      <c r="A1218" t="s">
        <v>21</v>
      </c>
      <c r="B1218" t="s">
        <v>282</v>
      </c>
      <c r="C1218" t="s">
        <v>41</v>
      </c>
      <c r="D1218" t="s">
        <v>8</v>
      </c>
      <c r="E1218" t="s">
        <v>7</v>
      </c>
      <c r="F1218" t="s">
        <v>6</v>
      </c>
      <c r="G1218">
        <f>INDEX(resident_to_x_domains[how many domains?],MATCH(data[[#This Row],[Case Profile Name]],resident_to_x_domains[Case Profile Name],0))</f>
        <v>3</v>
      </c>
      <c r="H1218" t="str">
        <f>INDEX(CHP_table[CHP],MATCH(data[[#This Row],[Case Profile Name]],CHP_table[Case Profile Name],0))</f>
        <v>CHP</v>
      </c>
      <c r="I1218" t="str">
        <f>LEFT(data[[#This Row],[Domain]],1)</f>
        <v>H</v>
      </c>
      <c r="J1218" s="4">
        <f>INDEX(criteria_table[criteria_code],MATCH(data[[#This Row],[Criteria]],criteria_table[Criteria],0))</f>
        <v>28</v>
      </c>
      <c r="K1218" s="4" t="str">
        <f>CONCATENATE(data[[#This Row],[C H or P]],",",data[[#This Row],[criteria_code]])</f>
        <v>H,28</v>
      </c>
      <c r="L1218" s="4" t="str">
        <f>CONCATENATE(data[[#This Row],[num_domains]]," ",data[[#This Row],[Criteria]])</f>
        <v>3 Unexplained affluence</v>
      </c>
    </row>
    <row r="1219" spans="1:12" x14ac:dyDescent="0.25">
      <c r="A1219" t="s">
        <v>21</v>
      </c>
      <c r="B1219" t="s">
        <v>282</v>
      </c>
      <c r="C1219" t="s">
        <v>41</v>
      </c>
      <c r="D1219" t="s">
        <v>2</v>
      </c>
      <c r="E1219" t="s">
        <v>1</v>
      </c>
      <c r="F1219" t="s">
        <v>0</v>
      </c>
      <c r="G1219">
        <f>INDEX(resident_to_x_domains[how many domains?],MATCH(data[[#This Row],[Case Profile Name]],resident_to_x_domains[Case Profile Name],0))</f>
        <v>3</v>
      </c>
      <c r="H1219" t="str">
        <f>INDEX(CHP_table[CHP],MATCH(data[[#This Row],[Case Profile Name]],CHP_table[Case Profile Name],0))</f>
        <v>CHP</v>
      </c>
      <c r="I1219" t="str">
        <f>LEFT(data[[#This Row],[Domain]],1)</f>
        <v>P</v>
      </c>
      <c r="J1219" s="4">
        <f>INDEX(criteria_table[criteria_code],MATCH(data[[#This Row],[Criteria]],criteria_table[Criteria],0))</f>
        <v>18</v>
      </c>
      <c r="K1219" s="4" t="str">
        <f>CONCATENATE(data[[#This Row],[C H or P]],",",data[[#This Row],[criteria_code]])</f>
        <v>P,18</v>
      </c>
      <c r="L1219" s="4" t="str">
        <f>CONCATENATE(data[[#This Row],[num_domains]]," ",data[[#This Row],[Criteria]])</f>
        <v>3 Passive communication with hostile actors</v>
      </c>
    </row>
    <row r="1220" spans="1:12" hidden="1" x14ac:dyDescent="0.25">
      <c r="A1220" t="s">
        <v>21</v>
      </c>
      <c r="B1220" t="s">
        <v>282</v>
      </c>
      <c r="C1220" t="s">
        <v>41</v>
      </c>
      <c r="D1220" t="s">
        <v>8</v>
      </c>
      <c r="E1220" t="s">
        <v>1</v>
      </c>
      <c r="F1220" t="s">
        <v>14</v>
      </c>
      <c r="G1220">
        <f>INDEX(resident_to_x_domains[how many domains?],MATCH(data[[#This Row],[Case Profile Name]],resident_to_x_domains[Case Profile Name],0))</f>
        <v>3</v>
      </c>
      <c r="H1220" t="str">
        <f>INDEX(CHP_table[CHP],MATCH(data[[#This Row],[Case Profile Name]],CHP_table[Case Profile Name],0))</f>
        <v>CHP</v>
      </c>
      <c r="I1220" t="str">
        <f>LEFT(data[[#This Row],[Domain]],1)</f>
        <v>P</v>
      </c>
      <c r="J1220" s="4">
        <f>INDEX(criteria_table[criteria_code],MATCH(data[[#This Row],[Criteria]],criteria_table[Criteria],0))</f>
        <v>1</v>
      </c>
      <c r="K1220" s="4" t="str">
        <f>CONCATENATE(data[[#This Row],[C H or P]],",",data[[#This Row],[criteria_code]])</f>
        <v>P,1</v>
      </c>
      <c r="L1220" s="4" t="str">
        <f>CONCATENATE(data[[#This Row],[num_domains]]," ",data[[#This Row],[Criteria]])</f>
        <v>3 Active communication with hostile actors</v>
      </c>
    </row>
    <row r="1221" spans="1:12" x14ac:dyDescent="0.25">
      <c r="A1221" t="s">
        <v>21</v>
      </c>
      <c r="B1221" t="s">
        <v>282</v>
      </c>
      <c r="C1221" t="s">
        <v>41</v>
      </c>
      <c r="D1221" t="s">
        <v>2</v>
      </c>
      <c r="E1221" t="s">
        <v>23</v>
      </c>
      <c r="F1221" t="s">
        <v>26</v>
      </c>
      <c r="G1221">
        <f>INDEX(resident_to_x_domains[how many domains?],MATCH(data[[#This Row],[Case Profile Name]],resident_to_x_domains[Case Profile Name],0))</f>
        <v>3</v>
      </c>
      <c r="H1221" t="str">
        <f>INDEX(CHP_table[CHP],MATCH(data[[#This Row],[Case Profile Name]],CHP_table[Case Profile Name],0))</f>
        <v>CHP</v>
      </c>
      <c r="I1221" t="str">
        <f>LEFT(data[[#This Row],[Domain]],1)</f>
        <v>C</v>
      </c>
      <c r="J1221" s="4">
        <f>INDEX(criteria_table[criteria_code],MATCH(data[[#This Row],[Criteria]],criteria_table[Criteria],0))</f>
        <v>21</v>
      </c>
      <c r="K1221" s="4" t="str">
        <f>CONCATENATE(data[[#This Row],[C H or P]],",",data[[#This Row],[criteria_code]])</f>
        <v>C,21</v>
      </c>
      <c r="L1221" s="4" t="str">
        <f>CONCATENATE(data[[#This Row],[num_domains]]," ",data[[#This Row],[Criteria]])</f>
        <v>3 Poor cybersecurity practices</v>
      </c>
    </row>
    <row r="1222" spans="1:12" hidden="1" x14ac:dyDescent="0.25">
      <c r="A1222" t="s">
        <v>21</v>
      </c>
      <c r="B1222" t="s">
        <v>282</v>
      </c>
      <c r="C1222" t="s">
        <v>41</v>
      </c>
      <c r="D1222" t="s">
        <v>8</v>
      </c>
      <c r="E1222" t="s">
        <v>23</v>
      </c>
      <c r="F1222" t="s">
        <v>22</v>
      </c>
      <c r="G1222">
        <f>INDEX(resident_to_x_domains[how many domains?],MATCH(data[[#This Row],[Case Profile Name]],resident_to_x_domains[Case Profile Name],0))</f>
        <v>3</v>
      </c>
      <c r="H1222" t="str">
        <f>INDEX(CHP_table[CHP],MATCH(data[[#This Row],[Case Profile Name]],CHP_table[Case Profile Name],0))</f>
        <v>CHP</v>
      </c>
      <c r="I1222" t="str">
        <f>LEFT(data[[#This Row],[Domain]],1)</f>
        <v>C</v>
      </c>
      <c r="J1222" s="4">
        <f>INDEX(criteria_table[criteria_code],MATCH(data[[#This Row],[Criteria]],criteria_table[Criteria],0))</f>
        <v>16</v>
      </c>
      <c r="K1222" s="4" t="str">
        <f>CONCATENATE(data[[#This Row],[C H or P]],",",data[[#This Row],[criteria_code]])</f>
        <v>C,16</v>
      </c>
      <c r="L1222" s="4" t="str">
        <f>CONCATENATE(data[[#This Row],[num_domains]]," ",data[[#This Row],[Criteria]])</f>
        <v>3 Misuse of protected/secured information systems</v>
      </c>
    </row>
    <row r="1223" spans="1:12" x14ac:dyDescent="0.25">
      <c r="A1223" t="s">
        <v>29</v>
      </c>
      <c r="B1223" t="s">
        <v>40</v>
      </c>
      <c r="C1223" t="s">
        <v>39</v>
      </c>
      <c r="D1223" t="s">
        <v>2</v>
      </c>
      <c r="E1223" t="s">
        <v>7</v>
      </c>
      <c r="F1223" t="s">
        <v>38</v>
      </c>
      <c r="G1223">
        <f>INDEX(resident_to_x_domains[how many domains?],MATCH(data[[#This Row],[Case Profile Name]],resident_to_x_domains[Case Profile Name],0))</f>
        <v>1</v>
      </c>
      <c r="H1223" t="str">
        <f>INDEX(CHP_table[CHP],MATCH(data[[#This Row],[Case Profile Name]],CHP_table[Case Profile Name],0))</f>
        <v>H</v>
      </c>
      <c r="I1223" t="str">
        <f>LEFT(data[[#This Row],[Domain]],1)</f>
        <v>H</v>
      </c>
      <c r="J1223" s="4">
        <f>INDEX(criteria_table[criteria_code],MATCH(data[[#This Row],[Criteria]],criteria_table[Criteria],0))</f>
        <v>20</v>
      </c>
      <c r="K1223" s="4" t="str">
        <f>CONCATENATE(data[[#This Row],[C H or P]],",",data[[#This Row],[criteria_code]])</f>
        <v>H,20</v>
      </c>
      <c r="L1223" s="4" t="str">
        <f>CONCATENATE(data[[#This Row],[num_domains]]," ",data[[#This Row],[Criteria]])</f>
        <v>1 Personal conduct</v>
      </c>
    </row>
    <row r="1224" spans="1:12" x14ac:dyDescent="0.25">
      <c r="A1224" t="s">
        <v>29</v>
      </c>
      <c r="B1224" t="s">
        <v>40</v>
      </c>
      <c r="C1224" t="s">
        <v>39</v>
      </c>
      <c r="D1224" t="s">
        <v>2</v>
      </c>
      <c r="E1224" t="s">
        <v>7</v>
      </c>
      <c r="F1224" t="s">
        <v>13</v>
      </c>
      <c r="G1224">
        <f>INDEX(resident_to_x_domains[how many domains?],MATCH(data[[#This Row],[Case Profile Name]],resident_to_x_domains[Case Profile Name],0))</f>
        <v>1</v>
      </c>
      <c r="H1224" t="str">
        <f>INDEX(CHP_table[CHP],MATCH(data[[#This Row],[Case Profile Name]],CHP_table[Case Profile Name],0))</f>
        <v>H</v>
      </c>
      <c r="I1224" t="str">
        <f>LEFT(data[[#This Row],[Domain]],1)</f>
        <v>H</v>
      </c>
      <c r="J1224" s="4">
        <f>INDEX(criteria_table[criteria_code],MATCH(data[[#This Row],[Criteria]],criteria_table[Criteria],0))</f>
        <v>11</v>
      </c>
      <c r="K1224" s="4" t="str">
        <f>CONCATENATE(data[[#This Row],[C H or P]],",",data[[#This Row],[criteria_code]])</f>
        <v>H,11</v>
      </c>
      <c r="L1224" s="4" t="str">
        <f>CONCATENATE(data[[#This Row],[num_domains]]," ",data[[#This Row],[Criteria]])</f>
        <v>1 Financial considerations</v>
      </c>
    </row>
    <row r="1225" spans="1:12" x14ac:dyDescent="0.25">
      <c r="A1225" t="s">
        <v>29</v>
      </c>
      <c r="B1225" t="s">
        <v>40</v>
      </c>
      <c r="C1225" t="s">
        <v>39</v>
      </c>
      <c r="D1225" t="s">
        <v>2</v>
      </c>
      <c r="E1225" t="s">
        <v>7</v>
      </c>
      <c r="F1225" t="s">
        <v>12</v>
      </c>
      <c r="G1225">
        <f>INDEX(resident_to_x_domains[how many domains?],MATCH(data[[#This Row],[Case Profile Name]],resident_to_x_domains[Case Profile Name],0))</f>
        <v>1</v>
      </c>
      <c r="H1225" t="str">
        <f>INDEX(CHP_table[CHP],MATCH(data[[#This Row],[Case Profile Name]],CHP_table[Case Profile Name],0))</f>
        <v>H</v>
      </c>
      <c r="I1225" t="str">
        <f>LEFT(data[[#This Row],[Domain]],1)</f>
        <v>H</v>
      </c>
      <c r="J1225" s="4">
        <f>INDEX(criteria_table[criteria_code],MATCH(data[[#This Row],[Criteria]],criteria_table[Criteria],0))</f>
        <v>23</v>
      </c>
      <c r="K1225" s="4" t="str">
        <f>CONCATENATE(data[[#This Row],[C H or P]],",",data[[#This Row],[criteria_code]])</f>
        <v>H,23</v>
      </c>
      <c r="L1225" s="4" t="str">
        <f>CONCATENATE(data[[#This Row],[num_domains]]," ",data[[#This Row],[Criteria]])</f>
        <v>1 Practices dangerous to security</v>
      </c>
    </row>
    <row r="1226" spans="1:12" hidden="1" x14ac:dyDescent="0.25">
      <c r="A1226" t="s">
        <v>29</v>
      </c>
      <c r="B1226" t="s">
        <v>40</v>
      </c>
      <c r="C1226" t="s">
        <v>39</v>
      </c>
      <c r="D1226" t="s">
        <v>8</v>
      </c>
      <c r="E1226" t="s">
        <v>7</v>
      </c>
      <c r="F1226" t="s">
        <v>11</v>
      </c>
      <c r="G1226">
        <f>INDEX(resident_to_x_domains[how many domains?],MATCH(data[[#This Row],[Case Profile Name]],resident_to_x_domains[Case Profile Name],0))</f>
        <v>1</v>
      </c>
      <c r="H1226" t="str">
        <f>INDEX(CHP_table[CHP],MATCH(data[[#This Row],[Case Profile Name]],CHP_table[Case Profile Name],0))</f>
        <v>H</v>
      </c>
      <c r="I1226" t="str">
        <f>LEFT(data[[#This Row],[Domain]],1)</f>
        <v>H</v>
      </c>
      <c r="J1226" s="4">
        <f>INDEX(criteria_table[criteria_code],MATCH(data[[#This Row],[Criteria]],criteria_table[Criteria],0))</f>
        <v>15</v>
      </c>
      <c r="K1226" s="4" t="str">
        <f>CONCATENATE(data[[#This Row],[C H or P]],",",data[[#This Row],[criteria_code]])</f>
        <v>H,15</v>
      </c>
      <c r="L1226" s="4" t="str">
        <f>CONCATENATE(data[[#This Row],[num_domains]]," ",data[[#This Row],[Criteria]])</f>
        <v>1 Mishandling of classified information</v>
      </c>
    </row>
    <row r="1227" spans="1:12" hidden="1" x14ac:dyDescent="0.25">
      <c r="A1227" t="s">
        <v>29</v>
      </c>
      <c r="B1227" t="s">
        <v>40</v>
      </c>
      <c r="C1227" t="s">
        <v>39</v>
      </c>
      <c r="D1227" t="s">
        <v>8</v>
      </c>
      <c r="E1227" t="s">
        <v>7</v>
      </c>
      <c r="F1227" t="s">
        <v>10</v>
      </c>
      <c r="G1227">
        <f>INDEX(resident_to_x_domains[how many domains?],MATCH(data[[#This Row],[Case Profile Name]],resident_to_x_domains[Case Profile Name],0))</f>
        <v>1</v>
      </c>
      <c r="H1227" t="str">
        <f>INDEX(CHP_table[CHP],MATCH(data[[#This Row],[Case Profile Name]],CHP_table[Case Profile Name],0))</f>
        <v>H</v>
      </c>
      <c r="I1227" t="str">
        <f>LEFT(data[[#This Row],[Domain]],1)</f>
        <v>H</v>
      </c>
      <c r="J1227" s="4">
        <f>INDEX(criteria_table[criteria_code],MATCH(data[[#This Row],[Criteria]],criteria_table[Criteria],0))</f>
        <v>3</v>
      </c>
      <c r="K1227" s="4" t="str">
        <f>CONCATENATE(data[[#This Row],[C H or P]],",",data[[#This Row],[criteria_code]])</f>
        <v>H,3</v>
      </c>
      <c r="L1227" s="4" t="str">
        <f>CONCATENATE(data[[#This Row],[num_domains]]," ",data[[#This Row],[Criteria]])</f>
        <v>1 Allegiance to the United States of America</v>
      </c>
    </row>
    <row r="1228" spans="1:12" x14ac:dyDescent="0.25">
      <c r="A1228" t="s">
        <v>33</v>
      </c>
      <c r="B1228" t="s">
        <v>32</v>
      </c>
      <c r="C1228" t="s">
        <v>31</v>
      </c>
      <c r="D1228" t="s">
        <v>2</v>
      </c>
      <c r="E1228" t="s">
        <v>7</v>
      </c>
      <c r="F1228" t="s">
        <v>38</v>
      </c>
      <c r="G1228">
        <f>INDEX(resident_to_x_domains[how many domains?],MATCH(data[[#This Row],[Case Profile Name]],resident_to_x_domains[Case Profile Name],0))</f>
        <v>2</v>
      </c>
      <c r="H1228" t="str">
        <f>INDEX(CHP_table[CHP],MATCH(data[[#This Row],[Case Profile Name]],CHP_table[Case Profile Name],0))</f>
        <v>HP</v>
      </c>
      <c r="I1228" t="str">
        <f>LEFT(data[[#This Row],[Domain]],1)</f>
        <v>H</v>
      </c>
      <c r="J1228" s="4">
        <f>INDEX(criteria_table[criteria_code],MATCH(data[[#This Row],[Criteria]],criteria_table[Criteria],0))</f>
        <v>20</v>
      </c>
      <c r="K1228" s="4" t="str">
        <f>CONCATENATE(data[[#This Row],[C H or P]],",",data[[#This Row],[criteria_code]])</f>
        <v>H,20</v>
      </c>
      <c r="L1228" s="4" t="str">
        <f>CONCATENATE(data[[#This Row],[num_domains]]," ",data[[#This Row],[Criteria]])</f>
        <v>2 Personal conduct</v>
      </c>
    </row>
    <row r="1229" spans="1:12" x14ac:dyDescent="0.25">
      <c r="A1229" t="s">
        <v>33</v>
      </c>
      <c r="B1229" t="s">
        <v>32</v>
      </c>
      <c r="C1229" t="s">
        <v>31</v>
      </c>
      <c r="D1229" t="s">
        <v>2</v>
      </c>
      <c r="E1229" t="s">
        <v>7</v>
      </c>
      <c r="F1229" t="s">
        <v>13</v>
      </c>
      <c r="G1229">
        <f>INDEX(resident_to_x_domains[how many domains?],MATCH(data[[#This Row],[Case Profile Name]],resident_to_x_domains[Case Profile Name],0))</f>
        <v>2</v>
      </c>
      <c r="H1229" t="str">
        <f>INDEX(CHP_table[CHP],MATCH(data[[#This Row],[Case Profile Name]],CHP_table[Case Profile Name],0))</f>
        <v>HP</v>
      </c>
      <c r="I1229" t="str">
        <f>LEFT(data[[#This Row],[Domain]],1)</f>
        <v>H</v>
      </c>
      <c r="J1229" s="4">
        <f>INDEX(criteria_table[criteria_code],MATCH(data[[#This Row],[Criteria]],criteria_table[Criteria],0))</f>
        <v>11</v>
      </c>
      <c r="K1229" s="4" t="str">
        <f>CONCATENATE(data[[#This Row],[C H or P]],",",data[[#This Row],[criteria_code]])</f>
        <v>H,11</v>
      </c>
      <c r="L1229" s="4" t="str">
        <f>CONCATENATE(data[[#This Row],[num_domains]]," ",data[[#This Row],[Criteria]])</f>
        <v>2 Financial considerations</v>
      </c>
    </row>
    <row r="1230" spans="1:12" x14ac:dyDescent="0.25">
      <c r="A1230" t="s">
        <v>33</v>
      </c>
      <c r="B1230" t="s">
        <v>32</v>
      </c>
      <c r="C1230" t="s">
        <v>31</v>
      </c>
      <c r="D1230" t="s">
        <v>2</v>
      </c>
      <c r="E1230" t="s">
        <v>7</v>
      </c>
      <c r="F1230" t="s">
        <v>37</v>
      </c>
      <c r="G1230">
        <f>INDEX(resident_to_x_domains[how many domains?],MATCH(data[[#This Row],[Case Profile Name]],resident_to_x_domains[Case Profile Name],0))</f>
        <v>2</v>
      </c>
      <c r="H1230" t="str">
        <f>INDEX(CHP_table[CHP],MATCH(data[[#This Row],[Case Profile Name]],CHP_table[Case Profile Name],0))</f>
        <v>HP</v>
      </c>
      <c r="I1230" t="str">
        <f>LEFT(data[[#This Row],[Domain]],1)</f>
        <v>H</v>
      </c>
      <c r="J1230" s="4">
        <f>INDEX(criteria_table[criteria_code],MATCH(data[[#This Row],[Criteria]],criteria_table[Criteria],0))</f>
        <v>24</v>
      </c>
      <c r="K1230" s="4" t="str">
        <f>CONCATENATE(data[[#This Row],[C H or P]],",",data[[#This Row],[criteria_code]])</f>
        <v>H,24</v>
      </c>
      <c r="L1230" s="4" t="str">
        <f>CONCATENATE(data[[#This Row],[num_domains]]," ",data[[#This Row],[Criteria]])</f>
        <v>2 Psychological considerations</v>
      </c>
    </row>
    <row r="1231" spans="1:12" hidden="1" x14ac:dyDescent="0.25">
      <c r="A1231" t="s">
        <v>33</v>
      </c>
      <c r="B1231" t="s">
        <v>32</v>
      </c>
      <c r="C1231" t="s">
        <v>31</v>
      </c>
      <c r="D1231" t="s">
        <v>8</v>
      </c>
      <c r="E1231" t="s">
        <v>7</v>
      </c>
      <c r="F1231" t="s">
        <v>11</v>
      </c>
      <c r="G1231">
        <f>INDEX(resident_to_x_domains[how many domains?],MATCH(data[[#This Row],[Case Profile Name]],resident_to_x_domains[Case Profile Name],0))</f>
        <v>2</v>
      </c>
      <c r="H1231" t="str">
        <f>INDEX(CHP_table[CHP],MATCH(data[[#This Row],[Case Profile Name]],CHP_table[Case Profile Name],0))</f>
        <v>HP</v>
      </c>
      <c r="I1231" t="str">
        <f>LEFT(data[[#This Row],[Domain]],1)</f>
        <v>H</v>
      </c>
      <c r="J1231" s="4">
        <f>INDEX(criteria_table[criteria_code],MATCH(data[[#This Row],[Criteria]],criteria_table[Criteria],0))</f>
        <v>15</v>
      </c>
      <c r="K1231" s="4" t="str">
        <f>CONCATENATE(data[[#This Row],[C H or P]],",",data[[#This Row],[criteria_code]])</f>
        <v>H,15</v>
      </c>
      <c r="L1231" s="4" t="str">
        <f>CONCATENATE(data[[#This Row],[num_domains]]," ",data[[#This Row],[Criteria]])</f>
        <v>2 Mishandling of classified information</v>
      </c>
    </row>
    <row r="1232" spans="1:12" hidden="1" x14ac:dyDescent="0.25">
      <c r="A1232" t="s">
        <v>33</v>
      </c>
      <c r="B1232" t="s">
        <v>32</v>
      </c>
      <c r="C1232" t="s">
        <v>31</v>
      </c>
      <c r="D1232" t="s">
        <v>8</v>
      </c>
      <c r="E1232" t="s">
        <v>7</v>
      </c>
      <c r="F1232" t="s">
        <v>10</v>
      </c>
      <c r="G1232">
        <f>INDEX(resident_to_x_domains[how many domains?],MATCH(data[[#This Row],[Case Profile Name]],resident_to_x_domains[Case Profile Name],0))</f>
        <v>2</v>
      </c>
      <c r="H1232" t="str">
        <f>INDEX(CHP_table[CHP],MATCH(data[[#This Row],[Case Profile Name]],CHP_table[Case Profile Name],0))</f>
        <v>HP</v>
      </c>
      <c r="I1232" t="str">
        <f>LEFT(data[[#This Row],[Domain]],1)</f>
        <v>H</v>
      </c>
      <c r="J1232" s="4">
        <f>INDEX(criteria_table[criteria_code],MATCH(data[[#This Row],[Criteria]],criteria_table[Criteria],0))</f>
        <v>3</v>
      </c>
      <c r="K1232" s="4" t="str">
        <f>CONCATENATE(data[[#This Row],[C H or P]],",",data[[#This Row],[criteria_code]])</f>
        <v>H,3</v>
      </c>
      <c r="L1232" s="4" t="str">
        <f>CONCATENATE(data[[#This Row],[num_domains]]," ",data[[#This Row],[Criteria]])</f>
        <v>2 Allegiance to the United States of America</v>
      </c>
    </row>
    <row r="1233" spans="1:12" hidden="1" x14ac:dyDescent="0.25">
      <c r="A1233" t="s">
        <v>33</v>
      </c>
      <c r="B1233" t="s">
        <v>32</v>
      </c>
      <c r="C1233" t="s">
        <v>31</v>
      </c>
      <c r="D1233" t="s">
        <v>8</v>
      </c>
      <c r="E1233" t="s">
        <v>7</v>
      </c>
      <c r="F1233" t="s">
        <v>9</v>
      </c>
      <c r="G1233">
        <f>INDEX(resident_to_x_domains[how many domains?],MATCH(data[[#This Row],[Case Profile Name]],resident_to_x_domains[Case Profile Name],0))</f>
        <v>2</v>
      </c>
      <c r="H1233" t="str">
        <f>INDEX(CHP_table[CHP],MATCH(data[[#This Row],[Case Profile Name]],CHP_table[Case Profile Name],0))</f>
        <v>HP</v>
      </c>
      <c r="I1233" t="str">
        <f>LEFT(data[[#This Row],[Domain]],1)</f>
        <v>H</v>
      </c>
      <c r="J1233" s="4">
        <f>INDEX(criteria_table[criteria_code],MATCH(data[[#This Row],[Criteria]],criteria_table[Criteria],0))</f>
        <v>5</v>
      </c>
      <c r="K1233" s="4" t="str">
        <f>CONCATENATE(data[[#This Row],[C H or P]],",",data[[#This Row],[criteria_code]])</f>
        <v>H,5</v>
      </c>
      <c r="L1233" s="4" t="str">
        <f>CONCATENATE(data[[#This Row],[num_domains]]," ",data[[#This Row],[Criteria]])</f>
        <v>2 Criminal conduct</v>
      </c>
    </row>
    <row r="1234" spans="1:12" hidden="1" x14ac:dyDescent="0.25">
      <c r="A1234" t="s">
        <v>33</v>
      </c>
      <c r="B1234" t="s">
        <v>32</v>
      </c>
      <c r="C1234" t="s">
        <v>31</v>
      </c>
      <c r="D1234" t="s">
        <v>8</v>
      </c>
      <c r="E1234" t="s">
        <v>7</v>
      </c>
      <c r="F1234" t="s">
        <v>30</v>
      </c>
      <c r="G1234">
        <f>INDEX(resident_to_x_domains[how many domains?],MATCH(data[[#This Row],[Case Profile Name]],resident_to_x_domains[Case Profile Name],0))</f>
        <v>2</v>
      </c>
      <c r="H1234" t="str">
        <f>INDEX(CHP_table[CHP],MATCH(data[[#This Row],[Case Profile Name]],CHP_table[Case Profile Name],0))</f>
        <v>HP</v>
      </c>
      <c r="I1234" t="str">
        <f>LEFT(data[[#This Row],[Domain]],1)</f>
        <v>H</v>
      </c>
      <c r="J1234" s="4">
        <f>INDEX(criteria_table[criteria_code],MATCH(data[[#This Row],[Criteria]],criteria_table[Criteria],0))</f>
        <v>8</v>
      </c>
      <c r="K1234" s="4" t="str">
        <f>CONCATENATE(data[[#This Row],[C H or P]],",",data[[#This Row],[criteria_code]])</f>
        <v>H,8</v>
      </c>
      <c r="L1234" s="4" t="str">
        <f>CONCATENATE(data[[#This Row],[num_domains]]," ",data[[#This Row],[Criteria]])</f>
        <v>2 Excessive debt</v>
      </c>
    </row>
    <row r="1235" spans="1:12" x14ac:dyDescent="0.25">
      <c r="A1235" t="s">
        <v>33</v>
      </c>
      <c r="B1235" t="s">
        <v>32</v>
      </c>
      <c r="C1235" t="s">
        <v>31</v>
      </c>
      <c r="D1235" t="s">
        <v>2</v>
      </c>
      <c r="E1235" t="s">
        <v>1</v>
      </c>
      <c r="F1235" t="s">
        <v>36</v>
      </c>
      <c r="G1235">
        <f>INDEX(resident_to_x_domains[how many domains?],MATCH(data[[#This Row],[Case Profile Name]],resident_to_x_domains[Case Profile Name],0))</f>
        <v>2</v>
      </c>
      <c r="H1235" t="str">
        <f>INDEX(CHP_table[CHP],MATCH(data[[#This Row],[Case Profile Name]],CHP_table[Case Profile Name],0))</f>
        <v>HP</v>
      </c>
      <c r="I1235" t="str">
        <f>LEFT(data[[#This Row],[Domain]],1)</f>
        <v>P</v>
      </c>
      <c r="J1235" s="4">
        <f>INDEX(criteria_table[criteria_code],MATCH(data[[#This Row],[Criteria]],criteria_table[Criteria],0))</f>
        <v>4</v>
      </c>
      <c r="K1235" s="4" t="str">
        <f>CONCATENATE(data[[#This Row],[C H or P]],",",data[[#This Row],[criteria_code]])</f>
        <v>P,4</v>
      </c>
      <c r="L1235" s="4" t="str">
        <f>CONCATENATE(data[[#This Row],[num_domains]]," ",data[[#This Row],[Criteria]])</f>
        <v>2 Anti-social tendencies</v>
      </c>
    </row>
    <row r="1236" spans="1:12" x14ac:dyDescent="0.25">
      <c r="A1236" t="s">
        <v>33</v>
      </c>
      <c r="B1236" t="s">
        <v>32</v>
      </c>
      <c r="C1236" t="s">
        <v>31</v>
      </c>
      <c r="D1236" t="s">
        <v>2</v>
      </c>
      <c r="E1236" t="s">
        <v>1</v>
      </c>
      <c r="F1236" t="s">
        <v>35</v>
      </c>
      <c r="G1236">
        <f>INDEX(resident_to_x_domains[how many domains?],MATCH(data[[#This Row],[Case Profile Name]],resident_to_x_domains[Case Profile Name],0))</f>
        <v>2</v>
      </c>
      <c r="H1236" t="str">
        <f>INDEX(CHP_table[CHP],MATCH(data[[#This Row],[Case Profile Name]],CHP_table[Case Profile Name],0))</f>
        <v>HP</v>
      </c>
      <c r="I1236" t="str">
        <f>LEFT(data[[#This Row],[Domain]],1)</f>
        <v>P</v>
      </c>
      <c r="J1236" s="4">
        <f>INDEX(criteria_table[criteria_code],MATCH(data[[#This Row],[Criteria]],criteria_table[Criteria],0))</f>
        <v>10</v>
      </c>
      <c r="K1236" s="4" t="str">
        <f>CONCATENATE(data[[#This Row],[C H or P]],",",data[[#This Row],[criteria_code]])</f>
        <v>P,10</v>
      </c>
      <c r="L1236" s="4" t="str">
        <f>CONCATENATE(data[[#This Row],[num_domains]]," ",data[[#This Row],[Criteria]])</f>
        <v>2 Feelings of victimization</v>
      </c>
    </row>
    <row r="1237" spans="1:12" hidden="1" x14ac:dyDescent="0.25">
      <c r="A1237" t="s">
        <v>33</v>
      </c>
      <c r="B1237" t="s">
        <v>32</v>
      </c>
      <c r="C1237" t="s">
        <v>31</v>
      </c>
      <c r="D1237" t="s">
        <v>8</v>
      </c>
      <c r="E1237" t="s">
        <v>1</v>
      </c>
      <c r="F1237" t="s">
        <v>34</v>
      </c>
      <c r="G1237">
        <f>INDEX(resident_to_x_domains[how many domains?],MATCH(data[[#This Row],[Case Profile Name]],resident_to_x_domains[Case Profile Name],0))</f>
        <v>2</v>
      </c>
      <c r="H1237" t="str">
        <f>INDEX(CHP_table[CHP],MATCH(data[[#This Row],[Case Profile Name]],CHP_table[Case Profile Name],0))</f>
        <v>HP</v>
      </c>
      <c r="I1237" t="str">
        <f>LEFT(data[[#This Row],[Domain]],1)</f>
        <v>P</v>
      </c>
      <c r="J1237" s="4">
        <f>INDEX(criteria_table[criteria_code],MATCH(data[[#This Row],[Criteria]],criteria_table[Criteria],0))</f>
        <v>26</v>
      </c>
      <c r="K1237" s="4" t="str">
        <f>CONCATENATE(data[[#This Row],[C H or P]],",",data[[#This Row],[criteria_code]])</f>
        <v>P,26</v>
      </c>
      <c r="L1237" s="4" t="str">
        <f>CONCATENATE(data[[#This Row],[num_domains]]," ",data[[#This Row],[Criteria]])</f>
        <v>2 Resentment</v>
      </c>
    </row>
    <row r="1238" spans="1:12" hidden="1" x14ac:dyDescent="0.25">
      <c r="A1238" t="s">
        <v>33</v>
      </c>
      <c r="B1238" t="s">
        <v>32</v>
      </c>
      <c r="C1238" t="s">
        <v>31</v>
      </c>
      <c r="D1238" t="s">
        <v>8</v>
      </c>
      <c r="E1238" t="s">
        <v>1</v>
      </c>
      <c r="F1238" t="s">
        <v>14</v>
      </c>
      <c r="G1238">
        <f>INDEX(resident_to_x_domains[how many domains?],MATCH(data[[#This Row],[Case Profile Name]],resident_to_x_domains[Case Profile Name],0))</f>
        <v>2</v>
      </c>
      <c r="H1238" t="str">
        <f>INDEX(CHP_table[CHP],MATCH(data[[#This Row],[Case Profile Name]],CHP_table[Case Profile Name],0))</f>
        <v>HP</v>
      </c>
      <c r="I1238" t="str">
        <f>LEFT(data[[#This Row],[Domain]],1)</f>
        <v>P</v>
      </c>
      <c r="J1238" s="4">
        <f>INDEX(criteria_table[criteria_code],MATCH(data[[#This Row],[Criteria]],criteria_table[Criteria],0))</f>
        <v>1</v>
      </c>
      <c r="K1238" s="4" t="str">
        <f>CONCATENATE(data[[#This Row],[C H or P]],",",data[[#This Row],[criteria_code]])</f>
        <v>P,1</v>
      </c>
      <c r="L1238" s="4" t="str">
        <f>CONCATENATE(data[[#This Row],[num_domains]]," ",data[[#This Row],[Criteria]])</f>
        <v>2 Active communication with hostile actors</v>
      </c>
    </row>
    <row r="1239" spans="1:12" x14ac:dyDescent="0.25">
      <c r="A1239" t="s">
        <v>29</v>
      </c>
      <c r="B1239" t="s">
        <v>28</v>
      </c>
      <c r="C1239" t="s">
        <v>27</v>
      </c>
      <c r="D1239" t="s">
        <v>2</v>
      </c>
      <c r="E1239" t="s">
        <v>7</v>
      </c>
      <c r="F1239" t="s">
        <v>13</v>
      </c>
      <c r="G1239">
        <f>INDEX(resident_to_x_domains[how many domains?],MATCH(data[[#This Row],[Case Profile Name]],resident_to_x_domains[Case Profile Name],0))</f>
        <v>2</v>
      </c>
      <c r="H1239" t="str">
        <f>INDEX(CHP_table[CHP],MATCH(data[[#This Row],[Case Profile Name]],CHP_table[Case Profile Name],0))</f>
        <v>HP</v>
      </c>
      <c r="I1239" t="str">
        <f>LEFT(data[[#This Row],[Domain]],1)</f>
        <v>H</v>
      </c>
      <c r="J1239" s="4">
        <f>INDEX(criteria_table[criteria_code],MATCH(data[[#This Row],[Criteria]],criteria_table[Criteria],0))</f>
        <v>11</v>
      </c>
      <c r="K1239" s="4" t="str">
        <f>CONCATENATE(data[[#This Row],[C H or P]],",",data[[#This Row],[criteria_code]])</f>
        <v>H,11</v>
      </c>
      <c r="L1239" s="4" t="str">
        <f>CONCATENATE(data[[#This Row],[num_domains]]," ",data[[#This Row],[Criteria]])</f>
        <v>2 Financial considerations</v>
      </c>
    </row>
    <row r="1240" spans="1:12" x14ac:dyDescent="0.25">
      <c r="A1240" t="s">
        <v>29</v>
      </c>
      <c r="B1240" t="s">
        <v>28</v>
      </c>
      <c r="C1240" t="s">
        <v>27</v>
      </c>
      <c r="D1240" t="s">
        <v>2</v>
      </c>
      <c r="E1240" t="s">
        <v>7</v>
      </c>
      <c r="F1240" t="s">
        <v>12</v>
      </c>
      <c r="G1240">
        <f>INDEX(resident_to_x_domains[how many domains?],MATCH(data[[#This Row],[Case Profile Name]],resident_to_x_domains[Case Profile Name],0))</f>
        <v>2</v>
      </c>
      <c r="H1240" t="str">
        <f>INDEX(CHP_table[CHP],MATCH(data[[#This Row],[Case Profile Name]],CHP_table[Case Profile Name],0))</f>
        <v>HP</v>
      </c>
      <c r="I1240" t="str">
        <f>LEFT(data[[#This Row],[Domain]],1)</f>
        <v>H</v>
      </c>
      <c r="J1240" s="4">
        <f>INDEX(criteria_table[criteria_code],MATCH(data[[#This Row],[Criteria]],criteria_table[Criteria],0))</f>
        <v>23</v>
      </c>
      <c r="K1240" s="4" t="str">
        <f>CONCATENATE(data[[#This Row],[C H or P]],",",data[[#This Row],[criteria_code]])</f>
        <v>H,23</v>
      </c>
      <c r="L1240" s="4" t="str">
        <f>CONCATENATE(data[[#This Row],[num_domains]]," ",data[[#This Row],[Criteria]])</f>
        <v>2 Practices dangerous to security</v>
      </c>
    </row>
    <row r="1241" spans="1:12" hidden="1" x14ac:dyDescent="0.25">
      <c r="A1241" t="s">
        <v>29</v>
      </c>
      <c r="B1241" t="s">
        <v>28</v>
      </c>
      <c r="C1241" t="s">
        <v>27</v>
      </c>
      <c r="D1241" t="s">
        <v>8</v>
      </c>
      <c r="E1241" t="s">
        <v>7</v>
      </c>
      <c r="F1241" t="s">
        <v>11</v>
      </c>
      <c r="G1241">
        <f>INDEX(resident_to_x_domains[how many domains?],MATCH(data[[#This Row],[Case Profile Name]],resident_to_x_domains[Case Profile Name],0))</f>
        <v>2</v>
      </c>
      <c r="H1241" t="str">
        <f>INDEX(CHP_table[CHP],MATCH(data[[#This Row],[Case Profile Name]],CHP_table[Case Profile Name],0))</f>
        <v>HP</v>
      </c>
      <c r="I1241" t="str">
        <f>LEFT(data[[#This Row],[Domain]],1)</f>
        <v>H</v>
      </c>
      <c r="J1241" s="4">
        <f>INDEX(criteria_table[criteria_code],MATCH(data[[#This Row],[Criteria]],criteria_table[Criteria],0))</f>
        <v>15</v>
      </c>
      <c r="K1241" s="4" t="str">
        <f>CONCATENATE(data[[#This Row],[C H or P]],",",data[[#This Row],[criteria_code]])</f>
        <v>H,15</v>
      </c>
      <c r="L1241" s="4" t="str">
        <f>CONCATENATE(data[[#This Row],[num_domains]]," ",data[[#This Row],[Criteria]])</f>
        <v>2 Mishandling of classified information</v>
      </c>
    </row>
    <row r="1242" spans="1:12" hidden="1" x14ac:dyDescent="0.25">
      <c r="A1242" t="s">
        <v>29</v>
      </c>
      <c r="B1242" t="s">
        <v>28</v>
      </c>
      <c r="C1242" t="s">
        <v>27</v>
      </c>
      <c r="D1242" t="s">
        <v>8</v>
      </c>
      <c r="E1242" t="s">
        <v>7</v>
      </c>
      <c r="F1242" t="s">
        <v>10</v>
      </c>
      <c r="G1242">
        <f>INDEX(resident_to_x_domains[how many domains?],MATCH(data[[#This Row],[Case Profile Name]],resident_to_x_domains[Case Profile Name],0))</f>
        <v>2</v>
      </c>
      <c r="H1242" t="str">
        <f>INDEX(CHP_table[CHP],MATCH(data[[#This Row],[Case Profile Name]],CHP_table[Case Profile Name],0))</f>
        <v>HP</v>
      </c>
      <c r="I1242" t="str">
        <f>LEFT(data[[#This Row],[Domain]],1)</f>
        <v>H</v>
      </c>
      <c r="J1242" s="4">
        <f>INDEX(criteria_table[criteria_code],MATCH(data[[#This Row],[Criteria]],criteria_table[Criteria],0))</f>
        <v>3</v>
      </c>
      <c r="K1242" s="4" t="str">
        <f>CONCATENATE(data[[#This Row],[C H or P]],",",data[[#This Row],[criteria_code]])</f>
        <v>H,3</v>
      </c>
      <c r="L1242" s="4" t="str">
        <f>CONCATENATE(data[[#This Row],[num_domains]]," ",data[[#This Row],[Criteria]])</f>
        <v>2 Allegiance to the United States of America</v>
      </c>
    </row>
    <row r="1243" spans="1:12" hidden="1" x14ac:dyDescent="0.25">
      <c r="A1243" t="s">
        <v>29</v>
      </c>
      <c r="B1243" t="s">
        <v>28</v>
      </c>
      <c r="C1243" t="s">
        <v>27</v>
      </c>
      <c r="D1243" t="s">
        <v>8</v>
      </c>
      <c r="E1243" t="s">
        <v>7</v>
      </c>
      <c r="F1243" t="s">
        <v>30</v>
      </c>
      <c r="G1243">
        <f>INDEX(resident_to_x_domains[how many domains?],MATCH(data[[#This Row],[Case Profile Name]],resident_to_x_domains[Case Profile Name],0))</f>
        <v>2</v>
      </c>
      <c r="H1243" t="str">
        <f>INDEX(CHP_table[CHP],MATCH(data[[#This Row],[Case Profile Name]],CHP_table[Case Profile Name],0))</f>
        <v>HP</v>
      </c>
      <c r="I1243" t="str">
        <f>LEFT(data[[#This Row],[Domain]],1)</f>
        <v>H</v>
      </c>
      <c r="J1243" s="4">
        <f>INDEX(criteria_table[criteria_code],MATCH(data[[#This Row],[Criteria]],criteria_table[Criteria],0))</f>
        <v>8</v>
      </c>
      <c r="K1243" s="4" t="str">
        <f>CONCATENATE(data[[#This Row],[C H or P]],",",data[[#This Row],[criteria_code]])</f>
        <v>H,8</v>
      </c>
      <c r="L1243" s="4" t="str">
        <f>CONCATENATE(data[[#This Row],[num_domains]]," ",data[[#This Row],[Criteria]])</f>
        <v>2 Excessive debt</v>
      </c>
    </row>
    <row r="1244" spans="1:12" x14ac:dyDescent="0.25">
      <c r="A1244" t="s">
        <v>29</v>
      </c>
      <c r="B1244" t="s">
        <v>28</v>
      </c>
      <c r="C1244" t="s">
        <v>27</v>
      </c>
      <c r="D1244" t="s">
        <v>2</v>
      </c>
      <c r="E1244" t="s">
        <v>1</v>
      </c>
      <c r="F1244" t="s">
        <v>0</v>
      </c>
      <c r="G1244">
        <f>INDEX(resident_to_x_domains[how many domains?],MATCH(data[[#This Row],[Case Profile Name]],resident_to_x_domains[Case Profile Name],0))</f>
        <v>2</v>
      </c>
      <c r="H1244" t="str">
        <f>INDEX(CHP_table[CHP],MATCH(data[[#This Row],[Case Profile Name]],CHP_table[Case Profile Name],0))</f>
        <v>HP</v>
      </c>
      <c r="I1244" t="str">
        <f>LEFT(data[[#This Row],[Domain]],1)</f>
        <v>P</v>
      </c>
      <c r="J1244" s="4">
        <f>INDEX(criteria_table[criteria_code],MATCH(data[[#This Row],[Criteria]],criteria_table[Criteria],0))</f>
        <v>18</v>
      </c>
      <c r="K1244" s="4" t="str">
        <f>CONCATENATE(data[[#This Row],[C H or P]],",",data[[#This Row],[criteria_code]])</f>
        <v>P,18</v>
      </c>
      <c r="L1244" s="4" t="str">
        <f>CONCATENATE(data[[#This Row],[num_domains]]," ",data[[#This Row],[Criteria]])</f>
        <v>2 Passive communication with hostile actors</v>
      </c>
    </row>
    <row r="1245" spans="1:12" x14ac:dyDescent="0.25">
      <c r="A1245" t="s">
        <v>21</v>
      </c>
      <c r="B1245" t="s">
        <v>25</v>
      </c>
      <c r="C1245" t="s">
        <v>24</v>
      </c>
      <c r="D1245" t="s">
        <v>2</v>
      </c>
      <c r="E1245" t="s">
        <v>7</v>
      </c>
      <c r="F1245" t="s">
        <v>18</v>
      </c>
      <c r="G1245">
        <f>INDEX(resident_to_x_domains[how many domains?],MATCH(data[[#This Row],[Case Profile Name]],resident_to_x_domains[Case Profile Name],0))</f>
        <v>3</v>
      </c>
      <c r="H1245" t="str">
        <f>INDEX(CHP_table[CHP],MATCH(data[[#This Row],[Case Profile Name]],CHP_table[Case Profile Name],0))</f>
        <v>CHP</v>
      </c>
      <c r="I1245" t="str">
        <f>LEFT(data[[#This Row],[Domain]],1)</f>
        <v>H</v>
      </c>
      <c r="J1245" s="4">
        <f>INDEX(criteria_table[criteria_code],MATCH(data[[#This Row],[Criteria]],criteria_table[Criteria],0))</f>
        <v>12</v>
      </c>
      <c r="K1245" s="4" t="str">
        <f>CONCATENATE(data[[#This Row],[C H or P]],",",data[[#This Row],[criteria_code]])</f>
        <v>H,12</v>
      </c>
      <c r="L1245" s="4" t="str">
        <f>CONCATENATE(data[[#This Row],[num_domains]]," ",data[[#This Row],[Criteria]])</f>
        <v>3 Foreign preference</v>
      </c>
    </row>
    <row r="1246" spans="1:12" hidden="1" x14ac:dyDescent="0.25">
      <c r="A1246" t="s">
        <v>21</v>
      </c>
      <c r="B1246" t="s">
        <v>25</v>
      </c>
      <c r="C1246" t="s">
        <v>24</v>
      </c>
      <c r="D1246" t="s">
        <v>8</v>
      </c>
      <c r="E1246" t="s">
        <v>7</v>
      </c>
      <c r="F1246" t="s">
        <v>10</v>
      </c>
      <c r="G1246">
        <f>INDEX(resident_to_x_domains[how many domains?],MATCH(data[[#This Row],[Case Profile Name]],resident_to_x_domains[Case Profile Name],0))</f>
        <v>3</v>
      </c>
      <c r="H1246" t="str">
        <f>INDEX(CHP_table[CHP],MATCH(data[[#This Row],[Case Profile Name]],CHP_table[Case Profile Name],0))</f>
        <v>CHP</v>
      </c>
      <c r="I1246" t="str">
        <f>LEFT(data[[#This Row],[Domain]],1)</f>
        <v>H</v>
      </c>
      <c r="J1246" s="4">
        <f>INDEX(criteria_table[criteria_code],MATCH(data[[#This Row],[Criteria]],criteria_table[Criteria],0))</f>
        <v>3</v>
      </c>
      <c r="K1246" s="4" t="str">
        <f>CONCATENATE(data[[#This Row],[C H or P]],",",data[[#This Row],[criteria_code]])</f>
        <v>H,3</v>
      </c>
      <c r="L1246" s="4" t="str">
        <f>CONCATENATE(data[[#This Row],[num_domains]]," ",data[[#This Row],[Criteria]])</f>
        <v>3 Allegiance to the United States of America</v>
      </c>
    </row>
    <row r="1247" spans="1:12" hidden="1" x14ac:dyDescent="0.25">
      <c r="A1247" t="s">
        <v>21</v>
      </c>
      <c r="B1247" t="s">
        <v>25</v>
      </c>
      <c r="C1247" t="s">
        <v>24</v>
      </c>
      <c r="D1247" t="s">
        <v>8</v>
      </c>
      <c r="E1247" t="s">
        <v>7</v>
      </c>
      <c r="F1247" t="s">
        <v>9</v>
      </c>
      <c r="G1247">
        <f>INDEX(resident_to_x_domains[how many domains?],MATCH(data[[#This Row],[Case Profile Name]],resident_to_x_domains[Case Profile Name],0))</f>
        <v>3</v>
      </c>
      <c r="H1247" t="str">
        <f>INDEX(CHP_table[CHP],MATCH(data[[#This Row],[Case Profile Name]],CHP_table[Case Profile Name],0))</f>
        <v>CHP</v>
      </c>
      <c r="I1247" t="str">
        <f>LEFT(data[[#This Row],[Domain]],1)</f>
        <v>H</v>
      </c>
      <c r="J1247" s="4">
        <f>INDEX(criteria_table[criteria_code],MATCH(data[[#This Row],[Criteria]],criteria_table[Criteria],0))</f>
        <v>5</v>
      </c>
      <c r="K1247" s="4" t="str">
        <f>CONCATENATE(data[[#This Row],[C H or P]],",",data[[#This Row],[criteria_code]])</f>
        <v>H,5</v>
      </c>
      <c r="L1247" s="4" t="str">
        <f>CONCATENATE(data[[#This Row],[num_domains]]," ",data[[#This Row],[Criteria]])</f>
        <v>3 Criminal conduct</v>
      </c>
    </row>
    <row r="1248" spans="1:12" x14ac:dyDescent="0.25">
      <c r="A1248" t="s">
        <v>21</v>
      </c>
      <c r="B1248" t="s">
        <v>25</v>
      </c>
      <c r="C1248" t="s">
        <v>24</v>
      </c>
      <c r="D1248" t="s">
        <v>2</v>
      </c>
      <c r="E1248" t="s">
        <v>1</v>
      </c>
      <c r="F1248" t="s">
        <v>0</v>
      </c>
      <c r="G1248">
        <f>INDEX(resident_to_x_domains[how many domains?],MATCH(data[[#This Row],[Case Profile Name]],resident_to_x_domains[Case Profile Name],0))</f>
        <v>3</v>
      </c>
      <c r="H1248" t="str">
        <f>INDEX(CHP_table[CHP],MATCH(data[[#This Row],[Case Profile Name]],CHP_table[Case Profile Name],0))</f>
        <v>CHP</v>
      </c>
      <c r="I1248" t="str">
        <f>LEFT(data[[#This Row],[Domain]],1)</f>
        <v>P</v>
      </c>
      <c r="J1248" s="4">
        <f>INDEX(criteria_table[criteria_code],MATCH(data[[#This Row],[Criteria]],criteria_table[Criteria],0))</f>
        <v>18</v>
      </c>
      <c r="K1248" s="4" t="str">
        <f>CONCATENATE(data[[#This Row],[C H or P]],",",data[[#This Row],[criteria_code]])</f>
        <v>P,18</v>
      </c>
      <c r="L1248" s="4" t="str">
        <f>CONCATENATE(data[[#This Row],[num_domains]]," ",data[[#This Row],[Criteria]])</f>
        <v>3 Passive communication with hostile actors</v>
      </c>
    </row>
    <row r="1249" spans="1:12" x14ac:dyDescent="0.25">
      <c r="A1249" t="s">
        <v>21</v>
      </c>
      <c r="B1249" t="s">
        <v>25</v>
      </c>
      <c r="C1249" t="s">
        <v>24</v>
      </c>
      <c r="D1249" t="s">
        <v>2</v>
      </c>
      <c r="E1249" t="s">
        <v>23</v>
      </c>
      <c r="F1249" t="s">
        <v>26</v>
      </c>
      <c r="G1249">
        <f>INDEX(resident_to_x_domains[how many domains?],MATCH(data[[#This Row],[Case Profile Name]],resident_to_x_domains[Case Profile Name],0))</f>
        <v>3</v>
      </c>
      <c r="H1249" t="str">
        <f>INDEX(CHP_table[CHP],MATCH(data[[#This Row],[Case Profile Name]],CHP_table[Case Profile Name],0))</f>
        <v>CHP</v>
      </c>
      <c r="I1249" t="str">
        <f>LEFT(data[[#This Row],[Domain]],1)</f>
        <v>C</v>
      </c>
      <c r="J1249" s="4">
        <f>INDEX(criteria_table[criteria_code],MATCH(data[[#This Row],[Criteria]],criteria_table[Criteria],0))</f>
        <v>21</v>
      </c>
      <c r="K1249" s="4" t="str">
        <f>CONCATENATE(data[[#This Row],[C H or P]],",",data[[#This Row],[criteria_code]])</f>
        <v>C,21</v>
      </c>
      <c r="L1249" s="4" t="str">
        <f>CONCATENATE(data[[#This Row],[num_domains]]," ",data[[#This Row],[Criteria]])</f>
        <v>3 Poor cybersecurity practices</v>
      </c>
    </row>
    <row r="1250" spans="1:12" hidden="1" x14ac:dyDescent="0.25">
      <c r="A1250" t="s">
        <v>21</v>
      </c>
      <c r="B1250" t="s">
        <v>25</v>
      </c>
      <c r="C1250" t="s">
        <v>24</v>
      </c>
      <c r="D1250" t="s">
        <v>8</v>
      </c>
      <c r="E1250" t="s">
        <v>23</v>
      </c>
      <c r="F1250" t="s">
        <v>22</v>
      </c>
      <c r="G1250">
        <f>INDEX(resident_to_x_domains[how many domains?],MATCH(data[[#This Row],[Case Profile Name]],resident_to_x_domains[Case Profile Name],0))</f>
        <v>3</v>
      </c>
      <c r="H1250" t="str">
        <f>INDEX(CHP_table[CHP],MATCH(data[[#This Row],[Case Profile Name]],CHP_table[Case Profile Name],0))</f>
        <v>CHP</v>
      </c>
      <c r="I1250" t="str">
        <f>LEFT(data[[#This Row],[Domain]],1)</f>
        <v>C</v>
      </c>
      <c r="J1250" s="4">
        <f>INDEX(criteria_table[criteria_code],MATCH(data[[#This Row],[Criteria]],criteria_table[Criteria],0))</f>
        <v>16</v>
      </c>
      <c r="K1250" s="4" t="str">
        <f>CONCATENATE(data[[#This Row],[C H or P]],",",data[[#This Row],[criteria_code]])</f>
        <v>C,16</v>
      </c>
      <c r="L1250" s="4" t="str">
        <f>CONCATENATE(data[[#This Row],[num_domains]]," ",data[[#This Row],[Criteria]])</f>
        <v>3 Misuse of protected/secured information systems</v>
      </c>
    </row>
    <row r="1251" spans="1:12" x14ac:dyDescent="0.25">
      <c r="A1251" t="s">
        <v>21</v>
      </c>
      <c r="B1251" t="s">
        <v>20</v>
      </c>
      <c r="C1251" t="s">
        <v>19</v>
      </c>
      <c r="D1251" t="s">
        <v>2</v>
      </c>
      <c r="E1251" t="s">
        <v>7</v>
      </c>
      <c r="F1251" t="s">
        <v>18</v>
      </c>
      <c r="G1251">
        <f>INDEX(resident_to_x_domains[how many domains?],MATCH(data[[#This Row],[Case Profile Name]],resident_to_x_domains[Case Profile Name],0))</f>
        <v>2</v>
      </c>
      <c r="H1251" t="str">
        <f>INDEX(CHP_table[CHP],MATCH(data[[#This Row],[Case Profile Name]],CHP_table[Case Profile Name],0))</f>
        <v>HP</v>
      </c>
      <c r="I1251" t="str">
        <f>LEFT(data[[#This Row],[Domain]],1)</f>
        <v>H</v>
      </c>
      <c r="J1251" s="4">
        <f>INDEX(criteria_table[criteria_code],MATCH(data[[#This Row],[Criteria]],criteria_table[Criteria],0))</f>
        <v>12</v>
      </c>
      <c r="K1251" s="4" t="str">
        <f>CONCATENATE(data[[#This Row],[C H or P]],",",data[[#This Row],[criteria_code]])</f>
        <v>H,12</v>
      </c>
      <c r="L1251" s="4" t="str">
        <f>CONCATENATE(data[[#This Row],[num_domains]]," ",data[[#This Row],[Criteria]])</f>
        <v>2 Foreign preference</v>
      </c>
    </row>
    <row r="1252" spans="1:12" x14ac:dyDescent="0.25">
      <c r="A1252" t="s">
        <v>21</v>
      </c>
      <c r="B1252" t="s">
        <v>20</v>
      </c>
      <c r="C1252" t="s">
        <v>19</v>
      </c>
      <c r="D1252" t="s">
        <v>2</v>
      </c>
      <c r="E1252" t="s">
        <v>7</v>
      </c>
      <c r="F1252" t="s">
        <v>12</v>
      </c>
      <c r="G1252">
        <f>INDEX(resident_to_x_domains[how many domains?],MATCH(data[[#This Row],[Case Profile Name]],resident_to_x_domains[Case Profile Name],0))</f>
        <v>2</v>
      </c>
      <c r="H1252" t="str">
        <f>INDEX(CHP_table[CHP],MATCH(data[[#This Row],[Case Profile Name]],CHP_table[Case Profile Name],0))</f>
        <v>HP</v>
      </c>
      <c r="I1252" t="str">
        <f>LEFT(data[[#This Row],[Domain]],1)</f>
        <v>H</v>
      </c>
      <c r="J1252" s="4">
        <f>INDEX(criteria_table[criteria_code],MATCH(data[[#This Row],[Criteria]],criteria_table[Criteria],0))</f>
        <v>23</v>
      </c>
      <c r="K1252" s="4" t="str">
        <f>CONCATENATE(data[[#This Row],[C H or P]],",",data[[#This Row],[criteria_code]])</f>
        <v>H,23</v>
      </c>
      <c r="L1252" s="4" t="str">
        <f>CONCATENATE(data[[#This Row],[num_domains]]," ",data[[#This Row],[Criteria]])</f>
        <v>2 Practices dangerous to security</v>
      </c>
    </row>
    <row r="1253" spans="1:12" hidden="1" x14ac:dyDescent="0.25">
      <c r="A1253" t="s">
        <v>21</v>
      </c>
      <c r="B1253" t="s">
        <v>20</v>
      </c>
      <c r="C1253" t="s">
        <v>19</v>
      </c>
      <c r="D1253" t="s">
        <v>8</v>
      </c>
      <c r="E1253" t="s">
        <v>7</v>
      </c>
      <c r="F1253" t="s">
        <v>11</v>
      </c>
      <c r="G1253">
        <f>INDEX(resident_to_x_domains[how many domains?],MATCH(data[[#This Row],[Case Profile Name]],resident_to_x_domains[Case Profile Name],0))</f>
        <v>2</v>
      </c>
      <c r="H1253" t="str">
        <f>INDEX(CHP_table[CHP],MATCH(data[[#This Row],[Case Profile Name]],CHP_table[Case Profile Name],0))</f>
        <v>HP</v>
      </c>
      <c r="I1253" t="str">
        <f>LEFT(data[[#This Row],[Domain]],1)</f>
        <v>H</v>
      </c>
      <c r="J1253" s="4">
        <f>INDEX(criteria_table[criteria_code],MATCH(data[[#This Row],[Criteria]],criteria_table[Criteria],0))</f>
        <v>15</v>
      </c>
      <c r="K1253" s="4" t="str">
        <f>CONCATENATE(data[[#This Row],[C H or P]],",",data[[#This Row],[criteria_code]])</f>
        <v>H,15</v>
      </c>
      <c r="L1253" s="4" t="str">
        <f>CONCATENATE(data[[#This Row],[num_domains]]," ",data[[#This Row],[Criteria]])</f>
        <v>2 Mishandling of classified information</v>
      </c>
    </row>
    <row r="1254" spans="1:12" hidden="1" x14ac:dyDescent="0.25">
      <c r="A1254" t="s">
        <v>21</v>
      </c>
      <c r="B1254" t="s">
        <v>20</v>
      </c>
      <c r="C1254" t="s">
        <v>19</v>
      </c>
      <c r="D1254" t="s">
        <v>8</v>
      </c>
      <c r="E1254" t="s">
        <v>7</v>
      </c>
      <c r="F1254" t="s">
        <v>10</v>
      </c>
      <c r="G1254">
        <f>INDEX(resident_to_x_domains[how many domains?],MATCH(data[[#This Row],[Case Profile Name]],resident_to_x_domains[Case Profile Name],0))</f>
        <v>2</v>
      </c>
      <c r="H1254" t="str">
        <f>INDEX(CHP_table[CHP],MATCH(data[[#This Row],[Case Profile Name]],CHP_table[Case Profile Name],0))</f>
        <v>HP</v>
      </c>
      <c r="I1254" t="str">
        <f>LEFT(data[[#This Row],[Domain]],1)</f>
        <v>H</v>
      </c>
      <c r="J1254" s="4">
        <f>INDEX(criteria_table[criteria_code],MATCH(data[[#This Row],[Criteria]],criteria_table[Criteria],0))</f>
        <v>3</v>
      </c>
      <c r="K1254" s="4" t="str">
        <f>CONCATENATE(data[[#This Row],[C H or P]],",",data[[#This Row],[criteria_code]])</f>
        <v>H,3</v>
      </c>
      <c r="L1254" s="4" t="str">
        <f>CONCATENATE(data[[#This Row],[num_domains]]," ",data[[#This Row],[Criteria]])</f>
        <v>2 Allegiance to the United States of America</v>
      </c>
    </row>
    <row r="1255" spans="1:12" hidden="1" x14ac:dyDescent="0.25">
      <c r="A1255" t="s">
        <v>21</v>
      </c>
      <c r="B1255" t="s">
        <v>20</v>
      </c>
      <c r="C1255" t="s">
        <v>19</v>
      </c>
      <c r="D1255" t="s">
        <v>8</v>
      </c>
      <c r="E1255" t="s">
        <v>7</v>
      </c>
      <c r="F1255" t="s">
        <v>9</v>
      </c>
      <c r="G1255">
        <f>INDEX(resident_to_x_domains[how many domains?],MATCH(data[[#This Row],[Case Profile Name]],resident_to_x_domains[Case Profile Name],0))</f>
        <v>2</v>
      </c>
      <c r="H1255" t="str">
        <f>INDEX(CHP_table[CHP],MATCH(data[[#This Row],[Case Profile Name]],CHP_table[Case Profile Name],0))</f>
        <v>HP</v>
      </c>
      <c r="I1255" t="str">
        <f>LEFT(data[[#This Row],[Domain]],1)</f>
        <v>H</v>
      </c>
      <c r="J1255" s="4">
        <f>INDEX(criteria_table[criteria_code],MATCH(data[[#This Row],[Criteria]],criteria_table[Criteria],0))</f>
        <v>5</v>
      </c>
      <c r="K1255" s="4" t="str">
        <f>CONCATENATE(data[[#This Row],[C H or P]],",",data[[#This Row],[criteria_code]])</f>
        <v>H,5</v>
      </c>
      <c r="L1255" s="4" t="str">
        <f>CONCATENATE(data[[#This Row],[num_domains]]," ",data[[#This Row],[Criteria]])</f>
        <v>2 Criminal conduct</v>
      </c>
    </row>
    <row r="1256" spans="1:12" hidden="1" x14ac:dyDescent="0.25">
      <c r="A1256" t="s">
        <v>21</v>
      </c>
      <c r="B1256" t="s">
        <v>20</v>
      </c>
      <c r="C1256" t="s">
        <v>19</v>
      </c>
      <c r="D1256" t="s">
        <v>8</v>
      </c>
      <c r="E1256" t="s">
        <v>7</v>
      </c>
      <c r="F1256" t="s">
        <v>6</v>
      </c>
      <c r="G1256">
        <f>INDEX(resident_to_x_domains[how many domains?],MATCH(data[[#This Row],[Case Profile Name]],resident_to_x_domains[Case Profile Name],0))</f>
        <v>2</v>
      </c>
      <c r="H1256" t="str">
        <f>INDEX(CHP_table[CHP],MATCH(data[[#This Row],[Case Profile Name]],CHP_table[Case Profile Name],0))</f>
        <v>HP</v>
      </c>
      <c r="I1256" t="str">
        <f>LEFT(data[[#This Row],[Domain]],1)</f>
        <v>H</v>
      </c>
      <c r="J1256" s="4">
        <f>INDEX(criteria_table[criteria_code],MATCH(data[[#This Row],[Criteria]],criteria_table[Criteria],0))</f>
        <v>28</v>
      </c>
      <c r="K1256" s="4" t="str">
        <f>CONCATENATE(data[[#This Row],[C H or P]],",",data[[#This Row],[criteria_code]])</f>
        <v>H,28</v>
      </c>
      <c r="L1256" s="4" t="str">
        <f>CONCATENATE(data[[#This Row],[num_domains]]," ",data[[#This Row],[Criteria]])</f>
        <v>2 Unexplained affluence</v>
      </c>
    </row>
    <row r="1257" spans="1:12" hidden="1" x14ac:dyDescent="0.25">
      <c r="A1257" t="s">
        <v>21</v>
      </c>
      <c r="B1257" t="s">
        <v>20</v>
      </c>
      <c r="C1257" t="s">
        <v>19</v>
      </c>
      <c r="D1257" t="s">
        <v>8</v>
      </c>
      <c r="E1257" t="s">
        <v>1</v>
      </c>
      <c r="F1257" t="s">
        <v>14</v>
      </c>
      <c r="G1257">
        <f>INDEX(resident_to_x_domains[how many domains?],MATCH(data[[#This Row],[Case Profile Name]],resident_to_x_domains[Case Profile Name],0))</f>
        <v>2</v>
      </c>
      <c r="H1257" t="str">
        <f>INDEX(CHP_table[CHP],MATCH(data[[#This Row],[Case Profile Name]],CHP_table[Case Profile Name],0))</f>
        <v>HP</v>
      </c>
      <c r="I1257" t="str">
        <f>LEFT(data[[#This Row],[Domain]],1)</f>
        <v>P</v>
      </c>
      <c r="J1257" s="4">
        <f>INDEX(criteria_table[criteria_code],MATCH(data[[#This Row],[Criteria]],criteria_table[Criteria],0))</f>
        <v>1</v>
      </c>
      <c r="K1257" s="4" t="str">
        <f>CONCATENATE(data[[#This Row],[C H or P]],",",data[[#This Row],[criteria_code]])</f>
        <v>P,1</v>
      </c>
      <c r="L1257" s="4" t="str">
        <f>CONCATENATE(data[[#This Row],[num_domains]]," ",data[[#This Row],[Criteria]])</f>
        <v>2 Active communication with hostile actors</v>
      </c>
    </row>
    <row r="1258" spans="1:12" x14ac:dyDescent="0.25">
      <c r="A1258" t="s">
        <v>17</v>
      </c>
      <c r="B1258" t="s">
        <v>16</v>
      </c>
      <c r="C1258" t="s">
        <v>15</v>
      </c>
      <c r="D1258" t="s">
        <v>2</v>
      </c>
      <c r="E1258" t="s">
        <v>7</v>
      </c>
      <c r="F1258" t="s">
        <v>13</v>
      </c>
      <c r="G1258">
        <f>INDEX(resident_to_x_domains[how many domains?],MATCH(data[[#This Row],[Case Profile Name]],resident_to_x_domains[Case Profile Name],0))</f>
        <v>2</v>
      </c>
      <c r="H1258" t="str">
        <f>INDEX(CHP_table[CHP],MATCH(data[[#This Row],[Case Profile Name]],CHP_table[Case Profile Name],0))</f>
        <v>HP</v>
      </c>
      <c r="I1258" t="str">
        <f>LEFT(data[[#This Row],[Domain]],1)</f>
        <v>H</v>
      </c>
      <c r="J1258" s="4">
        <f>INDEX(criteria_table[criteria_code],MATCH(data[[#This Row],[Criteria]],criteria_table[Criteria],0))</f>
        <v>11</v>
      </c>
      <c r="K1258" s="4" t="str">
        <f>CONCATENATE(data[[#This Row],[C H or P]],",",data[[#This Row],[criteria_code]])</f>
        <v>H,11</v>
      </c>
      <c r="L1258" s="4" t="str">
        <f>CONCATENATE(data[[#This Row],[num_domains]]," ",data[[#This Row],[Criteria]])</f>
        <v>2 Financial considerations</v>
      </c>
    </row>
    <row r="1259" spans="1:12" x14ac:dyDescent="0.25">
      <c r="A1259" t="s">
        <v>17</v>
      </c>
      <c r="B1259" t="s">
        <v>16</v>
      </c>
      <c r="C1259" t="s">
        <v>15</v>
      </c>
      <c r="D1259" t="s">
        <v>2</v>
      </c>
      <c r="E1259" t="s">
        <v>7</v>
      </c>
      <c r="F1259" t="s">
        <v>12</v>
      </c>
      <c r="G1259">
        <f>INDEX(resident_to_x_domains[how many domains?],MATCH(data[[#This Row],[Case Profile Name]],resident_to_x_domains[Case Profile Name],0))</f>
        <v>2</v>
      </c>
      <c r="H1259" t="str">
        <f>INDEX(CHP_table[CHP],MATCH(data[[#This Row],[Case Profile Name]],CHP_table[Case Profile Name],0))</f>
        <v>HP</v>
      </c>
      <c r="I1259" t="str">
        <f>LEFT(data[[#This Row],[Domain]],1)</f>
        <v>H</v>
      </c>
      <c r="J1259" s="4">
        <f>INDEX(criteria_table[criteria_code],MATCH(data[[#This Row],[Criteria]],criteria_table[Criteria],0))</f>
        <v>23</v>
      </c>
      <c r="K1259" s="4" t="str">
        <f>CONCATENATE(data[[#This Row],[C H or P]],",",data[[#This Row],[criteria_code]])</f>
        <v>H,23</v>
      </c>
      <c r="L1259" s="4" t="str">
        <f>CONCATENATE(data[[#This Row],[num_domains]]," ",data[[#This Row],[Criteria]])</f>
        <v>2 Practices dangerous to security</v>
      </c>
    </row>
    <row r="1260" spans="1:12" x14ac:dyDescent="0.25">
      <c r="A1260" t="s">
        <v>17</v>
      </c>
      <c r="B1260" t="s">
        <v>16</v>
      </c>
      <c r="C1260" t="s">
        <v>15</v>
      </c>
      <c r="D1260" t="s">
        <v>2</v>
      </c>
      <c r="E1260" t="s">
        <v>7</v>
      </c>
      <c r="F1260" t="s">
        <v>18</v>
      </c>
      <c r="G1260">
        <f>INDEX(resident_to_x_domains[how many domains?],MATCH(data[[#This Row],[Case Profile Name]],resident_to_x_domains[Case Profile Name],0))</f>
        <v>2</v>
      </c>
      <c r="H1260" t="str">
        <f>INDEX(CHP_table[CHP],MATCH(data[[#This Row],[Case Profile Name]],CHP_table[Case Profile Name],0))</f>
        <v>HP</v>
      </c>
      <c r="I1260" t="str">
        <f>LEFT(data[[#This Row],[Domain]],1)</f>
        <v>H</v>
      </c>
      <c r="J1260" s="4">
        <f>INDEX(criteria_table[criteria_code],MATCH(data[[#This Row],[Criteria]],criteria_table[Criteria],0))</f>
        <v>12</v>
      </c>
      <c r="K1260" s="4" t="str">
        <f>CONCATENATE(data[[#This Row],[C H or P]],",",data[[#This Row],[criteria_code]])</f>
        <v>H,12</v>
      </c>
      <c r="L1260" s="4" t="str">
        <f>CONCATENATE(data[[#This Row],[num_domains]]," ",data[[#This Row],[Criteria]])</f>
        <v>2 Foreign preference</v>
      </c>
    </row>
    <row r="1261" spans="1:12" hidden="1" x14ac:dyDescent="0.25">
      <c r="A1261" t="s">
        <v>17</v>
      </c>
      <c r="B1261" t="s">
        <v>16</v>
      </c>
      <c r="C1261" t="s">
        <v>15</v>
      </c>
      <c r="D1261" t="s">
        <v>8</v>
      </c>
      <c r="E1261" t="s">
        <v>7</v>
      </c>
      <c r="F1261" t="s">
        <v>11</v>
      </c>
      <c r="G1261">
        <f>INDEX(resident_to_x_domains[how many domains?],MATCH(data[[#This Row],[Case Profile Name]],resident_to_x_domains[Case Profile Name],0))</f>
        <v>2</v>
      </c>
      <c r="H1261" t="str">
        <f>INDEX(CHP_table[CHP],MATCH(data[[#This Row],[Case Profile Name]],CHP_table[Case Profile Name],0))</f>
        <v>HP</v>
      </c>
      <c r="I1261" t="str">
        <f>LEFT(data[[#This Row],[Domain]],1)</f>
        <v>H</v>
      </c>
      <c r="J1261" s="4">
        <f>INDEX(criteria_table[criteria_code],MATCH(data[[#This Row],[Criteria]],criteria_table[Criteria],0))</f>
        <v>15</v>
      </c>
      <c r="K1261" s="4" t="str">
        <f>CONCATENATE(data[[#This Row],[C H or P]],",",data[[#This Row],[criteria_code]])</f>
        <v>H,15</v>
      </c>
      <c r="L1261" s="4" t="str">
        <f>CONCATENATE(data[[#This Row],[num_domains]]," ",data[[#This Row],[Criteria]])</f>
        <v>2 Mishandling of classified information</v>
      </c>
    </row>
    <row r="1262" spans="1:12" hidden="1" x14ac:dyDescent="0.25">
      <c r="A1262" t="s">
        <v>17</v>
      </c>
      <c r="B1262" t="s">
        <v>16</v>
      </c>
      <c r="C1262" t="s">
        <v>15</v>
      </c>
      <c r="D1262" t="s">
        <v>8</v>
      </c>
      <c r="E1262" t="s">
        <v>7</v>
      </c>
      <c r="F1262" t="s">
        <v>10</v>
      </c>
      <c r="G1262">
        <f>INDEX(resident_to_x_domains[how many domains?],MATCH(data[[#This Row],[Case Profile Name]],resident_to_x_domains[Case Profile Name],0))</f>
        <v>2</v>
      </c>
      <c r="H1262" t="str">
        <f>INDEX(CHP_table[CHP],MATCH(data[[#This Row],[Case Profile Name]],CHP_table[Case Profile Name],0))</f>
        <v>HP</v>
      </c>
      <c r="I1262" t="str">
        <f>LEFT(data[[#This Row],[Domain]],1)</f>
        <v>H</v>
      </c>
      <c r="J1262" s="4">
        <f>INDEX(criteria_table[criteria_code],MATCH(data[[#This Row],[Criteria]],criteria_table[Criteria],0))</f>
        <v>3</v>
      </c>
      <c r="K1262" s="4" t="str">
        <f>CONCATENATE(data[[#This Row],[C H or P]],",",data[[#This Row],[criteria_code]])</f>
        <v>H,3</v>
      </c>
      <c r="L1262" s="4" t="str">
        <f>CONCATENATE(data[[#This Row],[num_domains]]," ",data[[#This Row],[Criteria]])</f>
        <v>2 Allegiance to the United States of America</v>
      </c>
    </row>
    <row r="1263" spans="1:12" hidden="1" x14ac:dyDescent="0.25">
      <c r="A1263" t="s">
        <v>17</v>
      </c>
      <c r="B1263" t="s">
        <v>16</v>
      </c>
      <c r="C1263" t="s">
        <v>15</v>
      </c>
      <c r="D1263" t="s">
        <v>8</v>
      </c>
      <c r="E1263" t="s">
        <v>1</v>
      </c>
      <c r="F1263" t="s">
        <v>14</v>
      </c>
      <c r="G1263">
        <f>INDEX(resident_to_x_domains[how many domains?],MATCH(data[[#This Row],[Case Profile Name]],resident_to_x_domains[Case Profile Name],0))</f>
        <v>2</v>
      </c>
      <c r="H1263" t="str">
        <f>INDEX(CHP_table[CHP],MATCH(data[[#This Row],[Case Profile Name]],CHP_table[Case Profile Name],0))</f>
        <v>HP</v>
      </c>
      <c r="I1263" t="str">
        <f>LEFT(data[[#This Row],[Domain]],1)</f>
        <v>P</v>
      </c>
      <c r="J1263" s="4">
        <f>INDEX(criteria_table[criteria_code],MATCH(data[[#This Row],[Criteria]],criteria_table[Criteria],0))</f>
        <v>1</v>
      </c>
      <c r="K1263" s="4" t="str">
        <f>CONCATENATE(data[[#This Row],[C H or P]],",",data[[#This Row],[criteria_code]])</f>
        <v>P,1</v>
      </c>
      <c r="L1263" s="4" t="str">
        <f>CONCATENATE(data[[#This Row],[num_domains]]," ",data[[#This Row],[Criteria]])</f>
        <v>2 Active communication with hostile actors</v>
      </c>
    </row>
    <row r="1264" spans="1:12" x14ac:dyDescent="0.25">
      <c r="A1264" t="s">
        <v>5</v>
      </c>
      <c r="B1264" t="s">
        <v>4</v>
      </c>
      <c r="C1264" t="s">
        <v>3</v>
      </c>
      <c r="D1264" t="s">
        <v>2</v>
      </c>
      <c r="E1264" t="s">
        <v>7</v>
      </c>
      <c r="F1264" t="s">
        <v>13</v>
      </c>
      <c r="G1264">
        <f>INDEX(resident_to_x_domains[how many domains?],MATCH(data[[#This Row],[Case Profile Name]],resident_to_x_domains[Case Profile Name],0))</f>
        <v>2</v>
      </c>
      <c r="H1264" t="str">
        <f>INDEX(CHP_table[CHP],MATCH(data[[#This Row],[Case Profile Name]],CHP_table[Case Profile Name],0))</f>
        <v>HP</v>
      </c>
      <c r="I1264" t="str">
        <f>LEFT(data[[#This Row],[Domain]],1)</f>
        <v>H</v>
      </c>
      <c r="J1264" s="4">
        <f>INDEX(criteria_table[criteria_code],MATCH(data[[#This Row],[Criteria]],criteria_table[Criteria],0))</f>
        <v>11</v>
      </c>
      <c r="K1264" s="4" t="str">
        <f>CONCATENATE(data[[#This Row],[C H or P]],",",data[[#This Row],[criteria_code]])</f>
        <v>H,11</v>
      </c>
      <c r="L1264" s="4" t="str">
        <f>CONCATENATE(data[[#This Row],[num_domains]]," ",data[[#This Row],[Criteria]])</f>
        <v>2 Financial considerations</v>
      </c>
    </row>
    <row r="1265" spans="1:12" x14ac:dyDescent="0.25">
      <c r="A1265" t="s">
        <v>5</v>
      </c>
      <c r="B1265" t="s">
        <v>4</v>
      </c>
      <c r="C1265" t="s">
        <v>3</v>
      </c>
      <c r="D1265" t="s">
        <v>2</v>
      </c>
      <c r="E1265" t="s">
        <v>7</v>
      </c>
      <c r="F1265" t="s">
        <v>12</v>
      </c>
      <c r="G1265">
        <f>INDEX(resident_to_x_domains[how many domains?],MATCH(data[[#This Row],[Case Profile Name]],resident_to_x_domains[Case Profile Name],0))</f>
        <v>2</v>
      </c>
      <c r="H1265" t="str">
        <f>INDEX(CHP_table[CHP],MATCH(data[[#This Row],[Case Profile Name]],CHP_table[Case Profile Name],0))</f>
        <v>HP</v>
      </c>
      <c r="I1265" t="str">
        <f>LEFT(data[[#This Row],[Domain]],1)</f>
        <v>H</v>
      </c>
      <c r="J1265" s="4">
        <f>INDEX(criteria_table[criteria_code],MATCH(data[[#This Row],[Criteria]],criteria_table[Criteria],0))</f>
        <v>23</v>
      </c>
      <c r="K1265" s="4" t="str">
        <f>CONCATENATE(data[[#This Row],[C H or P]],",",data[[#This Row],[criteria_code]])</f>
        <v>H,23</v>
      </c>
      <c r="L1265" s="4" t="str">
        <f>CONCATENATE(data[[#This Row],[num_domains]]," ",data[[#This Row],[Criteria]])</f>
        <v>2 Practices dangerous to security</v>
      </c>
    </row>
    <row r="1266" spans="1:12" hidden="1" x14ac:dyDescent="0.25">
      <c r="A1266" t="s">
        <v>5</v>
      </c>
      <c r="B1266" t="s">
        <v>4</v>
      </c>
      <c r="C1266" t="s">
        <v>3</v>
      </c>
      <c r="D1266" t="s">
        <v>8</v>
      </c>
      <c r="E1266" t="s">
        <v>7</v>
      </c>
      <c r="F1266" t="s">
        <v>11</v>
      </c>
      <c r="G1266">
        <f>INDEX(resident_to_x_domains[how many domains?],MATCH(data[[#This Row],[Case Profile Name]],resident_to_x_domains[Case Profile Name],0))</f>
        <v>2</v>
      </c>
      <c r="H1266" t="str">
        <f>INDEX(CHP_table[CHP],MATCH(data[[#This Row],[Case Profile Name]],CHP_table[Case Profile Name],0))</f>
        <v>HP</v>
      </c>
      <c r="I1266" t="str">
        <f>LEFT(data[[#This Row],[Domain]],1)</f>
        <v>H</v>
      </c>
      <c r="J1266" s="4">
        <f>INDEX(criteria_table[criteria_code],MATCH(data[[#This Row],[Criteria]],criteria_table[Criteria],0))</f>
        <v>15</v>
      </c>
      <c r="K1266" s="4" t="str">
        <f>CONCATENATE(data[[#This Row],[C H or P]],",",data[[#This Row],[criteria_code]])</f>
        <v>H,15</v>
      </c>
      <c r="L1266" s="4" t="str">
        <f>CONCATENATE(data[[#This Row],[num_domains]]," ",data[[#This Row],[Criteria]])</f>
        <v>2 Mishandling of classified information</v>
      </c>
    </row>
    <row r="1267" spans="1:12" hidden="1" x14ac:dyDescent="0.25">
      <c r="A1267" t="s">
        <v>5</v>
      </c>
      <c r="B1267" t="s">
        <v>4</v>
      </c>
      <c r="C1267" t="s">
        <v>3</v>
      </c>
      <c r="D1267" t="s">
        <v>8</v>
      </c>
      <c r="E1267" t="s">
        <v>7</v>
      </c>
      <c r="F1267" t="s">
        <v>10</v>
      </c>
      <c r="G1267">
        <f>INDEX(resident_to_x_domains[how many domains?],MATCH(data[[#This Row],[Case Profile Name]],resident_to_x_domains[Case Profile Name],0))</f>
        <v>2</v>
      </c>
      <c r="H1267" t="str">
        <f>INDEX(CHP_table[CHP],MATCH(data[[#This Row],[Case Profile Name]],CHP_table[Case Profile Name],0))</f>
        <v>HP</v>
      </c>
      <c r="I1267" t="str">
        <f>LEFT(data[[#This Row],[Domain]],1)</f>
        <v>H</v>
      </c>
      <c r="J1267" s="4">
        <f>INDEX(criteria_table[criteria_code],MATCH(data[[#This Row],[Criteria]],criteria_table[Criteria],0))</f>
        <v>3</v>
      </c>
      <c r="K1267" s="4" t="str">
        <f>CONCATENATE(data[[#This Row],[C H or P]],",",data[[#This Row],[criteria_code]])</f>
        <v>H,3</v>
      </c>
      <c r="L1267" s="4" t="str">
        <f>CONCATENATE(data[[#This Row],[num_domains]]," ",data[[#This Row],[Criteria]])</f>
        <v>2 Allegiance to the United States of America</v>
      </c>
    </row>
    <row r="1268" spans="1:12" hidden="1" x14ac:dyDescent="0.25">
      <c r="A1268" t="s">
        <v>5</v>
      </c>
      <c r="B1268" t="s">
        <v>4</v>
      </c>
      <c r="C1268" t="s">
        <v>3</v>
      </c>
      <c r="D1268" t="s">
        <v>8</v>
      </c>
      <c r="E1268" t="s">
        <v>7</v>
      </c>
      <c r="F1268" t="s">
        <v>9</v>
      </c>
      <c r="G1268">
        <f>INDEX(resident_to_x_domains[how many domains?],MATCH(data[[#This Row],[Case Profile Name]],resident_to_x_domains[Case Profile Name],0))</f>
        <v>2</v>
      </c>
      <c r="H1268" t="str">
        <f>INDEX(CHP_table[CHP],MATCH(data[[#This Row],[Case Profile Name]],CHP_table[Case Profile Name],0))</f>
        <v>HP</v>
      </c>
      <c r="I1268" t="str">
        <f>LEFT(data[[#This Row],[Domain]],1)</f>
        <v>H</v>
      </c>
      <c r="J1268" s="4">
        <f>INDEX(criteria_table[criteria_code],MATCH(data[[#This Row],[Criteria]],criteria_table[Criteria],0))</f>
        <v>5</v>
      </c>
      <c r="K1268" s="4" t="str">
        <f>CONCATENATE(data[[#This Row],[C H or P]],",",data[[#This Row],[criteria_code]])</f>
        <v>H,5</v>
      </c>
      <c r="L1268" s="4" t="str">
        <f>CONCATENATE(data[[#This Row],[num_domains]]," ",data[[#This Row],[Criteria]])</f>
        <v>2 Criminal conduct</v>
      </c>
    </row>
    <row r="1269" spans="1:12" hidden="1" x14ac:dyDescent="0.25">
      <c r="A1269" t="s">
        <v>5</v>
      </c>
      <c r="B1269" t="s">
        <v>4</v>
      </c>
      <c r="C1269" t="s">
        <v>3</v>
      </c>
      <c r="D1269" t="s">
        <v>8</v>
      </c>
      <c r="E1269" t="s">
        <v>7</v>
      </c>
      <c r="F1269" t="s">
        <v>6</v>
      </c>
      <c r="G1269">
        <f>INDEX(resident_to_x_domains[how many domains?],MATCH(data[[#This Row],[Case Profile Name]],resident_to_x_domains[Case Profile Name],0))</f>
        <v>2</v>
      </c>
      <c r="H1269" t="str">
        <f>INDEX(CHP_table[CHP],MATCH(data[[#This Row],[Case Profile Name]],CHP_table[Case Profile Name],0))</f>
        <v>HP</v>
      </c>
      <c r="I1269" t="str">
        <f>LEFT(data[[#This Row],[Domain]],1)</f>
        <v>H</v>
      </c>
      <c r="J1269" s="4">
        <f>INDEX(criteria_table[criteria_code],MATCH(data[[#This Row],[Criteria]],criteria_table[Criteria],0))</f>
        <v>28</v>
      </c>
      <c r="K1269" s="4" t="str">
        <f>CONCATENATE(data[[#This Row],[C H or P]],",",data[[#This Row],[criteria_code]])</f>
        <v>H,28</v>
      </c>
      <c r="L1269" s="4" t="str">
        <f>CONCATENATE(data[[#This Row],[num_domains]]," ",data[[#This Row],[Criteria]])</f>
        <v>2 Unexplained affluence</v>
      </c>
    </row>
    <row r="1270" spans="1:12" x14ac:dyDescent="0.25">
      <c r="A1270" t="s">
        <v>5</v>
      </c>
      <c r="B1270" t="s">
        <v>4</v>
      </c>
      <c r="C1270" t="s">
        <v>3</v>
      </c>
      <c r="D1270" t="s">
        <v>2</v>
      </c>
      <c r="E1270" t="s">
        <v>1</v>
      </c>
      <c r="F1270" t="s">
        <v>0</v>
      </c>
      <c r="G1270">
        <f>INDEX(resident_to_x_domains[how many domains?],MATCH(data[[#This Row],[Case Profile Name]],resident_to_x_domains[Case Profile Name],0))</f>
        <v>2</v>
      </c>
      <c r="H1270" t="str">
        <f>INDEX(CHP_table[CHP],MATCH(data[[#This Row],[Case Profile Name]],CHP_table[Case Profile Name],0))</f>
        <v>HP</v>
      </c>
      <c r="I1270" t="str">
        <f>LEFT(data[[#This Row],[Domain]],1)</f>
        <v>P</v>
      </c>
      <c r="J1270" s="4">
        <f>INDEX(criteria_table[criteria_code],MATCH(data[[#This Row],[Criteria]],criteria_table[Criteria],0))</f>
        <v>18</v>
      </c>
      <c r="K1270" s="4" t="str">
        <f>CONCATENATE(data[[#This Row],[C H or P]],",",data[[#This Row],[criteria_code]])</f>
        <v>P,18</v>
      </c>
      <c r="L1270" s="4" t="str">
        <f>CONCATENATE(data[[#This Row],[num_domains]]," ",data[[#This Row],[Criteria]])</f>
        <v>2 Passive communication with hostile actors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98"/>
  <sheetViews>
    <sheetView tabSelected="1" workbookViewId="0">
      <selection activeCell="H165" sqref="H165"/>
    </sheetView>
  </sheetViews>
  <sheetFormatPr defaultRowHeight="15" x14ac:dyDescent="0.25"/>
  <cols>
    <col min="1" max="1" width="36.85546875" style="11" bestFit="1" customWidth="1"/>
    <col min="2" max="2" width="25.42578125" style="11" customWidth="1"/>
    <col min="3" max="3" width="25.85546875" bestFit="1" customWidth="1"/>
    <col min="4" max="102" width="3.7109375" bestFit="1" customWidth="1"/>
  </cols>
  <sheetData>
    <row r="1" spans="1:102" x14ac:dyDescent="0.25">
      <c r="A1" s="10" t="s">
        <v>296</v>
      </c>
      <c r="B1" s="3">
        <v>2</v>
      </c>
    </row>
    <row r="2" spans="1:102" x14ac:dyDescent="0.25">
      <c r="A2" s="10" t="s">
        <v>270</v>
      </c>
      <c r="B2" s="11" t="s">
        <v>2</v>
      </c>
    </row>
    <row r="4" spans="1:102" x14ac:dyDescent="0.25">
      <c r="A4" s="10" t="s">
        <v>272</v>
      </c>
      <c r="B4" s="10" t="s">
        <v>306</v>
      </c>
    </row>
    <row r="5" spans="1:102" s="9" customFormat="1" x14ac:dyDescent="0.25">
      <c r="A5" s="11" t="s">
        <v>266</v>
      </c>
      <c r="B5" s="11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</row>
    <row r="6" spans="1:102" x14ac:dyDescent="0.25">
      <c r="A6" s="11" t="s">
        <v>266</v>
      </c>
      <c r="B6" s="11" t="s">
        <v>310</v>
      </c>
    </row>
    <row r="7" spans="1:102" x14ac:dyDescent="0.25">
      <c r="A7" s="11" t="s">
        <v>266</v>
      </c>
      <c r="B7" s="11" t="s">
        <v>318</v>
      </c>
    </row>
    <row r="8" spans="1:102" x14ac:dyDescent="0.25">
      <c r="A8" s="11" t="s">
        <v>265</v>
      </c>
    </row>
    <row r="9" spans="1:102" x14ac:dyDescent="0.25">
      <c r="A9" s="11" t="s">
        <v>265</v>
      </c>
      <c r="B9" s="11" t="s">
        <v>309</v>
      </c>
    </row>
    <row r="10" spans="1:102" x14ac:dyDescent="0.25">
      <c r="A10" s="11" t="s">
        <v>265</v>
      </c>
      <c r="B10" s="11" t="s">
        <v>311</v>
      </c>
    </row>
    <row r="11" spans="1:102" x14ac:dyDescent="0.25">
      <c r="A11" s="11" t="s">
        <v>265</v>
      </c>
      <c r="B11" s="11" t="s">
        <v>312</v>
      </c>
    </row>
    <row r="12" spans="1:102" x14ac:dyDescent="0.25">
      <c r="A12" s="11" t="s">
        <v>261</v>
      </c>
    </row>
    <row r="13" spans="1:102" x14ac:dyDescent="0.25">
      <c r="A13" s="11" t="s">
        <v>261</v>
      </c>
      <c r="B13" s="11" t="s">
        <v>307</v>
      </c>
    </row>
    <row r="14" spans="1:102" x14ac:dyDescent="0.25">
      <c r="A14" s="11" t="s">
        <v>261</v>
      </c>
      <c r="B14" s="11" t="s">
        <v>310</v>
      </c>
    </row>
    <row r="15" spans="1:102" x14ac:dyDescent="0.25">
      <c r="A15" s="11" t="s">
        <v>259</v>
      </c>
    </row>
    <row r="16" spans="1:102" x14ac:dyDescent="0.25">
      <c r="A16" s="11" t="s">
        <v>259</v>
      </c>
      <c r="B16" s="11" t="s">
        <v>310</v>
      </c>
    </row>
    <row r="17" spans="1:2" x14ac:dyDescent="0.25">
      <c r="A17" s="11" t="s">
        <v>259</v>
      </c>
      <c r="B17" s="11" t="s">
        <v>312</v>
      </c>
    </row>
    <row r="18" spans="1:2" x14ac:dyDescent="0.25">
      <c r="A18" s="11" t="s">
        <v>257</v>
      </c>
    </row>
    <row r="19" spans="1:2" x14ac:dyDescent="0.25">
      <c r="A19" s="11" t="s">
        <v>257</v>
      </c>
      <c r="B19" s="11" t="s">
        <v>309</v>
      </c>
    </row>
    <row r="20" spans="1:2" x14ac:dyDescent="0.25">
      <c r="A20" s="11" t="s">
        <v>257</v>
      </c>
      <c r="B20" s="11" t="s">
        <v>310</v>
      </c>
    </row>
    <row r="21" spans="1:2" x14ac:dyDescent="0.25">
      <c r="A21" s="11" t="s">
        <v>257</v>
      </c>
      <c r="B21" s="11" t="s">
        <v>312</v>
      </c>
    </row>
    <row r="22" spans="1:2" x14ac:dyDescent="0.25">
      <c r="A22" s="11" t="s">
        <v>256</v>
      </c>
    </row>
    <row r="23" spans="1:2" x14ac:dyDescent="0.25">
      <c r="A23" s="11" t="s">
        <v>256</v>
      </c>
      <c r="B23" s="11" t="s">
        <v>309</v>
      </c>
    </row>
    <row r="24" spans="1:2" x14ac:dyDescent="0.25">
      <c r="A24" s="11" t="s">
        <v>256</v>
      </c>
      <c r="B24" s="11" t="s">
        <v>310</v>
      </c>
    </row>
    <row r="25" spans="1:2" x14ac:dyDescent="0.25">
      <c r="A25" s="11" t="s">
        <v>256</v>
      </c>
      <c r="B25" s="11" t="s">
        <v>312</v>
      </c>
    </row>
    <row r="26" spans="1:2" x14ac:dyDescent="0.25">
      <c r="A26" s="11" t="s">
        <v>256</v>
      </c>
      <c r="B26" s="11" t="s">
        <v>317</v>
      </c>
    </row>
    <row r="27" spans="1:2" x14ac:dyDescent="0.25">
      <c r="A27" s="11" t="s">
        <v>254</v>
      </c>
    </row>
    <row r="28" spans="1:2" x14ac:dyDescent="0.25">
      <c r="A28" s="11" t="s">
        <v>254</v>
      </c>
      <c r="B28" s="11" t="s">
        <v>307</v>
      </c>
    </row>
    <row r="29" spans="1:2" x14ac:dyDescent="0.25">
      <c r="A29" s="11" t="s">
        <v>254</v>
      </c>
      <c r="B29" s="11" t="s">
        <v>311</v>
      </c>
    </row>
    <row r="30" spans="1:2" x14ac:dyDescent="0.25">
      <c r="A30" s="11" t="s">
        <v>254</v>
      </c>
      <c r="B30" s="11" t="s">
        <v>312</v>
      </c>
    </row>
    <row r="31" spans="1:2" x14ac:dyDescent="0.25">
      <c r="A31" s="11" t="s">
        <v>254</v>
      </c>
      <c r="B31" s="11" t="s">
        <v>313</v>
      </c>
    </row>
    <row r="32" spans="1:2" x14ac:dyDescent="0.25">
      <c r="A32" s="11" t="s">
        <v>252</v>
      </c>
    </row>
    <row r="33" spans="1:2" x14ac:dyDescent="0.25">
      <c r="A33" s="11" t="s">
        <v>252</v>
      </c>
      <c r="B33" s="11" t="s">
        <v>309</v>
      </c>
    </row>
    <row r="34" spans="1:2" x14ac:dyDescent="0.25">
      <c r="A34" s="11" t="s">
        <v>252</v>
      </c>
      <c r="B34" s="11" t="s">
        <v>317</v>
      </c>
    </row>
    <row r="35" spans="1:2" x14ac:dyDescent="0.25">
      <c r="A35" s="11" t="s">
        <v>251</v>
      </c>
    </row>
    <row r="36" spans="1:2" x14ac:dyDescent="0.25">
      <c r="A36" s="11" t="s">
        <v>251</v>
      </c>
      <c r="B36" s="11" t="s">
        <v>310</v>
      </c>
    </row>
    <row r="37" spans="1:2" x14ac:dyDescent="0.25">
      <c r="A37" s="11" t="s">
        <v>251</v>
      </c>
      <c r="B37" s="11" t="s">
        <v>317</v>
      </c>
    </row>
    <row r="38" spans="1:2" x14ac:dyDescent="0.25">
      <c r="A38" s="11" t="s">
        <v>248</v>
      </c>
    </row>
    <row r="39" spans="1:2" x14ac:dyDescent="0.25">
      <c r="A39" s="11" t="s">
        <v>248</v>
      </c>
      <c r="B39" s="11" t="s">
        <v>307</v>
      </c>
    </row>
    <row r="40" spans="1:2" x14ac:dyDescent="0.25">
      <c r="A40" s="11" t="s">
        <v>248</v>
      </c>
      <c r="B40" s="11" t="s">
        <v>309</v>
      </c>
    </row>
    <row r="41" spans="1:2" x14ac:dyDescent="0.25">
      <c r="A41" s="11" t="s">
        <v>248</v>
      </c>
      <c r="B41" s="11" t="s">
        <v>311</v>
      </c>
    </row>
    <row r="42" spans="1:2" x14ac:dyDescent="0.25">
      <c r="A42" s="11" t="s">
        <v>245</v>
      </c>
    </row>
    <row r="43" spans="1:2" x14ac:dyDescent="0.25">
      <c r="A43" s="11" t="s">
        <v>245</v>
      </c>
      <c r="B43" s="11" t="s">
        <v>309</v>
      </c>
    </row>
    <row r="44" spans="1:2" x14ac:dyDescent="0.25">
      <c r="A44" s="11" t="s">
        <v>245</v>
      </c>
      <c r="B44" s="11" t="s">
        <v>310</v>
      </c>
    </row>
    <row r="45" spans="1:2" x14ac:dyDescent="0.25">
      <c r="A45" s="11" t="s">
        <v>244</v>
      </c>
    </row>
    <row r="46" spans="1:2" x14ac:dyDescent="0.25">
      <c r="A46" s="11" t="s">
        <v>244</v>
      </c>
      <c r="B46" s="11" t="s">
        <v>309</v>
      </c>
    </row>
    <row r="47" spans="1:2" x14ac:dyDescent="0.25">
      <c r="A47" s="11" t="s">
        <v>244</v>
      </c>
      <c r="B47" s="11" t="s">
        <v>311</v>
      </c>
    </row>
    <row r="48" spans="1:2" x14ac:dyDescent="0.25">
      <c r="A48" s="11" t="s">
        <v>244</v>
      </c>
      <c r="B48" s="11" t="s">
        <v>312</v>
      </c>
    </row>
    <row r="49" spans="1:2" x14ac:dyDescent="0.25">
      <c r="A49" s="11" t="s">
        <v>244</v>
      </c>
      <c r="B49" s="11" t="s">
        <v>317</v>
      </c>
    </row>
    <row r="50" spans="1:2" x14ac:dyDescent="0.25">
      <c r="A50" s="11" t="s">
        <v>243</v>
      </c>
    </row>
    <row r="51" spans="1:2" x14ac:dyDescent="0.25">
      <c r="A51" s="11" t="s">
        <v>243</v>
      </c>
      <c r="B51" s="11" t="s">
        <v>309</v>
      </c>
    </row>
    <row r="52" spans="1:2" x14ac:dyDescent="0.25">
      <c r="A52" s="11" t="s">
        <v>243</v>
      </c>
      <c r="B52" s="11" t="s">
        <v>311</v>
      </c>
    </row>
    <row r="53" spans="1:2" x14ac:dyDescent="0.25">
      <c r="A53" s="11" t="s">
        <v>243</v>
      </c>
      <c r="B53" s="11" t="s">
        <v>317</v>
      </c>
    </row>
    <row r="54" spans="1:2" x14ac:dyDescent="0.25">
      <c r="A54" s="11" t="s">
        <v>242</v>
      </c>
    </row>
    <row r="55" spans="1:2" x14ac:dyDescent="0.25">
      <c r="A55" s="11" t="s">
        <v>242</v>
      </c>
      <c r="B55" s="11" t="s">
        <v>310</v>
      </c>
    </row>
    <row r="56" spans="1:2" x14ac:dyDescent="0.25">
      <c r="A56" s="11" t="s">
        <v>242</v>
      </c>
      <c r="B56" s="11" t="s">
        <v>311</v>
      </c>
    </row>
    <row r="57" spans="1:2" x14ac:dyDescent="0.25">
      <c r="A57" s="11" t="s">
        <v>242</v>
      </c>
      <c r="B57" s="11" t="s">
        <v>313</v>
      </c>
    </row>
    <row r="58" spans="1:2" x14ac:dyDescent="0.25">
      <c r="A58" s="11" t="s">
        <v>241</v>
      </c>
    </row>
    <row r="59" spans="1:2" x14ac:dyDescent="0.25">
      <c r="A59" s="11" t="s">
        <v>241</v>
      </c>
      <c r="B59" s="11" t="s">
        <v>309</v>
      </c>
    </row>
    <row r="60" spans="1:2" x14ac:dyDescent="0.25">
      <c r="A60" s="11" t="s">
        <v>241</v>
      </c>
      <c r="B60" s="11" t="s">
        <v>311</v>
      </c>
    </row>
    <row r="61" spans="1:2" x14ac:dyDescent="0.25">
      <c r="A61" s="11" t="s">
        <v>241</v>
      </c>
      <c r="B61" s="11" t="s">
        <v>317</v>
      </c>
    </row>
    <row r="62" spans="1:2" x14ac:dyDescent="0.25">
      <c r="A62" s="11" t="s">
        <v>240</v>
      </c>
    </row>
    <row r="63" spans="1:2" x14ac:dyDescent="0.25">
      <c r="A63" s="11" t="s">
        <v>240</v>
      </c>
      <c r="B63" s="11" t="s">
        <v>309</v>
      </c>
    </row>
    <row r="64" spans="1:2" x14ac:dyDescent="0.25">
      <c r="A64" s="11" t="s">
        <v>240</v>
      </c>
      <c r="B64" s="11" t="s">
        <v>311</v>
      </c>
    </row>
    <row r="65" spans="1:2" x14ac:dyDescent="0.25">
      <c r="A65" s="11" t="s">
        <v>240</v>
      </c>
      <c r="B65" s="11" t="s">
        <v>317</v>
      </c>
    </row>
    <row r="66" spans="1:2" x14ac:dyDescent="0.25">
      <c r="A66" s="11" t="s">
        <v>239</v>
      </c>
    </row>
    <row r="67" spans="1:2" x14ac:dyDescent="0.25">
      <c r="A67" s="11" t="s">
        <v>239</v>
      </c>
      <c r="B67" s="11" t="s">
        <v>309</v>
      </c>
    </row>
    <row r="68" spans="1:2" x14ac:dyDescent="0.25">
      <c r="A68" s="11" t="s">
        <v>239</v>
      </c>
      <c r="B68" s="11" t="s">
        <v>310</v>
      </c>
    </row>
    <row r="69" spans="1:2" x14ac:dyDescent="0.25">
      <c r="A69" s="11" t="s">
        <v>239</v>
      </c>
      <c r="B69" s="11" t="s">
        <v>315</v>
      </c>
    </row>
    <row r="70" spans="1:2" x14ac:dyDescent="0.25">
      <c r="A70" s="11" t="s">
        <v>238</v>
      </c>
    </row>
    <row r="71" spans="1:2" x14ac:dyDescent="0.25">
      <c r="A71" s="11" t="s">
        <v>238</v>
      </c>
      <c r="B71" s="11" t="s">
        <v>310</v>
      </c>
    </row>
    <row r="72" spans="1:2" x14ac:dyDescent="0.25">
      <c r="A72" s="11" t="s">
        <v>238</v>
      </c>
      <c r="B72" s="11" t="s">
        <v>312</v>
      </c>
    </row>
    <row r="73" spans="1:2" x14ac:dyDescent="0.25">
      <c r="A73" s="11" t="s">
        <v>238</v>
      </c>
      <c r="B73" s="11" t="s">
        <v>315</v>
      </c>
    </row>
    <row r="74" spans="1:2" x14ac:dyDescent="0.25">
      <c r="A74" s="11" t="s">
        <v>234</v>
      </c>
    </row>
    <row r="75" spans="1:2" x14ac:dyDescent="0.25">
      <c r="A75" s="11" t="s">
        <v>234</v>
      </c>
      <c r="B75" s="11" t="s">
        <v>309</v>
      </c>
    </row>
    <row r="76" spans="1:2" x14ac:dyDescent="0.25">
      <c r="A76" s="11" t="s">
        <v>234</v>
      </c>
      <c r="B76" s="11" t="s">
        <v>312</v>
      </c>
    </row>
    <row r="77" spans="1:2" x14ac:dyDescent="0.25">
      <c r="A77" s="11" t="s">
        <v>234</v>
      </c>
      <c r="B77" s="11" t="s">
        <v>315</v>
      </c>
    </row>
    <row r="78" spans="1:2" x14ac:dyDescent="0.25">
      <c r="A78" s="11" t="s">
        <v>234</v>
      </c>
      <c r="B78" s="11" t="s">
        <v>317</v>
      </c>
    </row>
    <row r="79" spans="1:2" x14ac:dyDescent="0.25">
      <c r="A79" s="11" t="s">
        <v>232</v>
      </c>
    </row>
    <row r="80" spans="1:2" x14ac:dyDescent="0.25">
      <c r="A80" s="11" t="s">
        <v>232</v>
      </c>
      <c r="B80" s="11" t="s">
        <v>310</v>
      </c>
    </row>
    <row r="81" spans="1:2" x14ac:dyDescent="0.25">
      <c r="A81" s="11" t="s">
        <v>232</v>
      </c>
      <c r="B81" s="11" t="s">
        <v>311</v>
      </c>
    </row>
    <row r="82" spans="1:2" x14ac:dyDescent="0.25">
      <c r="A82" s="11" t="s">
        <v>232</v>
      </c>
      <c r="B82" s="11" t="s">
        <v>315</v>
      </c>
    </row>
    <row r="83" spans="1:2" x14ac:dyDescent="0.25">
      <c r="A83" s="11" t="s">
        <v>231</v>
      </c>
    </row>
    <row r="84" spans="1:2" x14ac:dyDescent="0.25">
      <c r="A84" s="11" t="s">
        <v>231</v>
      </c>
      <c r="B84" s="11" t="s">
        <v>309</v>
      </c>
    </row>
    <row r="85" spans="1:2" x14ac:dyDescent="0.25">
      <c r="A85" s="11" t="s">
        <v>231</v>
      </c>
      <c r="B85" s="11" t="s">
        <v>311</v>
      </c>
    </row>
    <row r="86" spans="1:2" x14ac:dyDescent="0.25">
      <c r="A86" s="11" t="s">
        <v>230</v>
      </c>
    </row>
    <row r="87" spans="1:2" x14ac:dyDescent="0.25">
      <c r="A87" s="11" t="s">
        <v>230</v>
      </c>
      <c r="B87" s="11" t="s">
        <v>311</v>
      </c>
    </row>
    <row r="88" spans="1:2" x14ac:dyDescent="0.25">
      <c r="A88" s="11" t="s">
        <v>229</v>
      </c>
    </row>
    <row r="89" spans="1:2" x14ac:dyDescent="0.25">
      <c r="A89" s="11" t="s">
        <v>229</v>
      </c>
      <c r="B89" s="11" t="s">
        <v>312</v>
      </c>
    </row>
    <row r="90" spans="1:2" x14ac:dyDescent="0.25">
      <c r="A90" s="11" t="s">
        <v>229</v>
      </c>
      <c r="B90" s="11" t="s">
        <v>317</v>
      </c>
    </row>
    <row r="91" spans="1:2" x14ac:dyDescent="0.25">
      <c r="A91" s="11" t="s">
        <v>228</v>
      </c>
    </row>
    <row r="92" spans="1:2" x14ac:dyDescent="0.25">
      <c r="A92" s="11" t="s">
        <v>228</v>
      </c>
      <c r="B92" s="11" t="s">
        <v>311</v>
      </c>
    </row>
    <row r="93" spans="1:2" x14ac:dyDescent="0.25">
      <c r="A93" s="11" t="s">
        <v>228</v>
      </c>
      <c r="B93" s="11" t="s">
        <v>313</v>
      </c>
    </row>
    <row r="94" spans="1:2" x14ac:dyDescent="0.25">
      <c r="A94" s="11" t="s">
        <v>228</v>
      </c>
      <c r="B94" s="11" t="s">
        <v>316</v>
      </c>
    </row>
    <row r="95" spans="1:2" x14ac:dyDescent="0.25">
      <c r="A95" s="11" t="s">
        <v>226</v>
      </c>
    </row>
    <row r="96" spans="1:2" x14ac:dyDescent="0.25">
      <c r="A96" s="11" t="s">
        <v>226</v>
      </c>
      <c r="B96" s="11" t="s">
        <v>311</v>
      </c>
    </row>
    <row r="97" spans="1:2" x14ac:dyDescent="0.25">
      <c r="A97" s="11" t="s">
        <v>226</v>
      </c>
      <c r="B97" s="11" t="s">
        <v>312</v>
      </c>
    </row>
    <row r="98" spans="1:2" x14ac:dyDescent="0.25">
      <c r="A98" s="11" t="s">
        <v>226</v>
      </c>
      <c r="B98" s="11" t="s">
        <v>316</v>
      </c>
    </row>
    <row r="99" spans="1:2" x14ac:dyDescent="0.25">
      <c r="A99" s="11" t="s">
        <v>225</v>
      </c>
    </row>
    <row r="100" spans="1:2" x14ac:dyDescent="0.25">
      <c r="A100" s="11" t="s">
        <v>225</v>
      </c>
      <c r="B100" s="11" t="s">
        <v>310</v>
      </c>
    </row>
    <row r="101" spans="1:2" x14ac:dyDescent="0.25">
      <c r="A101" s="11" t="s">
        <v>225</v>
      </c>
      <c r="B101" s="11" t="s">
        <v>315</v>
      </c>
    </row>
    <row r="102" spans="1:2" x14ac:dyDescent="0.25">
      <c r="A102" s="11" t="s">
        <v>224</v>
      </c>
    </row>
    <row r="103" spans="1:2" x14ac:dyDescent="0.25">
      <c r="A103" s="11" t="s">
        <v>224</v>
      </c>
      <c r="B103" s="11" t="s">
        <v>309</v>
      </c>
    </row>
    <row r="104" spans="1:2" x14ac:dyDescent="0.25">
      <c r="A104" s="11" t="s">
        <v>224</v>
      </c>
      <c r="B104" s="11" t="s">
        <v>311</v>
      </c>
    </row>
    <row r="105" spans="1:2" x14ac:dyDescent="0.25">
      <c r="A105" s="11" t="s">
        <v>224</v>
      </c>
      <c r="B105" s="11" t="s">
        <v>317</v>
      </c>
    </row>
    <row r="106" spans="1:2" x14ac:dyDescent="0.25">
      <c r="A106" s="11" t="s">
        <v>221</v>
      </c>
    </row>
    <row r="107" spans="1:2" x14ac:dyDescent="0.25">
      <c r="A107" s="11" t="s">
        <v>221</v>
      </c>
      <c r="B107" s="11" t="s">
        <v>309</v>
      </c>
    </row>
    <row r="108" spans="1:2" x14ac:dyDescent="0.25">
      <c r="A108" s="11" t="s">
        <v>221</v>
      </c>
      <c r="B108" s="11" t="s">
        <v>311</v>
      </c>
    </row>
    <row r="109" spans="1:2" x14ac:dyDescent="0.25">
      <c r="A109" s="11" t="s">
        <v>219</v>
      </c>
    </row>
    <row r="110" spans="1:2" x14ac:dyDescent="0.25">
      <c r="A110" s="11" t="s">
        <v>219</v>
      </c>
      <c r="B110" s="11" t="s">
        <v>309</v>
      </c>
    </row>
    <row r="111" spans="1:2" x14ac:dyDescent="0.25">
      <c r="A111" s="11" t="s">
        <v>219</v>
      </c>
      <c r="B111" s="11" t="s">
        <v>310</v>
      </c>
    </row>
    <row r="112" spans="1:2" x14ac:dyDescent="0.25">
      <c r="A112" s="11" t="s">
        <v>219</v>
      </c>
      <c r="B112" s="11" t="s">
        <v>312</v>
      </c>
    </row>
    <row r="113" spans="1:2" x14ac:dyDescent="0.25">
      <c r="A113" s="11" t="s">
        <v>216</v>
      </c>
    </row>
    <row r="114" spans="1:2" x14ac:dyDescent="0.25">
      <c r="A114" s="11" t="s">
        <v>216</v>
      </c>
      <c r="B114" s="11" t="s">
        <v>310</v>
      </c>
    </row>
    <row r="115" spans="1:2" x14ac:dyDescent="0.25">
      <c r="A115" s="11" t="s">
        <v>216</v>
      </c>
      <c r="B115" s="11" t="s">
        <v>312</v>
      </c>
    </row>
    <row r="116" spans="1:2" x14ac:dyDescent="0.25">
      <c r="A116" s="11" t="s">
        <v>215</v>
      </c>
    </row>
    <row r="117" spans="1:2" x14ac:dyDescent="0.25">
      <c r="A117" s="11" t="s">
        <v>215</v>
      </c>
      <c r="B117" s="11" t="s">
        <v>309</v>
      </c>
    </row>
    <row r="118" spans="1:2" x14ac:dyDescent="0.25">
      <c r="A118" s="11" t="s">
        <v>215</v>
      </c>
      <c r="B118" s="11" t="s">
        <v>311</v>
      </c>
    </row>
    <row r="119" spans="1:2" x14ac:dyDescent="0.25">
      <c r="A119" s="11" t="s">
        <v>215</v>
      </c>
      <c r="B119" s="11" t="s">
        <v>312</v>
      </c>
    </row>
    <row r="120" spans="1:2" x14ac:dyDescent="0.25">
      <c r="A120" s="11" t="s">
        <v>214</v>
      </c>
    </row>
    <row r="121" spans="1:2" x14ac:dyDescent="0.25">
      <c r="A121" s="11" t="s">
        <v>214</v>
      </c>
      <c r="B121" s="11" t="s">
        <v>309</v>
      </c>
    </row>
    <row r="122" spans="1:2" x14ac:dyDescent="0.25">
      <c r="A122" s="11" t="s">
        <v>214</v>
      </c>
      <c r="B122" s="11" t="s">
        <v>311</v>
      </c>
    </row>
    <row r="123" spans="1:2" x14ac:dyDescent="0.25">
      <c r="A123" s="11" t="s">
        <v>214</v>
      </c>
      <c r="B123" s="11" t="s">
        <v>312</v>
      </c>
    </row>
    <row r="124" spans="1:2" x14ac:dyDescent="0.25">
      <c r="A124" s="11" t="s">
        <v>212</v>
      </c>
    </row>
    <row r="125" spans="1:2" x14ac:dyDescent="0.25">
      <c r="A125" s="11" t="s">
        <v>212</v>
      </c>
      <c r="B125" s="11" t="s">
        <v>307</v>
      </c>
    </row>
    <row r="126" spans="1:2" x14ac:dyDescent="0.25">
      <c r="A126" s="11" t="s">
        <v>212</v>
      </c>
      <c r="B126" s="11" t="s">
        <v>309</v>
      </c>
    </row>
    <row r="127" spans="1:2" x14ac:dyDescent="0.25">
      <c r="A127" s="11" t="s">
        <v>212</v>
      </c>
      <c r="B127" s="11" t="s">
        <v>311</v>
      </c>
    </row>
    <row r="128" spans="1:2" x14ac:dyDescent="0.25">
      <c r="A128" s="11" t="s">
        <v>212</v>
      </c>
      <c r="B128" s="11" t="s">
        <v>312</v>
      </c>
    </row>
    <row r="129" spans="1:2" x14ac:dyDescent="0.25">
      <c r="A129" s="11" t="s">
        <v>211</v>
      </c>
    </row>
    <row r="130" spans="1:2" x14ac:dyDescent="0.25">
      <c r="A130" s="11" t="s">
        <v>211</v>
      </c>
      <c r="B130" s="11" t="s">
        <v>310</v>
      </c>
    </row>
    <row r="131" spans="1:2" x14ac:dyDescent="0.25">
      <c r="A131" s="11" t="s">
        <v>211</v>
      </c>
      <c r="B131" s="11" t="s">
        <v>312</v>
      </c>
    </row>
    <row r="132" spans="1:2" x14ac:dyDescent="0.25">
      <c r="A132" s="11" t="s">
        <v>211</v>
      </c>
      <c r="B132" s="11" t="s">
        <v>317</v>
      </c>
    </row>
    <row r="133" spans="1:2" x14ac:dyDescent="0.25">
      <c r="A133" s="11" t="s">
        <v>211</v>
      </c>
      <c r="B133" s="11" t="s">
        <v>318</v>
      </c>
    </row>
    <row r="134" spans="1:2" x14ac:dyDescent="0.25">
      <c r="A134" s="11" t="s">
        <v>210</v>
      </c>
    </row>
    <row r="135" spans="1:2" x14ac:dyDescent="0.25">
      <c r="A135" s="11" t="s">
        <v>210</v>
      </c>
      <c r="B135" s="11" t="s">
        <v>309</v>
      </c>
    </row>
    <row r="136" spans="1:2" x14ac:dyDescent="0.25">
      <c r="A136" s="11" t="s">
        <v>210</v>
      </c>
      <c r="B136" s="11" t="s">
        <v>311</v>
      </c>
    </row>
    <row r="137" spans="1:2" x14ac:dyDescent="0.25">
      <c r="A137" s="11" t="s">
        <v>210</v>
      </c>
      <c r="B137" s="11" t="s">
        <v>317</v>
      </c>
    </row>
    <row r="138" spans="1:2" x14ac:dyDescent="0.25">
      <c r="A138" s="11" t="s">
        <v>208</v>
      </c>
    </row>
    <row r="139" spans="1:2" x14ac:dyDescent="0.25">
      <c r="A139" s="11" t="s">
        <v>208</v>
      </c>
      <c r="B139" s="11" t="s">
        <v>310</v>
      </c>
    </row>
    <row r="140" spans="1:2" x14ac:dyDescent="0.25">
      <c r="A140" s="11" t="s">
        <v>208</v>
      </c>
      <c r="B140" s="11" t="s">
        <v>311</v>
      </c>
    </row>
    <row r="141" spans="1:2" x14ac:dyDescent="0.25">
      <c r="A141" s="11" t="s">
        <v>208</v>
      </c>
      <c r="B141" s="11" t="s">
        <v>312</v>
      </c>
    </row>
    <row r="142" spans="1:2" x14ac:dyDescent="0.25">
      <c r="A142" s="11" t="s">
        <v>208</v>
      </c>
      <c r="B142" s="11" t="s">
        <v>317</v>
      </c>
    </row>
    <row r="143" spans="1:2" x14ac:dyDescent="0.25">
      <c r="A143" s="11" t="s">
        <v>208</v>
      </c>
      <c r="B143" s="11" t="s">
        <v>318</v>
      </c>
    </row>
    <row r="144" spans="1:2" x14ac:dyDescent="0.25">
      <c r="A144" s="11" t="s">
        <v>205</v>
      </c>
    </row>
    <row r="145" spans="1:2" x14ac:dyDescent="0.25">
      <c r="A145" s="11" t="s">
        <v>205</v>
      </c>
      <c r="B145" s="11" t="s">
        <v>310</v>
      </c>
    </row>
    <row r="146" spans="1:2" x14ac:dyDescent="0.25">
      <c r="A146" s="11" t="s">
        <v>205</v>
      </c>
      <c r="B146" s="11" t="s">
        <v>312</v>
      </c>
    </row>
    <row r="147" spans="1:2" x14ac:dyDescent="0.25">
      <c r="A147" s="11" t="s">
        <v>204</v>
      </c>
    </row>
    <row r="148" spans="1:2" x14ac:dyDescent="0.25">
      <c r="A148" s="11" t="s">
        <v>204</v>
      </c>
      <c r="B148" s="11" t="s">
        <v>310</v>
      </c>
    </row>
    <row r="149" spans="1:2" x14ac:dyDescent="0.25">
      <c r="A149" s="11" t="s">
        <v>204</v>
      </c>
      <c r="B149" s="11" t="s">
        <v>311</v>
      </c>
    </row>
    <row r="150" spans="1:2" x14ac:dyDescent="0.25">
      <c r="A150" s="11" t="s">
        <v>204</v>
      </c>
      <c r="B150" s="11" t="s">
        <v>312</v>
      </c>
    </row>
    <row r="151" spans="1:2" x14ac:dyDescent="0.25">
      <c r="A151" s="11" t="s">
        <v>204</v>
      </c>
      <c r="B151" s="11" t="s">
        <v>317</v>
      </c>
    </row>
    <row r="152" spans="1:2" x14ac:dyDescent="0.25">
      <c r="A152" s="11" t="s">
        <v>196</v>
      </c>
    </row>
    <row r="153" spans="1:2" x14ac:dyDescent="0.25">
      <c r="A153" s="11" t="s">
        <v>196</v>
      </c>
      <c r="B153" s="11" t="s">
        <v>309</v>
      </c>
    </row>
    <row r="154" spans="1:2" x14ac:dyDescent="0.25">
      <c r="A154" s="11" t="s">
        <v>196</v>
      </c>
      <c r="B154" s="11" t="s">
        <v>312</v>
      </c>
    </row>
    <row r="155" spans="1:2" x14ac:dyDescent="0.25">
      <c r="A155" s="11" t="s">
        <v>194</v>
      </c>
    </row>
    <row r="156" spans="1:2" x14ac:dyDescent="0.25">
      <c r="A156" s="11" t="s">
        <v>194</v>
      </c>
      <c r="B156" s="11" t="s">
        <v>310</v>
      </c>
    </row>
    <row r="157" spans="1:2" x14ac:dyDescent="0.25">
      <c r="A157" s="11" t="s">
        <v>194</v>
      </c>
      <c r="B157" s="11" t="s">
        <v>311</v>
      </c>
    </row>
    <row r="158" spans="1:2" x14ac:dyDescent="0.25">
      <c r="A158" s="11" t="s">
        <v>194</v>
      </c>
      <c r="B158" s="11" t="s">
        <v>315</v>
      </c>
    </row>
    <row r="159" spans="1:2" x14ac:dyDescent="0.25">
      <c r="A159" s="11" t="s">
        <v>194</v>
      </c>
      <c r="B159" s="11" t="s">
        <v>317</v>
      </c>
    </row>
    <row r="160" spans="1:2" x14ac:dyDescent="0.25">
      <c r="A160" s="11" t="s">
        <v>189</v>
      </c>
    </row>
    <row r="161" spans="1:2" x14ac:dyDescent="0.25">
      <c r="A161" s="11" t="s">
        <v>189</v>
      </c>
      <c r="B161" s="11" t="s">
        <v>309</v>
      </c>
    </row>
    <row r="162" spans="1:2" x14ac:dyDescent="0.25">
      <c r="A162" s="11" t="s">
        <v>189</v>
      </c>
      <c r="B162" s="11" t="s">
        <v>311</v>
      </c>
    </row>
    <row r="163" spans="1:2" x14ac:dyDescent="0.25">
      <c r="A163" s="11" t="s">
        <v>189</v>
      </c>
      <c r="B163" s="11" t="s">
        <v>317</v>
      </c>
    </row>
    <row r="164" spans="1:2" x14ac:dyDescent="0.25">
      <c r="A164" s="11" t="s">
        <v>188</v>
      </c>
    </row>
    <row r="165" spans="1:2" x14ac:dyDescent="0.25">
      <c r="A165" s="11" t="s">
        <v>188</v>
      </c>
      <c r="B165" s="11" t="s">
        <v>309</v>
      </c>
    </row>
    <row r="166" spans="1:2" x14ac:dyDescent="0.25">
      <c r="A166" s="11" t="s">
        <v>188</v>
      </c>
      <c r="B166" s="11" t="s">
        <v>311</v>
      </c>
    </row>
    <row r="167" spans="1:2" x14ac:dyDescent="0.25">
      <c r="A167" s="11" t="s">
        <v>188</v>
      </c>
      <c r="B167" s="11" t="s">
        <v>314</v>
      </c>
    </row>
    <row r="168" spans="1:2" x14ac:dyDescent="0.25">
      <c r="A168" s="11" t="s">
        <v>188</v>
      </c>
      <c r="B168" s="11" t="s">
        <v>315</v>
      </c>
    </row>
    <row r="169" spans="1:2" x14ac:dyDescent="0.25">
      <c r="A169" s="11" t="s">
        <v>186</v>
      </c>
    </row>
    <row r="170" spans="1:2" x14ac:dyDescent="0.25">
      <c r="A170" s="11" t="s">
        <v>186</v>
      </c>
      <c r="B170" s="11" t="s">
        <v>310</v>
      </c>
    </row>
    <row r="171" spans="1:2" x14ac:dyDescent="0.25">
      <c r="A171" s="11" t="s">
        <v>186</v>
      </c>
      <c r="B171" s="11" t="s">
        <v>311</v>
      </c>
    </row>
    <row r="172" spans="1:2" x14ac:dyDescent="0.25">
      <c r="A172" s="11" t="s">
        <v>186</v>
      </c>
      <c r="B172" s="11" t="s">
        <v>312</v>
      </c>
    </row>
    <row r="173" spans="1:2" x14ac:dyDescent="0.25">
      <c r="A173" s="11" t="s">
        <v>186</v>
      </c>
      <c r="B173" s="11" t="s">
        <v>317</v>
      </c>
    </row>
    <row r="174" spans="1:2" x14ac:dyDescent="0.25">
      <c r="A174" s="11" t="s">
        <v>184</v>
      </c>
    </row>
    <row r="175" spans="1:2" x14ac:dyDescent="0.25">
      <c r="A175" s="11" t="s">
        <v>184</v>
      </c>
      <c r="B175" s="11" t="s">
        <v>309</v>
      </c>
    </row>
    <row r="176" spans="1:2" x14ac:dyDescent="0.25">
      <c r="A176" s="11" t="s">
        <v>184</v>
      </c>
      <c r="B176" s="11" t="s">
        <v>311</v>
      </c>
    </row>
    <row r="177" spans="1:2" x14ac:dyDescent="0.25">
      <c r="A177" s="11" t="s">
        <v>184</v>
      </c>
      <c r="B177" s="11" t="s">
        <v>312</v>
      </c>
    </row>
    <row r="178" spans="1:2" x14ac:dyDescent="0.25">
      <c r="A178" s="11" t="s">
        <v>184</v>
      </c>
      <c r="B178" s="11" t="s">
        <v>317</v>
      </c>
    </row>
    <row r="179" spans="1:2" x14ac:dyDescent="0.25">
      <c r="A179" s="11" t="s">
        <v>179</v>
      </c>
    </row>
    <row r="180" spans="1:2" x14ac:dyDescent="0.25">
      <c r="A180" s="11" t="s">
        <v>179</v>
      </c>
      <c r="B180" s="11" t="s">
        <v>310</v>
      </c>
    </row>
    <row r="181" spans="1:2" x14ac:dyDescent="0.25">
      <c r="A181" s="11" t="s">
        <v>179</v>
      </c>
      <c r="B181" s="11" t="s">
        <v>312</v>
      </c>
    </row>
    <row r="182" spans="1:2" x14ac:dyDescent="0.25">
      <c r="A182" s="11" t="s">
        <v>179</v>
      </c>
      <c r="B182" s="11" t="s">
        <v>315</v>
      </c>
    </row>
    <row r="183" spans="1:2" x14ac:dyDescent="0.25">
      <c r="A183" s="11" t="s">
        <v>179</v>
      </c>
      <c r="B183" s="11" t="s">
        <v>316</v>
      </c>
    </row>
    <row r="184" spans="1:2" x14ac:dyDescent="0.25">
      <c r="A184" s="11" t="s">
        <v>178</v>
      </c>
    </row>
    <row r="185" spans="1:2" x14ac:dyDescent="0.25">
      <c r="A185" s="11" t="s">
        <v>178</v>
      </c>
      <c r="B185" s="11" t="s">
        <v>309</v>
      </c>
    </row>
    <row r="186" spans="1:2" x14ac:dyDescent="0.25">
      <c r="A186" s="11" t="s">
        <v>178</v>
      </c>
      <c r="B186" s="11" t="s">
        <v>311</v>
      </c>
    </row>
    <row r="187" spans="1:2" x14ac:dyDescent="0.25">
      <c r="A187" s="11" t="s">
        <v>178</v>
      </c>
      <c r="B187" s="11" t="s">
        <v>312</v>
      </c>
    </row>
    <row r="188" spans="1:2" x14ac:dyDescent="0.25">
      <c r="A188" s="11" t="s">
        <v>178</v>
      </c>
      <c r="B188" s="11" t="s">
        <v>313</v>
      </c>
    </row>
    <row r="189" spans="1:2" x14ac:dyDescent="0.25">
      <c r="A189" s="11" t="s">
        <v>178</v>
      </c>
      <c r="B189" s="11" t="s">
        <v>315</v>
      </c>
    </row>
    <row r="190" spans="1:2" x14ac:dyDescent="0.25">
      <c r="A190" s="11" t="s">
        <v>176</v>
      </c>
    </row>
    <row r="191" spans="1:2" x14ac:dyDescent="0.25">
      <c r="A191" s="11" t="s">
        <v>176</v>
      </c>
      <c r="B191" s="11" t="s">
        <v>310</v>
      </c>
    </row>
    <row r="192" spans="1:2" x14ac:dyDescent="0.25">
      <c r="A192" s="11" t="s">
        <v>176</v>
      </c>
      <c r="B192" s="11" t="s">
        <v>312</v>
      </c>
    </row>
    <row r="193" spans="1:2" x14ac:dyDescent="0.25">
      <c r="A193" s="11" t="s">
        <v>176</v>
      </c>
      <c r="B193" s="11" t="s">
        <v>315</v>
      </c>
    </row>
    <row r="194" spans="1:2" x14ac:dyDescent="0.25">
      <c r="A194" s="11" t="s">
        <v>176</v>
      </c>
      <c r="B194" s="11" t="s">
        <v>317</v>
      </c>
    </row>
    <row r="195" spans="1:2" x14ac:dyDescent="0.25">
      <c r="A195" s="11" t="s">
        <v>172</v>
      </c>
    </row>
    <row r="196" spans="1:2" x14ac:dyDescent="0.25">
      <c r="A196" s="11" t="s">
        <v>172</v>
      </c>
      <c r="B196" s="11" t="s">
        <v>309</v>
      </c>
    </row>
    <row r="197" spans="1:2" x14ac:dyDescent="0.25">
      <c r="A197" s="11" t="s">
        <v>172</v>
      </c>
      <c r="B197" s="11" t="s">
        <v>311</v>
      </c>
    </row>
    <row r="198" spans="1:2" x14ac:dyDescent="0.25">
      <c r="A198" s="11" t="s">
        <v>172</v>
      </c>
      <c r="B198" s="11" t="s">
        <v>312</v>
      </c>
    </row>
    <row r="199" spans="1:2" x14ac:dyDescent="0.25">
      <c r="A199" s="11" t="s">
        <v>171</v>
      </c>
    </row>
    <row r="200" spans="1:2" x14ac:dyDescent="0.25">
      <c r="A200" s="11" t="s">
        <v>171</v>
      </c>
      <c r="B200" s="11" t="s">
        <v>309</v>
      </c>
    </row>
    <row r="201" spans="1:2" x14ac:dyDescent="0.25">
      <c r="A201" s="11" t="s">
        <v>171</v>
      </c>
      <c r="B201" s="11" t="s">
        <v>310</v>
      </c>
    </row>
    <row r="202" spans="1:2" x14ac:dyDescent="0.25">
      <c r="A202" s="11" t="s">
        <v>171</v>
      </c>
      <c r="B202" s="11" t="s">
        <v>312</v>
      </c>
    </row>
    <row r="203" spans="1:2" x14ac:dyDescent="0.25">
      <c r="A203" s="11" t="s">
        <v>170</v>
      </c>
    </row>
    <row r="204" spans="1:2" x14ac:dyDescent="0.25">
      <c r="A204" s="11" t="s">
        <v>170</v>
      </c>
      <c r="B204" s="11" t="s">
        <v>309</v>
      </c>
    </row>
    <row r="205" spans="1:2" x14ac:dyDescent="0.25">
      <c r="A205" s="11" t="s">
        <v>170</v>
      </c>
      <c r="B205" s="11" t="s">
        <v>311</v>
      </c>
    </row>
    <row r="206" spans="1:2" x14ac:dyDescent="0.25">
      <c r="A206" s="11" t="s">
        <v>170</v>
      </c>
      <c r="B206" s="11" t="s">
        <v>312</v>
      </c>
    </row>
    <row r="207" spans="1:2" x14ac:dyDescent="0.25">
      <c r="A207" s="11" t="s">
        <v>170</v>
      </c>
      <c r="B207" s="11" t="s">
        <v>314</v>
      </c>
    </row>
    <row r="208" spans="1:2" x14ac:dyDescent="0.25">
      <c r="A208" s="11" t="s">
        <v>169</v>
      </c>
    </row>
    <row r="209" spans="1:2" x14ac:dyDescent="0.25">
      <c r="A209" s="11" t="s">
        <v>169</v>
      </c>
      <c r="B209" s="11" t="s">
        <v>309</v>
      </c>
    </row>
    <row r="210" spans="1:2" x14ac:dyDescent="0.25">
      <c r="A210" s="11" t="s">
        <v>169</v>
      </c>
      <c r="B210" s="11" t="s">
        <v>310</v>
      </c>
    </row>
    <row r="211" spans="1:2" x14ac:dyDescent="0.25">
      <c r="A211" s="11" t="s">
        <v>169</v>
      </c>
      <c r="B211" s="11" t="s">
        <v>312</v>
      </c>
    </row>
    <row r="212" spans="1:2" x14ac:dyDescent="0.25">
      <c r="A212" s="11" t="s">
        <v>166</v>
      </c>
    </row>
    <row r="213" spans="1:2" x14ac:dyDescent="0.25">
      <c r="A213" s="11" t="s">
        <v>166</v>
      </c>
      <c r="B213" s="11" t="s">
        <v>310</v>
      </c>
    </row>
    <row r="214" spans="1:2" x14ac:dyDescent="0.25">
      <c r="A214" s="11" t="s">
        <v>166</v>
      </c>
      <c r="B214" s="11" t="s">
        <v>312</v>
      </c>
    </row>
    <row r="215" spans="1:2" x14ac:dyDescent="0.25">
      <c r="A215" s="11" t="s">
        <v>166</v>
      </c>
      <c r="B215" s="11" t="s">
        <v>315</v>
      </c>
    </row>
    <row r="216" spans="1:2" x14ac:dyDescent="0.25">
      <c r="A216" s="11" t="s">
        <v>166</v>
      </c>
      <c r="B216" s="11" t="s">
        <v>317</v>
      </c>
    </row>
    <row r="217" spans="1:2" x14ac:dyDescent="0.25">
      <c r="A217" s="11" t="s">
        <v>165</v>
      </c>
    </row>
    <row r="218" spans="1:2" x14ac:dyDescent="0.25">
      <c r="A218" s="11" t="s">
        <v>165</v>
      </c>
      <c r="B218" s="11" t="s">
        <v>307</v>
      </c>
    </row>
    <row r="219" spans="1:2" x14ac:dyDescent="0.25">
      <c r="A219" s="11" t="s">
        <v>165</v>
      </c>
      <c r="B219" s="11" t="s">
        <v>308</v>
      </c>
    </row>
    <row r="220" spans="1:2" x14ac:dyDescent="0.25">
      <c r="A220" s="11" t="s">
        <v>165</v>
      </c>
      <c r="B220" s="11" t="s">
        <v>311</v>
      </c>
    </row>
    <row r="221" spans="1:2" x14ac:dyDescent="0.25">
      <c r="A221" s="11" t="s">
        <v>165</v>
      </c>
      <c r="B221" s="11" t="s">
        <v>312</v>
      </c>
    </row>
    <row r="222" spans="1:2" x14ac:dyDescent="0.25">
      <c r="A222" s="11" t="s">
        <v>163</v>
      </c>
    </row>
    <row r="223" spans="1:2" x14ac:dyDescent="0.25">
      <c r="A223" s="11" t="s">
        <v>163</v>
      </c>
      <c r="B223" s="11" t="s">
        <v>309</v>
      </c>
    </row>
    <row r="224" spans="1:2" x14ac:dyDescent="0.25">
      <c r="A224" s="11" t="s">
        <v>163</v>
      </c>
      <c r="B224" s="11" t="s">
        <v>311</v>
      </c>
    </row>
    <row r="225" spans="1:2" x14ac:dyDescent="0.25">
      <c r="A225" s="11" t="s">
        <v>163</v>
      </c>
      <c r="B225" s="11" t="s">
        <v>312</v>
      </c>
    </row>
    <row r="226" spans="1:2" x14ac:dyDescent="0.25">
      <c r="A226" s="11" t="s">
        <v>163</v>
      </c>
      <c r="B226" s="11" t="s">
        <v>313</v>
      </c>
    </row>
    <row r="227" spans="1:2" x14ac:dyDescent="0.25">
      <c r="A227" s="11" t="s">
        <v>163</v>
      </c>
      <c r="B227" s="11" t="s">
        <v>317</v>
      </c>
    </row>
    <row r="228" spans="1:2" x14ac:dyDescent="0.25">
      <c r="A228" s="11" t="s">
        <v>162</v>
      </c>
    </row>
    <row r="229" spans="1:2" x14ac:dyDescent="0.25">
      <c r="A229" s="11" t="s">
        <v>162</v>
      </c>
      <c r="B229" s="11" t="s">
        <v>310</v>
      </c>
    </row>
    <row r="230" spans="1:2" x14ac:dyDescent="0.25">
      <c r="A230" s="11" t="s">
        <v>162</v>
      </c>
      <c r="B230" s="11" t="s">
        <v>311</v>
      </c>
    </row>
    <row r="231" spans="1:2" x14ac:dyDescent="0.25">
      <c r="A231" s="11" t="s">
        <v>162</v>
      </c>
      <c r="B231" s="11" t="s">
        <v>312</v>
      </c>
    </row>
    <row r="232" spans="1:2" x14ac:dyDescent="0.25">
      <c r="A232" s="11" t="s">
        <v>162</v>
      </c>
      <c r="B232" s="11" t="s">
        <v>313</v>
      </c>
    </row>
    <row r="233" spans="1:2" x14ac:dyDescent="0.25">
      <c r="A233" s="11" t="s">
        <v>162</v>
      </c>
      <c r="B233" s="11" t="s">
        <v>317</v>
      </c>
    </row>
    <row r="234" spans="1:2" x14ac:dyDescent="0.25">
      <c r="A234" s="11" t="s">
        <v>159</v>
      </c>
    </row>
    <row r="235" spans="1:2" x14ac:dyDescent="0.25">
      <c r="A235" s="11" t="s">
        <v>159</v>
      </c>
      <c r="B235" s="11" t="s">
        <v>310</v>
      </c>
    </row>
    <row r="236" spans="1:2" x14ac:dyDescent="0.25">
      <c r="A236" s="11" t="s">
        <v>159</v>
      </c>
      <c r="B236" s="11" t="s">
        <v>312</v>
      </c>
    </row>
    <row r="237" spans="1:2" x14ac:dyDescent="0.25">
      <c r="A237" s="11" t="s">
        <v>159</v>
      </c>
      <c r="B237" s="11" t="s">
        <v>315</v>
      </c>
    </row>
    <row r="238" spans="1:2" x14ac:dyDescent="0.25">
      <c r="A238" s="11" t="s">
        <v>159</v>
      </c>
      <c r="B238" s="11" t="s">
        <v>317</v>
      </c>
    </row>
    <row r="239" spans="1:2" x14ac:dyDescent="0.25">
      <c r="A239" s="11" t="s">
        <v>157</v>
      </c>
    </row>
    <row r="240" spans="1:2" x14ac:dyDescent="0.25">
      <c r="A240" s="11" t="s">
        <v>157</v>
      </c>
      <c r="B240" s="11" t="s">
        <v>310</v>
      </c>
    </row>
    <row r="241" spans="1:2" x14ac:dyDescent="0.25">
      <c r="A241" s="11" t="s">
        <v>157</v>
      </c>
      <c r="B241" s="11" t="s">
        <v>311</v>
      </c>
    </row>
    <row r="242" spans="1:2" x14ac:dyDescent="0.25">
      <c r="A242" s="11" t="s">
        <v>157</v>
      </c>
      <c r="B242" s="11" t="s">
        <v>312</v>
      </c>
    </row>
    <row r="243" spans="1:2" x14ac:dyDescent="0.25">
      <c r="A243" s="11" t="s">
        <v>154</v>
      </c>
    </row>
    <row r="244" spans="1:2" x14ac:dyDescent="0.25">
      <c r="A244" s="11" t="s">
        <v>154</v>
      </c>
      <c r="B244" s="11" t="s">
        <v>310</v>
      </c>
    </row>
    <row r="245" spans="1:2" x14ac:dyDescent="0.25">
      <c r="A245" s="11" t="s">
        <v>154</v>
      </c>
      <c r="B245" s="11" t="s">
        <v>312</v>
      </c>
    </row>
    <row r="246" spans="1:2" x14ac:dyDescent="0.25">
      <c r="A246" s="11" t="s">
        <v>154</v>
      </c>
      <c r="B246" s="11" t="s">
        <v>315</v>
      </c>
    </row>
    <row r="247" spans="1:2" x14ac:dyDescent="0.25">
      <c r="A247" s="11" t="s">
        <v>154</v>
      </c>
      <c r="B247" s="11" t="s">
        <v>317</v>
      </c>
    </row>
    <row r="248" spans="1:2" x14ac:dyDescent="0.25">
      <c r="A248" s="11" t="s">
        <v>152</v>
      </c>
    </row>
    <row r="249" spans="1:2" x14ac:dyDescent="0.25">
      <c r="A249" s="11" t="s">
        <v>152</v>
      </c>
      <c r="B249" s="11" t="s">
        <v>311</v>
      </c>
    </row>
    <row r="250" spans="1:2" x14ac:dyDescent="0.25">
      <c r="A250" s="11" t="s">
        <v>152</v>
      </c>
      <c r="B250" s="11" t="s">
        <v>312</v>
      </c>
    </row>
    <row r="251" spans="1:2" x14ac:dyDescent="0.25">
      <c r="A251" s="11" t="s">
        <v>152</v>
      </c>
      <c r="B251" s="11" t="s">
        <v>313</v>
      </c>
    </row>
    <row r="252" spans="1:2" x14ac:dyDescent="0.25">
      <c r="A252" s="11" t="s">
        <v>152</v>
      </c>
      <c r="B252" s="11" t="s">
        <v>317</v>
      </c>
    </row>
    <row r="253" spans="1:2" x14ac:dyDescent="0.25">
      <c r="A253" s="11" t="s">
        <v>151</v>
      </c>
    </row>
    <row r="254" spans="1:2" x14ac:dyDescent="0.25">
      <c r="A254" s="11" t="s">
        <v>151</v>
      </c>
      <c r="B254" s="11" t="s">
        <v>309</v>
      </c>
    </row>
    <row r="255" spans="1:2" x14ac:dyDescent="0.25">
      <c r="A255" s="11" t="s">
        <v>151</v>
      </c>
      <c r="B255" s="11" t="s">
        <v>311</v>
      </c>
    </row>
    <row r="256" spans="1:2" x14ac:dyDescent="0.25">
      <c r="A256" s="11" t="s">
        <v>151</v>
      </c>
      <c r="B256" s="11" t="s">
        <v>313</v>
      </c>
    </row>
    <row r="257" spans="1:2" x14ac:dyDescent="0.25">
      <c r="A257" s="11" t="s">
        <v>151</v>
      </c>
      <c r="B257" s="11" t="s">
        <v>316</v>
      </c>
    </row>
    <row r="258" spans="1:2" x14ac:dyDescent="0.25">
      <c r="A258" s="11" t="s">
        <v>151</v>
      </c>
      <c r="B258" s="11" t="s">
        <v>320</v>
      </c>
    </row>
    <row r="259" spans="1:2" x14ac:dyDescent="0.25">
      <c r="A259" s="11" t="s">
        <v>145</v>
      </c>
    </row>
    <row r="260" spans="1:2" x14ac:dyDescent="0.25">
      <c r="A260" s="11" t="s">
        <v>145</v>
      </c>
      <c r="B260" s="11" t="s">
        <v>311</v>
      </c>
    </row>
    <row r="261" spans="1:2" x14ac:dyDescent="0.25">
      <c r="A261" s="11" t="s">
        <v>145</v>
      </c>
      <c r="B261" s="11" t="s">
        <v>312</v>
      </c>
    </row>
    <row r="262" spans="1:2" x14ac:dyDescent="0.25">
      <c r="A262" s="11" t="s">
        <v>145</v>
      </c>
      <c r="B262" s="11" t="s">
        <v>313</v>
      </c>
    </row>
    <row r="263" spans="1:2" x14ac:dyDescent="0.25">
      <c r="A263" s="11" t="s">
        <v>145</v>
      </c>
      <c r="B263" s="11" t="s">
        <v>314</v>
      </c>
    </row>
    <row r="264" spans="1:2" x14ac:dyDescent="0.25">
      <c r="A264" s="11" t="s">
        <v>145</v>
      </c>
      <c r="B264" s="11" t="s">
        <v>316</v>
      </c>
    </row>
    <row r="265" spans="1:2" x14ac:dyDescent="0.25">
      <c r="A265" s="11" t="s">
        <v>145</v>
      </c>
      <c r="B265" s="11" t="s">
        <v>320</v>
      </c>
    </row>
    <row r="266" spans="1:2" x14ac:dyDescent="0.25">
      <c r="A266" s="11" t="s">
        <v>141</v>
      </c>
    </row>
    <row r="267" spans="1:2" x14ac:dyDescent="0.25">
      <c r="A267" s="11" t="s">
        <v>141</v>
      </c>
      <c r="B267" s="11" t="s">
        <v>309</v>
      </c>
    </row>
    <row r="268" spans="1:2" x14ac:dyDescent="0.25">
      <c r="A268" s="11" t="s">
        <v>141</v>
      </c>
      <c r="B268" s="11" t="s">
        <v>311</v>
      </c>
    </row>
    <row r="269" spans="1:2" x14ac:dyDescent="0.25">
      <c r="A269" s="11" t="s">
        <v>141</v>
      </c>
      <c r="B269" s="11" t="s">
        <v>312</v>
      </c>
    </row>
    <row r="270" spans="1:2" x14ac:dyDescent="0.25">
      <c r="A270" s="11" t="s">
        <v>136</v>
      </c>
    </row>
    <row r="271" spans="1:2" x14ac:dyDescent="0.25">
      <c r="A271" s="11" t="s">
        <v>136</v>
      </c>
      <c r="B271" s="11" t="s">
        <v>307</v>
      </c>
    </row>
    <row r="272" spans="1:2" x14ac:dyDescent="0.25">
      <c r="A272" s="11" t="s">
        <v>136</v>
      </c>
      <c r="B272" s="11" t="s">
        <v>312</v>
      </c>
    </row>
    <row r="273" spans="1:2" x14ac:dyDescent="0.25">
      <c r="A273" s="11" t="s">
        <v>134</v>
      </c>
    </row>
    <row r="274" spans="1:2" x14ac:dyDescent="0.25">
      <c r="A274" s="11" t="s">
        <v>134</v>
      </c>
      <c r="B274" s="11" t="s">
        <v>309</v>
      </c>
    </row>
    <row r="275" spans="1:2" x14ac:dyDescent="0.25">
      <c r="A275" s="11" t="s">
        <v>134</v>
      </c>
      <c r="B275" s="11" t="s">
        <v>311</v>
      </c>
    </row>
    <row r="276" spans="1:2" x14ac:dyDescent="0.25">
      <c r="A276" s="11" t="s">
        <v>134</v>
      </c>
      <c r="B276" s="11" t="s">
        <v>312</v>
      </c>
    </row>
    <row r="277" spans="1:2" x14ac:dyDescent="0.25">
      <c r="A277" s="11" t="s">
        <v>132</v>
      </c>
    </row>
    <row r="278" spans="1:2" x14ac:dyDescent="0.25">
      <c r="A278" s="11" t="s">
        <v>132</v>
      </c>
      <c r="B278" s="11" t="s">
        <v>311</v>
      </c>
    </row>
    <row r="279" spans="1:2" x14ac:dyDescent="0.25">
      <c r="A279" s="11" t="s">
        <v>132</v>
      </c>
      <c r="B279" s="11" t="s">
        <v>312</v>
      </c>
    </row>
    <row r="280" spans="1:2" x14ac:dyDescent="0.25">
      <c r="A280" s="11" t="s">
        <v>132</v>
      </c>
      <c r="B280" s="11" t="s">
        <v>313</v>
      </c>
    </row>
    <row r="281" spans="1:2" x14ac:dyDescent="0.25">
      <c r="A281" s="11" t="s">
        <v>132</v>
      </c>
      <c r="B281" s="11" t="s">
        <v>317</v>
      </c>
    </row>
    <row r="282" spans="1:2" x14ac:dyDescent="0.25">
      <c r="A282" s="11" t="s">
        <v>129</v>
      </c>
    </row>
    <row r="283" spans="1:2" x14ac:dyDescent="0.25">
      <c r="A283" s="11" t="s">
        <v>129</v>
      </c>
      <c r="B283" s="11" t="s">
        <v>309</v>
      </c>
    </row>
    <row r="284" spans="1:2" x14ac:dyDescent="0.25">
      <c r="A284" s="11" t="s">
        <v>129</v>
      </c>
      <c r="B284" s="11" t="s">
        <v>311</v>
      </c>
    </row>
    <row r="285" spans="1:2" x14ac:dyDescent="0.25">
      <c r="A285" s="11" t="s">
        <v>129</v>
      </c>
      <c r="B285" s="11" t="s">
        <v>312</v>
      </c>
    </row>
    <row r="286" spans="1:2" x14ac:dyDescent="0.25">
      <c r="A286" s="11" t="s">
        <v>129</v>
      </c>
      <c r="B286" s="11" t="s">
        <v>313</v>
      </c>
    </row>
    <row r="287" spans="1:2" x14ac:dyDescent="0.25">
      <c r="A287" s="11" t="s">
        <v>129</v>
      </c>
      <c r="B287" s="11" t="s">
        <v>316</v>
      </c>
    </row>
    <row r="288" spans="1:2" x14ac:dyDescent="0.25">
      <c r="A288" s="11" t="s">
        <v>127</v>
      </c>
    </row>
    <row r="289" spans="1:2" x14ac:dyDescent="0.25">
      <c r="A289" s="11" t="s">
        <v>127</v>
      </c>
      <c r="B289" s="11" t="s">
        <v>311</v>
      </c>
    </row>
    <row r="290" spans="1:2" x14ac:dyDescent="0.25">
      <c r="A290" s="11" t="s">
        <v>127</v>
      </c>
      <c r="B290" s="11" t="s">
        <v>312</v>
      </c>
    </row>
    <row r="291" spans="1:2" x14ac:dyDescent="0.25">
      <c r="A291" s="11" t="s">
        <v>127</v>
      </c>
      <c r="B291" s="11" t="s">
        <v>317</v>
      </c>
    </row>
    <row r="292" spans="1:2" x14ac:dyDescent="0.25">
      <c r="A292" s="11" t="s">
        <v>126</v>
      </c>
    </row>
    <row r="293" spans="1:2" x14ac:dyDescent="0.25">
      <c r="A293" s="11" t="s">
        <v>126</v>
      </c>
      <c r="B293" s="11" t="s">
        <v>309</v>
      </c>
    </row>
    <row r="294" spans="1:2" x14ac:dyDescent="0.25">
      <c r="A294" s="11" t="s">
        <v>126</v>
      </c>
      <c r="B294" s="11" t="s">
        <v>311</v>
      </c>
    </row>
    <row r="295" spans="1:2" x14ac:dyDescent="0.25">
      <c r="A295" s="11" t="s">
        <v>126</v>
      </c>
      <c r="B295" s="11" t="s">
        <v>312</v>
      </c>
    </row>
    <row r="296" spans="1:2" x14ac:dyDescent="0.25">
      <c r="A296" s="11" t="s">
        <v>124</v>
      </c>
    </row>
    <row r="297" spans="1:2" x14ac:dyDescent="0.25">
      <c r="A297" s="11" t="s">
        <v>124</v>
      </c>
      <c r="B297" s="11" t="s">
        <v>310</v>
      </c>
    </row>
    <row r="298" spans="1:2" x14ac:dyDescent="0.25">
      <c r="A298" s="11" t="s">
        <v>124</v>
      </c>
      <c r="B298" s="11" t="s">
        <v>311</v>
      </c>
    </row>
    <row r="299" spans="1:2" x14ac:dyDescent="0.25">
      <c r="A299" s="11" t="s">
        <v>124</v>
      </c>
      <c r="B299" s="11" t="s">
        <v>313</v>
      </c>
    </row>
    <row r="300" spans="1:2" x14ac:dyDescent="0.25">
      <c r="A300" s="11" t="s">
        <v>124</v>
      </c>
      <c r="B300" s="11" t="s">
        <v>314</v>
      </c>
    </row>
    <row r="301" spans="1:2" x14ac:dyDescent="0.25">
      <c r="A301" s="11" t="s">
        <v>124</v>
      </c>
      <c r="B301" s="11" t="s">
        <v>319</v>
      </c>
    </row>
    <row r="302" spans="1:2" x14ac:dyDescent="0.25">
      <c r="A302" s="11" t="s">
        <v>124</v>
      </c>
      <c r="B302" s="11" t="s">
        <v>320</v>
      </c>
    </row>
    <row r="303" spans="1:2" x14ac:dyDescent="0.25">
      <c r="A303" s="11" t="s">
        <v>122</v>
      </c>
    </row>
    <row r="304" spans="1:2" x14ac:dyDescent="0.25">
      <c r="A304" s="11" t="s">
        <v>122</v>
      </c>
      <c r="B304" s="11" t="s">
        <v>309</v>
      </c>
    </row>
    <row r="305" spans="1:2" x14ac:dyDescent="0.25">
      <c r="A305" s="11" t="s">
        <v>122</v>
      </c>
      <c r="B305" s="11" t="s">
        <v>311</v>
      </c>
    </row>
    <row r="306" spans="1:2" x14ac:dyDescent="0.25">
      <c r="A306" s="11" t="s">
        <v>122</v>
      </c>
      <c r="B306" s="11" t="s">
        <v>312</v>
      </c>
    </row>
    <row r="307" spans="1:2" x14ac:dyDescent="0.25">
      <c r="A307" s="11" t="s">
        <v>118</v>
      </c>
    </row>
    <row r="308" spans="1:2" x14ac:dyDescent="0.25">
      <c r="A308" s="11" t="s">
        <v>118</v>
      </c>
      <c r="B308" s="11" t="s">
        <v>312</v>
      </c>
    </row>
    <row r="309" spans="1:2" x14ac:dyDescent="0.25">
      <c r="A309" s="11" t="s">
        <v>114</v>
      </c>
    </row>
    <row r="310" spans="1:2" x14ac:dyDescent="0.25">
      <c r="A310" s="11" t="s">
        <v>114</v>
      </c>
      <c r="B310" s="11" t="s">
        <v>309</v>
      </c>
    </row>
    <row r="311" spans="1:2" x14ac:dyDescent="0.25">
      <c r="A311" s="11" t="s">
        <v>114</v>
      </c>
      <c r="B311" s="11" t="s">
        <v>312</v>
      </c>
    </row>
    <row r="312" spans="1:2" x14ac:dyDescent="0.25">
      <c r="A312" s="11" t="s">
        <v>114</v>
      </c>
      <c r="B312" s="11" t="s">
        <v>313</v>
      </c>
    </row>
    <row r="313" spans="1:2" x14ac:dyDescent="0.25">
      <c r="A313" s="11" t="s">
        <v>114</v>
      </c>
      <c r="B313" s="11" t="s">
        <v>315</v>
      </c>
    </row>
    <row r="314" spans="1:2" x14ac:dyDescent="0.25">
      <c r="A314" s="11" t="s">
        <v>114</v>
      </c>
      <c r="B314" s="11" t="s">
        <v>316</v>
      </c>
    </row>
    <row r="315" spans="1:2" x14ac:dyDescent="0.25">
      <c r="A315" s="11" t="s">
        <v>114</v>
      </c>
      <c r="B315" s="11" t="s">
        <v>317</v>
      </c>
    </row>
    <row r="316" spans="1:2" x14ac:dyDescent="0.25">
      <c r="A316" s="11" t="s">
        <v>110</v>
      </c>
    </row>
    <row r="317" spans="1:2" x14ac:dyDescent="0.25">
      <c r="A317" s="11" t="s">
        <v>110</v>
      </c>
      <c r="B317" s="11" t="s">
        <v>310</v>
      </c>
    </row>
    <row r="318" spans="1:2" x14ac:dyDescent="0.25">
      <c r="A318" s="11" t="s">
        <v>110</v>
      </c>
      <c r="B318" s="11" t="s">
        <v>311</v>
      </c>
    </row>
    <row r="319" spans="1:2" x14ac:dyDescent="0.25">
      <c r="A319" s="11" t="s">
        <v>110</v>
      </c>
      <c r="B319" s="11" t="s">
        <v>312</v>
      </c>
    </row>
    <row r="320" spans="1:2" x14ac:dyDescent="0.25">
      <c r="A320" s="11" t="s">
        <v>107</v>
      </c>
    </row>
    <row r="321" spans="1:2" x14ac:dyDescent="0.25">
      <c r="A321" s="11" t="s">
        <v>107</v>
      </c>
      <c r="B321" s="11" t="s">
        <v>309</v>
      </c>
    </row>
    <row r="322" spans="1:2" x14ac:dyDescent="0.25">
      <c r="A322" s="11" t="s">
        <v>107</v>
      </c>
      <c r="B322" s="11" t="s">
        <v>311</v>
      </c>
    </row>
    <row r="323" spans="1:2" x14ac:dyDescent="0.25">
      <c r="A323" s="11" t="s">
        <v>107</v>
      </c>
      <c r="B323" s="11" t="s">
        <v>312</v>
      </c>
    </row>
    <row r="324" spans="1:2" x14ac:dyDescent="0.25">
      <c r="A324" s="11" t="s">
        <v>107</v>
      </c>
      <c r="B324" s="11" t="s">
        <v>317</v>
      </c>
    </row>
    <row r="325" spans="1:2" x14ac:dyDescent="0.25">
      <c r="A325" s="11" t="s">
        <v>106</v>
      </c>
    </row>
    <row r="326" spans="1:2" x14ac:dyDescent="0.25">
      <c r="A326" s="11" t="s">
        <v>106</v>
      </c>
      <c r="B326" s="11" t="s">
        <v>309</v>
      </c>
    </row>
    <row r="327" spans="1:2" x14ac:dyDescent="0.25">
      <c r="A327" s="11" t="s">
        <v>106</v>
      </c>
      <c r="B327" s="11" t="s">
        <v>311</v>
      </c>
    </row>
    <row r="328" spans="1:2" x14ac:dyDescent="0.25">
      <c r="A328" s="11" t="s">
        <v>106</v>
      </c>
      <c r="B328" s="11" t="s">
        <v>312</v>
      </c>
    </row>
    <row r="329" spans="1:2" x14ac:dyDescent="0.25">
      <c r="A329" s="11" t="s">
        <v>106</v>
      </c>
      <c r="B329" s="11" t="s">
        <v>317</v>
      </c>
    </row>
    <row r="330" spans="1:2" x14ac:dyDescent="0.25">
      <c r="A330" s="11" t="s">
        <v>105</v>
      </c>
    </row>
    <row r="331" spans="1:2" x14ac:dyDescent="0.25">
      <c r="A331" s="11" t="s">
        <v>105</v>
      </c>
      <c r="B331" s="11" t="s">
        <v>309</v>
      </c>
    </row>
    <row r="332" spans="1:2" x14ac:dyDescent="0.25">
      <c r="A332" s="11" t="s">
        <v>105</v>
      </c>
      <c r="B332" s="11" t="s">
        <v>312</v>
      </c>
    </row>
    <row r="333" spans="1:2" x14ac:dyDescent="0.25">
      <c r="A333" s="11" t="s">
        <v>105</v>
      </c>
      <c r="B333" s="11" t="s">
        <v>313</v>
      </c>
    </row>
    <row r="334" spans="1:2" x14ac:dyDescent="0.25">
      <c r="A334" s="11" t="s">
        <v>105</v>
      </c>
      <c r="B334" s="11" t="s">
        <v>315</v>
      </c>
    </row>
    <row r="335" spans="1:2" x14ac:dyDescent="0.25">
      <c r="A335" s="11" t="s">
        <v>105</v>
      </c>
      <c r="B335" s="11" t="s">
        <v>316</v>
      </c>
    </row>
    <row r="336" spans="1:2" x14ac:dyDescent="0.25">
      <c r="A336" s="11" t="s">
        <v>101</v>
      </c>
    </row>
    <row r="337" spans="1:2" x14ac:dyDescent="0.25">
      <c r="A337" s="11" t="s">
        <v>101</v>
      </c>
      <c r="B337" s="11" t="s">
        <v>309</v>
      </c>
    </row>
    <row r="338" spans="1:2" x14ac:dyDescent="0.25">
      <c r="A338" s="11" t="s">
        <v>101</v>
      </c>
      <c r="B338" s="11" t="s">
        <v>310</v>
      </c>
    </row>
    <row r="339" spans="1:2" x14ac:dyDescent="0.25">
      <c r="A339" s="11" t="s">
        <v>101</v>
      </c>
      <c r="B339" s="11" t="s">
        <v>312</v>
      </c>
    </row>
    <row r="340" spans="1:2" x14ac:dyDescent="0.25">
      <c r="A340" s="11" t="s">
        <v>101</v>
      </c>
      <c r="B340" s="11" t="s">
        <v>317</v>
      </c>
    </row>
    <row r="341" spans="1:2" x14ac:dyDescent="0.25">
      <c r="A341" s="11" t="s">
        <v>100</v>
      </c>
    </row>
    <row r="342" spans="1:2" x14ac:dyDescent="0.25">
      <c r="A342" s="11" t="s">
        <v>100</v>
      </c>
      <c r="B342" s="11" t="s">
        <v>309</v>
      </c>
    </row>
    <row r="343" spans="1:2" x14ac:dyDescent="0.25">
      <c r="A343" s="11" t="s">
        <v>100</v>
      </c>
      <c r="B343" s="11" t="s">
        <v>310</v>
      </c>
    </row>
    <row r="344" spans="1:2" x14ac:dyDescent="0.25">
      <c r="A344" s="11" t="s">
        <v>100</v>
      </c>
      <c r="B344" s="11" t="s">
        <v>312</v>
      </c>
    </row>
    <row r="345" spans="1:2" x14ac:dyDescent="0.25">
      <c r="A345" s="11" t="s">
        <v>100</v>
      </c>
      <c r="B345" s="11" t="s">
        <v>317</v>
      </c>
    </row>
    <row r="346" spans="1:2" x14ac:dyDescent="0.25">
      <c r="A346" s="11" t="s">
        <v>99</v>
      </c>
    </row>
    <row r="347" spans="1:2" x14ac:dyDescent="0.25">
      <c r="A347" s="11" t="s">
        <v>99</v>
      </c>
      <c r="B347" s="11" t="s">
        <v>309</v>
      </c>
    </row>
    <row r="348" spans="1:2" x14ac:dyDescent="0.25">
      <c r="A348" s="11" t="s">
        <v>99</v>
      </c>
      <c r="B348" s="11" t="s">
        <v>312</v>
      </c>
    </row>
    <row r="349" spans="1:2" x14ac:dyDescent="0.25">
      <c r="A349" s="11" t="s">
        <v>96</v>
      </c>
    </row>
    <row r="350" spans="1:2" x14ac:dyDescent="0.25">
      <c r="A350" s="11" t="s">
        <v>96</v>
      </c>
      <c r="B350" s="11" t="s">
        <v>307</v>
      </c>
    </row>
    <row r="351" spans="1:2" x14ac:dyDescent="0.25">
      <c r="A351" s="11" t="s">
        <v>96</v>
      </c>
      <c r="B351" s="11" t="s">
        <v>311</v>
      </c>
    </row>
    <row r="352" spans="1:2" x14ac:dyDescent="0.25">
      <c r="A352" s="11" t="s">
        <v>96</v>
      </c>
      <c r="B352" s="11" t="s">
        <v>312</v>
      </c>
    </row>
    <row r="353" spans="1:2" x14ac:dyDescent="0.25">
      <c r="A353" s="11" t="s">
        <v>93</v>
      </c>
    </row>
    <row r="354" spans="1:2" x14ac:dyDescent="0.25">
      <c r="A354" s="11" t="s">
        <v>93</v>
      </c>
      <c r="B354" s="11" t="s">
        <v>309</v>
      </c>
    </row>
    <row r="355" spans="1:2" x14ac:dyDescent="0.25">
      <c r="A355" s="11" t="s">
        <v>93</v>
      </c>
      <c r="B355" s="11" t="s">
        <v>312</v>
      </c>
    </row>
    <row r="356" spans="1:2" x14ac:dyDescent="0.25">
      <c r="A356" s="11" t="s">
        <v>93</v>
      </c>
      <c r="B356" s="11" t="s">
        <v>317</v>
      </c>
    </row>
    <row r="357" spans="1:2" x14ac:dyDescent="0.25">
      <c r="A357" s="11" t="s">
        <v>90</v>
      </c>
    </row>
    <row r="358" spans="1:2" x14ac:dyDescent="0.25">
      <c r="A358" s="11" t="s">
        <v>90</v>
      </c>
      <c r="B358" s="11" t="s">
        <v>309</v>
      </c>
    </row>
    <row r="359" spans="1:2" x14ac:dyDescent="0.25">
      <c r="A359" s="11" t="s">
        <v>90</v>
      </c>
      <c r="B359" s="11" t="s">
        <v>311</v>
      </c>
    </row>
    <row r="360" spans="1:2" x14ac:dyDescent="0.25">
      <c r="A360" s="11" t="s">
        <v>90</v>
      </c>
      <c r="B360" s="11" t="s">
        <v>313</v>
      </c>
    </row>
    <row r="361" spans="1:2" x14ac:dyDescent="0.25">
      <c r="A361" s="11" t="s">
        <v>90</v>
      </c>
      <c r="B361" s="11" t="s">
        <v>316</v>
      </c>
    </row>
    <row r="362" spans="1:2" x14ac:dyDescent="0.25">
      <c r="A362" s="11" t="s">
        <v>90</v>
      </c>
      <c r="B362" s="11" t="s">
        <v>319</v>
      </c>
    </row>
    <row r="363" spans="1:2" x14ac:dyDescent="0.25">
      <c r="A363" s="11" t="s">
        <v>90</v>
      </c>
      <c r="B363" s="11" t="s">
        <v>320</v>
      </c>
    </row>
    <row r="364" spans="1:2" x14ac:dyDescent="0.25">
      <c r="A364" s="11" t="s">
        <v>87</v>
      </c>
    </row>
    <row r="365" spans="1:2" x14ac:dyDescent="0.25">
      <c r="A365" s="11" t="s">
        <v>87</v>
      </c>
      <c r="B365" s="11" t="s">
        <v>309</v>
      </c>
    </row>
    <row r="366" spans="1:2" x14ac:dyDescent="0.25">
      <c r="A366" s="11" t="s">
        <v>87</v>
      </c>
      <c r="B366" s="11" t="s">
        <v>310</v>
      </c>
    </row>
    <row r="367" spans="1:2" x14ac:dyDescent="0.25">
      <c r="A367" s="11" t="s">
        <v>87</v>
      </c>
      <c r="B367" s="11" t="s">
        <v>312</v>
      </c>
    </row>
    <row r="368" spans="1:2" x14ac:dyDescent="0.25">
      <c r="A368" s="11" t="s">
        <v>87</v>
      </c>
      <c r="B368" s="11" t="s">
        <v>317</v>
      </c>
    </row>
    <row r="369" spans="1:2" x14ac:dyDescent="0.25">
      <c r="A369" s="11" t="s">
        <v>86</v>
      </c>
    </row>
    <row r="370" spans="1:2" x14ac:dyDescent="0.25">
      <c r="A370" s="11" t="s">
        <v>86</v>
      </c>
      <c r="B370" s="11" t="s">
        <v>309</v>
      </c>
    </row>
    <row r="371" spans="1:2" x14ac:dyDescent="0.25">
      <c r="A371" s="11" t="s">
        <v>86</v>
      </c>
      <c r="B371" s="11" t="s">
        <v>311</v>
      </c>
    </row>
    <row r="372" spans="1:2" x14ac:dyDescent="0.25">
      <c r="A372" s="11" t="s">
        <v>86</v>
      </c>
      <c r="B372" s="11" t="s">
        <v>317</v>
      </c>
    </row>
    <row r="373" spans="1:2" x14ac:dyDescent="0.25">
      <c r="A373" s="11" t="s">
        <v>85</v>
      </c>
    </row>
    <row r="374" spans="1:2" x14ac:dyDescent="0.25">
      <c r="A374" s="11" t="s">
        <v>85</v>
      </c>
      <c r="B374" s="11" t="s">
        <v>309</v>
      </c>
    </row>
    <row r="375" spans="1:2" x14ac:dyDescent="0.25">
      <c r="A375" s="11" t="s">
        <v>85</v>
      </c>
      <c r="B375" s="11" t="s">
        <v>312</v>
      </c>
    </row>
    <row r="376" spans="1:2" x14ac:dyDescent="0.25">
      <c r="A376" s="11" t="s">
        <v>85</v>
      </c>
      <c r="B376" s="11" t="s">
        <v>314</v>
      </c>
    </row>
    <row r="377" spans="1:2" x14ac:dyDescent="0.25">
      <c r="A377" s="11" t="s">
        <v>85</v>
      </c>
      <c r="B377" s="11" t="s">
        <v>315</v>
      </c>
    </row>
    <row r="378" spans="1:2" x14ac:dyDescent="0.25">
      <c r="A378" s="11" t="s">
        <v>81</v>
      </c>
    </row>
    <row r="379" spans="1:2" x14ac:dyDescent="0.25">
      <c r="A379" s="11" t="s">
        <v>81</v>
      </c>
      <c r="B379" s="11" t="s">
        <v>310</v>
      </c>
    </row>
    <row r="380" spans="1:2" x14ac:dyDescent="0.25">
      <c r="A380" s="11" t="s">
        <v>81</v>
      </c>
      <c r="B380" s="11" t="s">
        <v>311</v>
      </c>
    </row>
    <row r="381" spans="1:2" x14ac:dyDescent="0.25">
      <c r="A381" s="11" t="s">
        <v>81</v>
      </c>
      <c r="B381" s="11" t="s">
        <v>312</v>
      </c>
    </row>
    <row r="382" spans="1:2" x14ac:dyDescent="0.25">
      <c r="A382" s="11" t="s">
        <v>81</v>
      </c>
      <c r="B382" s="11" t="s">
        <v>313</v>
      </c>
    </row>
    <row r="383" spans="1:2" x14ac:dyDescent="0.25">
      <c r="A383" s="11" t="s">
        <v>81</v>
      </c>
      <c r="B383" s="11" t="s">
        <v>317</v>
      </c>
    </row>
    <row r="384" spans="1:2" x14ac:dyDescent="0.25">
      <c r="A384" s="11" t="s">
        <v>80</v>
      </c>
    </row>
    <row r="385" spans="1:2" x14ac:dyDescent="0.25">
      <c r="A385" s="11" t="s">
        <v>80</v>
      </c>
      <c r="B385" s="11" t="s">
        <v>311</v>
      </c>
    </row>
    <row r="386" spans="1:2" x14ac:dyDescent="0.25">
      <c r="A386" s="11" t="s">
        <v>80</v>
      </c>
      <c r="B386" s="11" t="s">
        <v>312</v>
      </c>
    </row>
    <row r="387" spans="1:2" x14ac:dyDescent="0.25">
      <c r="A387" s="11" t="s">
        <v>77</v>
      </c>
    </row>
    <row r="388" spans="1:2" x14ac:dyDescent="0.25">
      <c r="A388" s="11" t="s">
        <v>77</v>
      </c>
      <c r="B388" s="11" t="s">
        <v>310</v>
      </c>
    </row>
    <row r="389" spans="1:2" x14ac:dyDescent="0.25">
      <c r="A389" s="11" t="s">
        <v>77</v>
      </c>
      <c r="B389" s="11" t="s">
        <v>311</v>
      </c>
    </row>
    <row r="390" spans="1:2" x14ac:dyDescent="0.25">
      <c r="A390" s="11" t="s">
        <v>77</v>
      </c>
      <c r="B390" s="11" t="s">
        <v>312</v>
      </c>
    </row>
    <row r="391" spans="1:2" x14ac:dyDescent="0.25">
      <c r="A391" s="11" t="s">
        <v>77</v>
      </c>
      <c r="B391" s="11" t="s">
        <v>315</v>
      </c>
    </row>
    <row r="392" spans="1:2" x14ac:dyDescent="0.25">
      <c r="A392" s="11" t="s">
        <v>77</v>
      </c>
      <c r="B392" s="11" t="s">
        <v>317</v>
      </c>
    </row>
    <row r="393" spans="1:2" x14ac:dyDescent="0.25">
      <c r="A393" s="11" t="s">
        <v>69</v>
      </c>
    </row>
    <row r="394" spans="1:2" x14ac:dyDescent="0.25">
      <c r="A394" s="11" t="s">
        <v>69</v>
      </c>
      <c r="B394" s="11" t="s">
        <v>312</v>
      </c>
    </row>
    <row r="395" spans="1:2" x14ac:dyDescent="0.25">
      <c r="A395" s="11" t="s">
        <v>69</v>
      </c>
      <c r="B395" s="11" t="s">
        <v>313</v>
      </c>
    </row>
    <row r="396" spans="1:2" x14ac:dyDescent="0.25">
      <c r="A396" s="11" t="s">
        <v>69</v>
      </c>
      <c r="B396" s="11" t="s">
        <v>316</v>
      </c>
    </row>
    <row r="397" spans="1:2" x14ac:dyDescent="0.25">
      <c r="A397" s="11" t="s">
        <v>63</v>
      </c>
    </row>
    <row r="398" spans="1:2" x14ac:dyDescent="0.25">
      <c r="A398" s="11" t="s">
        <v>63</v>
      </c>
      <c r="B398" s="11" t="s">
        <v>309</v>
      </c>
    </row>
    <row r="399" spans="1:2" x14ac:dyDescent="0.25">
      <c r="A399" s="11" t="s">
        <v>63</v>
      </c>
      <c r="B399" s="11" t="s">
        <v>312</v>
      </c>
    </row>
    <row r="400" spans="1:2" x14ac:dyDescent="0.25">
      <c r="A400" s="11" t="s">
        <v>61</v>
      </c>
    </row>
    <row r="401" spans="1:2" x14ac:dyDescent="0.25">
      <c r="A401" s="11" t="s">
        <v>61</v>
      </c>
      <c r="B401" s="11" t="s">
        <v>310</v>
      </c>
    </row>
    <row r="402" spans="1:2" x14ac:dyDescent="0.25">
      <c r="A402" s="11" t="s">
        <v>61</v>
      </c>
      <c r="B402" s="11" t="s">
        <v>311</v>
      </c>
    </row>
    <row r="403" spans="1:2" x14ac:dyDescent="0.25">
      <c r="A403" s="11" t="s">
        <v>61</v>
      </c>
      <c r="B403" s="11" t="s">
        <v>312</v>
      </c>
    </row>
    <row r="404" spans="1:2" x14ac:dyDescent="0.25">
      <c r="A404" s="11" t="s">
        <v>60</v>
      </c>
    </row>
    <row r="405" spans="1:2" x14ac:dyDescent="0.25">
      <c r="A405" s="11" t="s">
        <v>60</v>
      </c>
      <c r="B405" s="11" t="s">
        <v>310</v>
      </c>
    </row>
    <row r="406" spans="1:2" x14ac:dyDescent="0.25">
      <c r="A406" s="11" t="s">
        <v>60</v>
      </c>
      <c r="B406" s="11" t="s">
        <v>318</v>
      </c>
    </row>
    <row r="407" spans="1:2" x14ac:dyDescent="0.25">
      <c r="A407" s="11" t="s">
        <v>56</v>
      </c>
    </row>
    <row r="408" spans="1:2" x14ac:dyDescent="0.25">
      <c r="A408" s="11" t="s">
        <v>56</v>
      </c>
      <c r="B408" s="11" t="s">
        <v>309</v>
      </c>
    </row>
    <row r="409" spans="1:2" x14ac:dyDescent="0.25">
      <c r="A409" s="11" t="s">
        <v>56</v>
      </c>
      <c r="B409" s="11" t="s">
        <v>312</v>
      </c>
    </row>
    <row r="410" spans="1:2" x14ac:dyDescent="0.25">
      <c r="A410" s="11" t="s">
        <v>56</v>
      </c>
      <c r="B410" s="11" t="s">
        <v>317</v>
      </c>
    </row>
    <row r="411" spans="1:2" x14ac:dyDescent="0.25">
      <c r="A411" s="11" t="s">
        <v>56</v>
      </c>
      <c r="B411" s="11" t="s">
        <v>318</v>
      </c>
    </row>
    <row r="412" spans="1:2" x14ac:dyDescent="0.25">
      <c r="A412" s="11" t="s">
        <v>50</v>
      </c>
    </row>
    <row r="413" spans="1:2" x14ac:dyDescent="0.25">
      <c r="A413" s="11" t="s">
        <v>50</v>
      </c>
      <c r="B413" s="11" t="s">
        <v>309</v>
      </c>
    </row>
    <row r="414" spans="1:2" x14ac:dyDescent="0.25">
      <c r="A414" s="11" t="s">
        <v>50</v>
      </c>
      <c r="B414" s="11" t="s">
        <v>312</v>
      </c>
    </row>
    <row r="415" spans="1:2" x14ac:dyDescent="0.25">
      <c r="A415" s="11" t="s">
        <v>50</v>
      </c>
      <c r="B415" s="11" t="s">
        <v>317</v>
      </c>
    </row>
    <row r="416" spans="1:2" x14ac:dyDescent="0.25">
      <c r="A416" s="11" t="s">
        <v>48</v>
      </c>
    </row>
    <row r="417" spans="1:2" x14ac:dyDescent="0.25">
      <c r="A417" s="11" t="s">
        <v>48</v>
      </c>
      <c r="B417" s="11" t="s">
        <v>309</v>
      </c>
    </row>
    <row r="418" spans="1:2" x14ac:dyDescent="0.25">
      <c r="A418" s="11" t="s">
        <v>48</v>
      </c>
      <c r="B418" s="11" t="s">
        <v>311</v>
      </c>
    </row>
    <row r="419" spans="1:2" x14ac:dyDescent="0.25">
      <c r="A419" s="11" t="s">
        <v>48</v>
      </c>
      <c r="B419" s="11" t="s">
        <v>312</v>
      </c>
    </row>
    <row r="420" spans="1:2" x14ac:dyDescent="0.25">
      <c r="A420" s="11" t="s">
        <v>48</v>
      </c>
      <c r="B420" s="11" t="s">
        <v>313</v>
      </c>
    </row>
    <row r="421" spans="1:2" x14ac:dyDescent="0.25">
      <c r="A421" s="11" t="s">
        <v>48</v>
      </c>
      <c r="B421" s="11" t="s">
        <v>316</v>
      </c>
    </row>
    <row r="422" spans="1:2" x14ac:dyDescent="0.25">
      <c r="A422" s="11" t="s">
        <v>44</v>
      </c>
    </row>
    <row r="423" spans="1:2" x14ac:dyDescent="0.25">
      <c r="A423" s="11" t="s">
        <v>44</v>
      </c>
      <c r="B423" s="11" t="s">
        <v>309</v>
      </c>
    </row>
    <row r="424" spans="1:2" x14ac:dyDescent="0.25">
      <c r="A424" s="11" t="s">
        <v>44</v>
      </c>
      <c r="B424" s="11" t="s">
        <v>311</v>
      </c>
    </row>
    <row r="425" spans="1:2" x14ac:dyDescent="0.25">
      <c r="A425" s="11" t="s">
        <v>44</v>
      </c>
      <c r="B425" s="11" t="s">
        <v>312</v>
      </c>
    </row>
    <row r="426" spans="1:2" x14ac:dyDescent="0.25">
      <c r="A426" s="11" t="s">
        <v>32</v>
      </c>
    </row>
    <row r="427" spans="1:2" x14ac:dyDescent="0.25">
      <c r="A427" s="11" t="s">
        <v>32</v>
      </c>
      <c r="B427" s="11" t="s">
        <v>309</v>
      </c>
    </row>
    <row r="428" spans="1:2" x14ac:dyDescent="0.25">
      <c r="A428" s="11" t="s">
        <v>32</v>
      </c>
      <c r="B428" s="11" t="s">
        <v>311</v>
      </c>
    </row>
    <row r="429" spans="1:2" x14ac:dyDescent="0.25">
      <c r="A429" s="11" t="s">
        <v>32</v>
      </c>
      <c r="B429" s="11" t="s">
        <v>313</v>
      </c>
    </row>
    <row r="430" spans="1:2" x14ac:dyDescent="0.25">
      <c r="A430" s="11" t="s">
        <v>32</v>
      </c>
      <c r="B430" s="11" t="s">
        <v>316</v>
      </c>
    </row>
    <row r="431" spans="1:2" x14ac:dyDescent="0.25">
      <c r="A431" s="11" t="s">
        <v>32</v>
      </c>
      <c r="B431" s="11" t="s">
        <v>320</v>
      </c>
    </row>
    <row r="432" spans="1:2" x14ac:dyDescent="0.25">
      <c r="A432" s="11" t="s">
        <v>28</v>
      </c>
    </row>
    <row r="433" spans="1:2" x14ac:dyDescent="0.25">
      <c r="A433" s="11" t="s">
        <v>28</v>
      </c>
      <c r="B433" s="11" t="s">
        <v>309</v>
      </c>
    </row>
    <row r="434" spans="1:2" x14ac:dyDescent="0.25">
      <c r="A434" s="11" t="s">
        <v>28</v>
      </c>
      <c r="B434" s="11" t="s">
        <v>312</v>
      </c>
    </row>
    <row r="435" spans="1:2" x14ac:dyDescent="0.25">
      <c r="A435" s="11" t="s">
        <v>28</v>
      </c>
      <c r="B435" s="11" t="s">
        <v>317</v>
      </c>
    </row>
    <row r="436" spans="1:2" x14ac:dyDescent="0.25">
      <c r="A436" s="11" t="s">
        <v>20</v>
      </c>
    </row>
    <row r="437" spans="1:2" x14ac:dyDescent="0.25">
      <c r="A437" s="11" t="s">
        <v>20</v>
      </c>
      <c r="B437" s="11" t="s">
        <v>310</v>
      </c>
    </row>
    <row r="438" spans="1:2" x14ac:dyDescent="0.25">
      <c r="A438" s="11" t="s">
        <v>20</v>
      </c>
      <c r="B438" s="11" t="s">
        <v>312</v>
      </c>
    </row>
    <row r="439" spans="1:2" x14ac:dyDescent="0.25">
      <c r="A439" s="11" t="s">
        <v>16</v>
      </c>
    </row>
    <row r="440" spans="1:2" x14ac:dyDescent="0.25">
      <c r="A440" s="11" t="s">
        <v>16</v>
      </c>
      <c r="B440" s="11" t="s">
        <v>309</v>
      </c>
    </row>
    <row r="441" spans="1:2" x14ac:dyDescent="0.25">
      <c r="A441" s="11" t="s">
        <v>16</v>
      </c>
      <c r="B441" s="11" t="s">
        <v>310</v>
      </c>
    </row>
    <row r="442" spans="1:2" x14ac:dyDescent="0.25">
      <c r="A442" s="11" t="s">
        <v>16</v>
      </c>
      <c r="B442" s="11" t="s">
        <v>312</v>
      </c>
    </row>
    <row r="443" spans="1:2" x14ac:dyDescent="0.25">
      <c r="A443" s="11" t="s">
        <v>4</v>
      </c>
    </row>
    <row r="444" spans="1:2" x14ac:dyDescent="0.25">
      <c r="A444" s="11" t="s">
        <v>4</v>
      </c>
      <c r="B444" s="11" t="s">
        <v>309</v>
      </c>
    </row>
    <row r="445" spans="1:2" x14ac:dyDescent="0.25">
      <c r="A445" s="11" t="s">
        <v>4</v>
      </c>
      <c r="B445" s="11" t="s">
        <v>312</v>
      </c>
    </row>
    <row r="446" spans="1:2" x14ac:dyDescent="0.25">
      <c r="A446" s="11" t="s">
        <v>4</v>
      </c>
      <c r="B446" s="11" t="s">
        <v>317</v>
      </c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</sheetData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2" max="2" width="33.140625" bestFit="1" customWidth="1"/>
  </cols>
  <sheetData>
    <row r="3" spans="1:2" x14ac:dyDescent="0.25">
      <c r="A3" s="2" t="s">
        <v>296</v>
      </c>
      <c r="B3" t="s">
        <v>283</v>
      </c>
    </row>
    <row r="4" spans="1:2" x14ac:dyDescent="0.25">
      <c r="A4">
        <v>1</v>
      </c>
      <c r="B4" s="4">
        <v>15</v>
      </c>
    </row>
    <row r="5" spans="1:2" x14ac:dyDescent="0.25">
      <c r="A5">
        <v>2</v>
      </c>
      <c r="B5" s="4">
        <v>101</v>
      </c>
    </row>
    <row r="6" spans="1:2" x14ac:dyDescent="0.25">
      <c r="A6">
        <v>3</v>
      </c>
      <c r="B6" s="4">
        <v>50</v>
      </c>
    </row>
    <row r="7" spans="1:2" x14ac:dyDescent="0.25">
      <c r="A7" t="s">
        <v>275</v>
      </c>
      <c r="B7" s="4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B19"/>
    </sheetView>
  </sheetViews>
  <sheetFormatPr defaultRowHeight="15" x14ac:dyDescent="0.25"/>
  <cols>
    <col min="1" max="1" width="24" customWidth="1"/>
    <col min="2" max="2" width="15.7109375" customWidth="1"/>
    <col min="3" max="4" width="4" customWidth="1"/>
    <col min="5" max="5" width="11.28515625" bestFit="1" customWidth="1"/>
  </cols>
  <sheetData>
    <row r="1" spans="1:2" x14ac:dyDescent="0.25">
      <c r="A1" s="2" t="s">
        <v>296</v>
      </c>
      <c r="B1" s="3">
        <v>1</v>
      </c>
    </row>
    <row r="3" spans="1:2" x14ac:dyDescent="0.25">
      <c r="A3" s="2" t="s">
        <v>274</v>
      </c>
      <c r="B3" t="s">
        <v>280</v>
      </c>
    </row>
    <row r="4" spans="1:2" x14ac:dyDescent="0.25">
      <c r="A4" s="3" t="s">
        <v>103</v>
      </c>
      <c r="B4" s="4">
        <v>7</v>
      </c>
    </row>
    <row r="5" spans="1:2" x14ac:dyDescent="0.25">
      <c r="A5" s="3" t="s">
        <v>65</v>
      </c>
      <c r="B5" s="4">
        <v>7</v>
      </c>
    </row>
    <row r="6" spans="1:2" x14ac:dyDescent="0.25">
      <c r="A6" s="3" t="s">
        <v>70</v>
      </c>
      <c r="B6" s="4">
        <v>6</v>
      </c>
    </row>
    <row r="7" spans="1:2" x14ac:dyDescent="0.25">
      <c r="A7" s="3" t="s">
        <v>209</v>
      </c>
      <c r="B7" s="4">
        <v>6</v>
      </c>
    </row>
    <row r="8" spans="1:2" x14ac:dyDescent="0.25">
      <c r="A8" s="3" t="s">
        <v>139</v>
      </c>
      <c r="B8" s="4">
        <v>6</v>
      </c>
    </row>
    <row r="9" spans="1:2" x14ac:dyDescent="0.25">
      <c r="A9" s="3" t="s">
        <v>40</v>
      </c>
      <c r="B9" s="4">
        <v>5</v>
      </c>
    </row>
    <row r="10" spans="1:2" x14ac:dyDescent="0.25">
      <c r="A10" s="3" t="s">
        <v>62</v>
      </c>
      <c r="B10" s="4">
        <v>5</v>
      </c>
    </row>
    <row r="11" spans="1:2" x14ac:dyDescent="0.25">
      <c r="A11" s="3" t="s">
        <v>72</v>
      </c>
      <c r="B11" s="4">
        <v>4</v>
      </c>
    </row>
    <row r="12" spans="1:2" x14ac:dyDescent="0.25">
      <c r="A12" s="3" t="s">
        <v>264</v>
      </c>
      <c r="B12" s="4">
        <v>4</v>
      </c>
    </row>
    <row r="13" spans="1:2" x14ac:dyDescent="0.25">
      <c r="A13" s="3" t="s">
        <v>213</v>
      </c>
      <c r="B13" s="4">
        <v>4</v>
      </c>
    </row>
    <row r="14" spans="1:2" x14ac:dyDescent="0.25">
      <c r="A14" s="3" t="s">
        <v>217</v>
      </c>
      <c r="B14" s="4">
        <v>3</v>
      </c>
    </row>
    <row r="15" spans="1:2" x14ac:dyDescent="0.25">
      <c r="A15" s="3" t="s">
        <v>255</v>
      </c>
      <c r="B15" s="4">
        <v>3</v>
      </c>
    </row>
    <row r="16" spans="1:2" x14ac:dyDescent="0.25">
      <c r="A16" s="3" t="s">
        <v>218</v>
      </c>
      <c r="B16" s="4">
        <v>3</v>
      </c>
    </row>
    <row r="17" spans="1:2" x14ac:dyDescent="0.25">
      <c r="A17" s="3" t="s">
        <v>137</v>
      </c>
      <c r="B17" s="4">
        <v>2</v>
      </c>
    </row>
    <row r="18" spans="1:2" x14ac:dyDescent="0.25">
      <c r="A18" s="3" t="s">
        <v>227</v>
      </c>
      <c r="B18" s="4">
        <v>2</v>
      </c>
    </row>
    <row r="19" spans="1:2" x14ac:dyDescent="0.25">
      <c r="A19" s="3" t="s">
        <v>275</v>
      </c>
      <c r="B19" s="4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M1" workbookViewId="0">
      <selection activeCell="N12" sqref="N12:O14"/>
    </sheetView>
  </sheetViews>
  <sheetFormatPr defaultRowHeight="15" x14ac:dyDescent="0.25"/>
  <cols>
    <col min="1" max="1" width="40.85546875" customWidth="1"/>
    <col min="2" max="2" width="19.42578125" customWidth="1"/>
    <col min="4" max="4" width="21.28515625" customWidth="1"/>
    <col min="5" max="5" width="10" customWidth="1"/>
    <col min="6" max="6" width="9.7109375" customWidth="1"/>
    <col min="7" max="7" width="15.7109375" customWidth="1"/>
    <col min="10" max="10" width="24" customWidth="1"/>
    <col min="11" max="11" width="33.140625" customWidth="1"/>
    <col min="14" max="14" width="41.140625" bestFit="1" customWidth="1"/>
    <col min="15" max="15" width="15.7109375" customWidth="1"/>
    <col min="16" max="16" width="12.7109375" bestFit="1" customWidth="1"/>
    <col min="17" max="17" width="11.28515625" bestFit="1" customWidth="1"/>
    <col min="18" max="18" width="43" bestFit="1" customWidth="1"/>
    <col min="19" max="19" width="17" bestFit="1" customWidth="1"/>
  </cols>
  <sheetData>
    <row r="1" spans="1:19" x14ac:dyDescent="0.25">
      <c r="A1" t="s">
        <v>273</v>
      </c>
      <c r="B1" t="s">
        <v>272</v>
      </c>
      <c r="C1" t="s">
        <v>271</v>
      </c>
      <c r="D1" t="s">
        <v>270</v>
      </c>
      <c r="E1" t="s">
        <v>269</v>
      </c>
      <c r="F1" t="s">
        <v>277</v>
      </c>
      <c r="G1" t="s">
        <v>296</v>
      </c>
      <c r="J1" s="2" t="s">
        <v>269</v>
      </c>
      <c r="K1" t="s" vm="1">
        <v>7</v>
      </c>
      <c r="R1" s="2" t="s">
        <v>269</v>
      </c>
      <c r="S1" t="s">
        <v>7</v>
      </c>
    </row>
    <row r="2" spans="1:19" x14ac:dyDescent="0.25">
      <c r="A2" t="s">
        <v>21</v>
      </c>
      <c r="B2" t="s">
        <v>264</v>
      </c>
      <c r="C2" t="s">
        <v>83</v>
      </c>
      <c r="D2" t="s">
        <v>2</v>
      </c>
      <c r="E2" t="s">
        <v>7</v>
      </c>
      <c r="F2" t="s">
        <v>18</v>
      </c>
      <c r="G2">
        <v>1</v>
      </c>
    </row>
    <row r="3" spans="1:19" x14ac:dyDescent="0.25">
      <c r="A3" t="s">
        <v>21</v>
      </c>
      <c r="B3" t="s">
        <v>264</v>
      </c>
      <c r="C3" t="s">
        <v>83</v>
      </c>
      <c r="D3" t="s">
        <v>2</v>
      </c>
      <c r="E3" t="s">
        <v>7</v>
      </c>
      <c r="F3" t="s">
        <v>38</v>
      </c>
      <c r="G3">
        <v>1</v>
      </c>
      <c r="J3" s="2" t="s">
        <v>272</v>
      </c>
      <c r="K3" t="s">
        <v>283</v>
      </c>
      <c r="N3" s="7" t="s">
        <v>274</v>
      </c>
      <c r="O3" s="7" t="s">
        <v>280</v>
      </c>
      <c r="R3" s="2" t="s">
        <v>274</v>
      </c>
      <c r="S3" t="s">
        <v>280</v>
      </c>
    </row>
    <row r="4" spans="1:19" x14ac:dyDescent="0.25">
      <c r="A4" t="s">
        <v>21</v>
      </c>
      <c r="B4" t="s">
        <v>264</v>
      </c>
      <c r="C4" t="s">
        <v>83</v>
      </c>
      <c r="D4" t="s">
        <v>8</v>
      </c>
      <c r="E4" t="s">
        <v>7</v>
      </c>
      <c r="F4" t="s">
        <v>6</v>
      </c>
      <c r="G4">
        <v>1</v>
      </c>
      <c r="J4" t="s">
        <v>264</v>
      </c>
      <c r="K4" s="4">
        <v>1</v>
      </c>
      <c r="N4" s="7" t="s">
        <v>2</v>
      </c>
      <c r="O4" s="7">
        <v>33</v>
      </c>
      <c r="R4" s="3" t="s">
        <v>2</v>
      </c>
      <c r="S4" s="4">
        <v>33</v>
      </c>
    </row>
    <row r="5" spans="1:19" x14ac:dyDescent="0.25">
      <c r="A5" t="s">
        <v>21</v>
      </c>
      <c r="B5" t="s">
        <v>264</v>
      </c>
      <c r="C5" t="s">
        <v>83</v>
      </c>
      <c r="D5" t="s">
        <v>8</v>
      </c>
      <c r="E5" t="s">
        <v>7</v>
      </c>
      <c r="F5" t="s">
        <v>9</v>
      </c>
      <c r="G5">
        <v>1</v>
      </c>
      <c r="J5" t="s">
        <v>255</v>
      </c>
      <c r="K5" s="4">
        <v>1</v>
      </c>
      <c r="N5" s="7" t="s">
        <v>12</v>
      </c>
      <c r="O5" s="7">
        <v>12</v>
      </c>
      <c r="R5" s="8" t="s">
        <v>12</v>
      </c>
      <c r="S5" s="4">
        <v>12</v>
      </c>
    </row>
    <row r="6" spans="1:19" x14ac:dyDescent="0.25">
      <c r="A6" t="s">
        <v>82</v>
      </c>
      <c r="B6" t="s">
        <v>255</v>
      </c>
      <c r="C6" t="s">
        <v>64</v>
      </c>
      <c r="D6" t="s">
        <v>8</v>
      </c>
      <c r="E6" t="s">
        <v>7</v>
      </c>
      <c r="F6" t="s">
        <v>10</v>
      </c>
      <c r="G6">
        <v>1</v>
      </c>
      <c r="J6" t="s">
        <v>227</v>
      </c>
      <c r="K6" s="4">
        <v>1</v>
      </c>
      <c r="N6" s="7" t="s">
        <v>38</v>
      </c>
      <c r="O6" s="7">
        <v>9</v>
      </c>
      <c r="R6" s="8" t="s">
        <v>38</v>
      </c>
      <c r="S6" s="4">
        <v>9</v>
      </c>
    </row>
    <row r="7" spans="1:19" x14ac:dyDescent="0.25">
      <c r="A7" t="s">
        <v>82</v>
      </c>
      <c r="B7" t="s">
        <v>255</v>
      </c>
      <c r="C7" t="s">
        <v>64</v>
      </c>
      <c r="D7" t="s">
        <v>8</v>
      </c>
      <c r="E7" t="s">
        <v>7</v>
      </c>
      <c r="F7" t="s">
        <v>11</v>
      </c>
      <c r="G7">
        <v>1</v>
      </c>
      <c r="J7" t="s">
        <v>218</v>
      </c>
      <c r="K7" s="4">
        <v>1</v>
      </c>
      <c r="N7" s="7" t="s">
        <v>13</v>
      </c>
      <c r="O7" s="7">
        <v>6</v>
      </c>
      <c r="R7" s="8" t="s">
        <v>13</v>
      </c>
      <c r="S7" s="4">
        <v>6</v>
      </c>
    </row>
    <row r="8" spans="1:19" x14ac:dyDescent="0.25">
      <c r="A8" t="s">
        <v>82</v>
      </c>
      <c r="B8" t="s">
        <v>255</v>
      </c>
      <c r="C8" t="s">
        <v>64</v>
      </c>
      <c r="D8" t="s">
        <v>2</v>
      </c>
      <c r="E8" t="s">
        <v>7</v>
      </c>
      <c r="F8" t="s">
        <v>38</v>
      </c>
      <c r="G8">
        <v>1</v>
      </c>
      <c r="J8" t="s">
        <v>217</v>
      </c>
      <c r="K8" s="4">
        <v>1</v>
      </c>
      <c r="N8" s="7" t="s">
        <v>18</v>
      </c>
      <c r="O8" s="7">
        <v>3</v>
      </c>
      <c r="R8" s="8" t="s">
        <v>18</v>
      </c>
      <c r="S8" s="4">
        <v>3</v>
      </c>
    </row>
    <row r="9" spans="1:19" x14ac:dyDescent="0.25">
      <c r="A9" t="s">
        <v>21</v>
      </c>
      <c r="B9" t="s">
        <v>227</v>
      </c>
      <c r="C9" t="s">
        <v>128</v>
      </c>
      <c r="D9" t="s">
        <v>8</v>
      </c>
      <c r="E9" t="s">
        <v>7</v>
      </c>
      <c r="F9" t="s">
        <v>11</v>
      </c>
      <c r="G9">
        <v>1</v>
      </c>
      <c r="J9" t="s">
        <v>213</v>
      </c>
      <c r="K9" s="4">
        <v>1</v>
      </c>
      <c r="N9" s="7" t="s">
        <v>37</v>
      </c>
      <c r="O9" s="7">
        <v>2</v>
      </c>
      <c r="R9" s="8" t="s">
        <v>37</v>
      </c>
      <c r="S9" s="4">
        <v>2</v>
      </c>
    </row>
    <row r="10" spans="1:19" x14ac:dyDescent="0.25">
      <c r="A10" t="s">
        <v>21</v>
      </c>
      <c r="B10" t="s">
        <v>227</v>
      </c>
      <c r="C10" t="s">
        <v>128</v>
      </c>
      <c r="D10" t="s">
        <v>2</v>
      </c>
      <c r="E10" t="s">
        <v>7</v>
      </c>
      <c r="F10" t="s">
        <v>12</v>
      </c>
      <c r="G10">
        <v>1</v>
      </c>
      <c r="J10" t="s">
        <v>209</v>
      </c>
      <c r="K10" s="4">
        <v>1</v>
      </c>
      <c r="N10" s="7" t="s">
        <v>76</v>
      </c>
      <c r="O10" s="7">
        <v>1</v>
      </c>
      <c r="R10" s="8" t="s">
        <v>76</v>
      </c>
      <c r="S10" s="4">
        <v>1</v>
      </c>
    </row>
    <row r="11" spans="1:19" x14ac:dyDescent="0.25">
      <c r="A11" t="s">
        <v>29</v>
      </c>
      <c r="B11" t="s">
        <v>218</v>
      </c>
      <c r="C11" t="s">
        <v>15</v>
      </c>
      <c r="D11" t="s">
        <v>8</v>
      </c>
      <c r="E11" t="s">
        <v>7</v>
      </c>
      <c r="F11" t="s">
        <v>11</v>
      </c>
      <c r="G11">
        <v>1</v>
      </c>
      <c r="J11" t="s">
        <v>139</v>
      </c>
      <c r="K11" s="4">
        <v>1</v>
      </c>
      <c r="N11" s="7" t="s">
        <v>8</v>
      </c>
      <c r="O11" s="7">
        <v>34</v>
      </c>
      <c r="R11" s="3" t="s">
        <v>8</v>
      </c>
      <c r="S11" s="4">
        <v>34</v>
      </c>
    </row>
    <row r="12" spans="1:19" x14ac:dyDescent="0.25">
      <c r="A12" t="s">
        <v>29</v>
      </c>
      <c r="B12" t="s">
        <v>218</v>
      </c>
      <c r="C12" t="s">
        <v>15</v>
      </c>
      <c r="D12" t="s">
        <v>2</v>
      </c>
      <c r="E12" t="s">
        <v>7</v>
      </c>
      <c r="F12" t="s">
        <v>12</v>
      </c>
      <c r="G12">
        <v>1</v>
      </c>
      <c r="J12" t="s">
        <v>137</v>
      </c>
      <c r="K12" s="4">
        <v>1</v>
      </c>
      <c r="N12" s="7" t="s">
        <v>11</v>
      </c>
      <c r="O12" s="7">
        <v>13</v>
      </c>
      <c r="R12" s="8" t="s">
        <v>11</v>
      </c>
      <c r="S12" s="4">
        <v>13</v>
      </c>
    </row>
    <row r="13" spans="1:19" x14ac:dyDescent="0.25">
      <c r="A13" t="s">
        <v>29</v>
      </c>
      <c r="B13" t="s">
        <v>218</v>
      </c>
      <c r="C13" t="s">
        <v>15</v>
      </c>
      <c r="D13" t="s">
        <v>2</v>
      </c>
      <c r="E13" t="s">
        <v>7</v>
      </c>
      <c r="F13" t="s">
        <v>38</v>
      </c>
      <c r="G13">
        <v>1</v>
      </c>
      <c r="J13" t="s">
        <v>103</v>
      </c>
      <c r="K13" s="4">
        <v>1</v>
      </c>
      <c r="N13" s="7" t="s">
        <v>10</v>
      </c>
      <c r="O13" s="7">
        <v>9</v>
      </c>
      <c r="R13" s="8" t="s">
        <v>10</v>
      </c>
      <c r="S13" s="4">
        <v>9</v>
      </c>
    </row>
    <row r="14" spans="1:19" x14ac:dyDescent="0.25">
      <c r="A14" t="s">
        <v>68</v>
      </c>
      <c r="B14" t="s">
        <v>217</v>
      </c>
      <c r="C14" t="s">
        <v>19</v>
      </c>
      <c r="D14" t="s">
        <v>8</v>
      </c>
      <c r="E14" t="s">
        <v>7</v>
      </c>
      <c r="F14" t="s">
        <v>9</v>
      </c>
      <c r="G14">
        <v>1</v>
      </c>
      <c r="J14" t="s">
        <v>72</v>
      </c>
      <c r="K14" s="4">
        <v>1</v>
      </c>
      <c r="N14" s="7" t="s">
        <v>9</v>
      </c>
      <c r="O14" s="7">
        <v>4</v>
      </c>
      <c r="R14" s="8" t="s">
        <v>9</v>
      </c>
      <c r="S14" s="4">
        <v>4</v>
      </c>
    </row>
    <row r="15" spans="1:19" x14ac:dyDescent="0.25">
      <c r="A15" t="s">
        <v>68</v>
      </c>
      <c r="B15" t="s">
        <v>217</v>
      </c>
      <c r="C15" t="s">
        <v>19</v>
      </c>
      <c r="D15" t="s">
        <v>8</v>
      </c>
      <c r="E15" t="s">
        <v>7</v>
      </c>
      <c r="F15" t="s">
        <v>11</v>
      </c>
      <c r="G15">
        <v>1</v>
      </c>
      <c r="J15" t="s">
        <v>70</v>
      </c>
      <c r="K15" s="4">
        <v>1</v>
      </c>
      <c r="N15" s="7" t="s">
        <v>30</v>
      </c>
      <c r="O15" s="7">
        <v>4</v>
      </c>
      <c r="R15" s="8" t="s">
        <v>30</v>
      </c>
      <c r="S15" s="4">
        <v>4</v>
      </c>
    </row>
    <row r="16" spans="1:19" x14ac:dyDescent="0.25">
      <c r="A16" t="s">
        <v>68</v>
      </c>
      <c r="B16" t="s">
        <v>217</v>
      </c>
      <c r="C16" t="s">
        <v>19</v>
      </c>
      <c r="D16" t="s">
        <v>2</v>
      </c>
      <c r="E16" t="s">
        <v>7</v>
      </c>
      <c r="F16" t="s">
        <v>12</v>
      </c>
      <c r="G16">
        <v>1</v>
      </c>
      <c r="J16" t="s">
        <v>65</v>
      </c>
      <c r="K16" s="4">
        <v>1</v>
      </c>
      <c r="N16" s="7" t="s">
        <v>43</v>
      </c>
      <c r="O16" s="7">
        <v>3</v>
      </c>
      <c r="R16" s="8" t="s">
        <v>43</v>
      </c>
      <c r="S16" s="4">
        <v>3</v>
      </c>
    </row>
    <row r="17" spans="1:19" x14ac:dyDescent="0.25">
      <c r="A17" t="s">
        <v>17</v>
      </c>
      <c r="B17" t="s">
        <v>213</v>
      </c>
      <c r="C17" t="s">
        <v>83</v>
      </c>
      <c r="D17" t="s">
        <v>8</v>
      </c>
      <c r="E17" t="s">
        <v>7</v>
      </c>
      <c r="F17" t="s">
        <v>10</v>
      </c>
      <c r="G17">
        <v>1</v>
      </c>
      <c r="J17" t="s">
        <v>62</v>
      </c>
      <c r="K17" s="4">
        <v>1</v>
      </c>
      <c r="N17" s="7" t="s">
        <v>6</v>
      </c>
      <c r="O17" s="7">
        <v>1</v>
      </c>
      <c r="R17" s="8" t="s">
        <v>6</v>
      </c>
      <c r="S17" s="4">
        <v>1</v>
      </c>
    </row>
    <row r="18" spans="1:19" x14ac:dyDescent="0.25">
      <c r="A18" t="s">
        <v>17</v>
      </c>
      <c r="B18" t="s">
        <v>213</v>
      </c>
      <c r="C18" t="s">
        <v>83</v>
      </c>
      <c r="D18" t="s">
        <v>8</v>
      </c>
      <c r="E18" t="s">
        <v>7</v>
      </c>
      <c r="F18" t="s">
        <v>11</v>
      </c>
      <c r="G18">
        <v>1</v>
      </c>
      <c r="J18" t="s">
        <v>40</v>
      </c>
      <c r="K18" s="4">
        <v>1</v>
      </c>
      <c r="N18" s="7" t="s">
        <v>275</v>
      </c>
      <c r="O18" s="7">
        <v>67</v>
      </c>
      <c r="R18" s="3" t="s">
        <v>275</v>
      </c>
      <c r="S18" s="4">
        <v>67</v>
      </c>
    </row>
    <row r="19" spans="1:19" x14ac:dyDescent="0.25">
      <c r="A19" t="s">
        <v>17</v>
      </c>
      <c r="B19" t="s">
        <v>213</v>
      </c>
      <c r="C19" t="s">
        <v>83</v>
      </c>
      <c r="D19" t="s">
        <v>2</v>
      </c>
      <c r="E19" t="s">
        <v>7</v>
      </c>
      <c r="F19" t="s">
        <v>12</v>
      </c>
      <c r="G19">
        <v>1</v>
      </c>
      <c r="J19" t="s">
        <v>275</v>
      </c>
      <c r="K19" s="4">
        <v>15</v>
      </c>
    </row>
    <row r="20" spans="1:19" x14ac:dyDescent="0.25">
      <c r="A20" t="s">
        <v>17</v>
      </c>
      <c r="B20" t="s">
        <v>213</v>
      </c>
      <c r="C20" t="s">
        <v>83</v>
      </c>
      <c r="D20" t="s">
        <v>2</v>
      </c>
      <c r="E20" t="s">
        <v>7</v>
      </c>
      <c r="F20" t="s">
        <v>13</v>
      </c>
      <c r="G20">
        <v>1</v>
      </c>
    </row>
    <row r="21" spans="1:19" x14ac:dyDescent="0.25">
      <c r="A21" t="s">
        <v>29</v>
      </c>
      <c r="B21" t="s">
        <v>209</v>
      </c>
      <c r="C21" t="s">
        <v>59</v>
      </c>
      <c r="D21" t="s">
        <v>8</v>
      </c>
      <c r="E21" t="s">
        <v>7</v>
      </c>
      <c r="F21" t="s">
        <v>30</v>
      </c>
      <c r="G21">
        <v>1</v>
      </c>
    </row>
    <row r="22" spans="1:19" x14ac:dyDescent="0.25">
      <c r="A22" t="s">
        <v>29</v>
      </c>
      <c r="B22" t="s">
        <v>209</v>
      </c>
      <c r="C22" t="s">
        <v>59</v>
      </c>
      <c r="D22" t="s">
        <v>8</v>
      </c>
      <c r="E22" t="s">
        <v>7</v>
      </c>
      <c r="F22" t="s">
        <v>10</v>
      </c>
      <c r="G22">
        <v>1</v>
      </c>
    </row>
    <row r="23" spans="1:19" x14ac:dyDescent="0.25">
      <c r="A23" t="s">
        <v>29</v>
      </c>
      <c r="B23" t="s">
        <v>209</v>
      </c>
      <c r="C23" t="s">
        <v>59</v>
      </c>
      <c r="D23" t="s">
        <v>8</v>
      </c>
      <c r="E23" t="s">
        <v>7</v>
      </c>
      <c r="F23" t="s">
        <v>11</v>
      </c>
      <c r="G23">
        <v>1</v>
      </c>
    </row>
    <row r="24" spans="1:19" x14ac:dyDescent="0.25">
      <c r="A24" t="s">
        <v>29</v>
      </c>
      <c r="B24" t="s">
        <v>209</v>
      </c>
      <c r="C24" t="s">
        <v>59</v>
      </c>
      <c r="D24" t="s">
        <v>2</v>
      </c>
      <c r="E24" t="s">
        <v>7</v>
      </c>
      <c r="F24" t="s">
        <v>12</v>
      </c>
      <c r="G24">
        <v>1</v>
      </c>
    </row>
    <row r="25" spans="1:19" x14ac:dyDescent="0.25">
      <c r="A25" t="s">
        <v>29</v>
      </c>
      <c r="B25" t="s">
        <v>209</v>
      </c>
      <c r="C25" t="s">
        <v>59</v>
      </c>
      <c r="D25" t="s">
        <v>2</v>
      </c>
      <c r="E25" t="s">
        <v>7</v>
      </c>
      <c r="F25" t="s">
        <v>13</v>
      </c>
      <c r="G25">
        <v>1</v>
      </c>
    </row>
    <row r="26" spans="1:19" x14ac:dyDescent="0.25">
      <c r="A26" t="s">
        <v>29</v>
      </c>
      <c r="B26" t="s">
        <v>209</v>
      </c>
      <c r="C26" t="s">
        <v>59</v>
      </c>
      <c r="D26" t="s">
        <v>2</v>
      </c>
      <c r="E26" t="s">
        <v>7</v>
      </c>
      <c r="F26" t="s">
        <v>38</v>
      </c>
      <c r="G26">
        <v>1</v>
      </c>
    </row>
    <row r="27" spans="1:19" x14ac:dyDescent="0.25">
      <c r="A27" t="s">
        <v>57</v>
      </c>
      <c r="B27" t="s">
        <v>139</v>
      </c>
      <c r="C27" t="s">
        <v>138</v>
      </c>
      <c r="D27" t="s">
        <v>8</v>
      </c>
      <c r="E27" t="s">
        <v>7</v>
      </c>
      <c r="F27" t="s">
        <v>43</v>
      </c>
      <c r="G27">
        <v>1</v>
      </c>
    </row>
    <row r="28" spans="1:19" x14ac:dyDescent="0.25">
      <c r="A28" t="s">
        <v>57</v>
      </c>
      <c r="B28" t="s">
        <v>139</v>
      </c>
      <c r="C28" t="s">
        <v>138</v>
      </c>
      <c r="D28" t="s">
        <v>8</v>
      </c>
      <c r="E28" t="s">
        <v>7</v>
      </c>
      <c r="F28" t="s">
        <v>9</v>
      </c>
      <c r="G28">
        <v>1</v>
      </c>
    </row>
    <row r="29" spans="1:19" x14ac:dyDescent="0.25">
      <c r="A29" t="s">
        <v>57</v>
      </c>
      <c r="B29" t="s">
        <v>139</v>
      </c>
      <c r="C29" t="s">
        <v>138</v>
      </c>
      <c r="D29" t="s">
        <v>8</v>
      </c>
      <c r="E29" t="s">
        <v>7</v>
      </c>
      <c r="F29" t="s">
        <v>11</v>
      </c>
      <c r="G29">
        <v>1</v>
      </c>
    </row>
    <row r="30" spans="1:19" x14ac:dyDescent="0.25">
      <c r="A30" t="s">
        <v>57</v>
      </c>
      <c r="B30" t="s">
        <v>139</v>
      </c>
      <c r="C30" t="s">
        <v>138</v>
      </c>
      <c r="D30" t="s">
        <v>2</v>
      </c>
      <c r="E30" t="s">
        <v>7</v>
      </c>
      <c r="F30" t="s">
        <v>37</v>
      </c>
      <c r="G30">
        <v>1</v>
      </c>
    </row>
    <row r="31" spans="1:19" x14ac:dyDescent="0.25">
      <c r="A31" t="s">
        <v>57</v>
      </c>
      <c r="B31" t="s">
        <v>139</v>
      </c>
      <c r="C31" t="s">
        <v>138</v>
      </c>
      <c r="D31" t="s">
        <v>2</v>
      </c>
      <c r="E31" t="s">
        <v>7</v>
      </c>
      <c r="F31" t="s">
        <v>76</v>
      </c>
      <c r="G31">
        <v>1</v>
      </c>
    </row>
    <row r="32" spans="1:19" x14ac:dyDescent="0.25">
      <c r="A32" t="s">
        <v>57</v>
      </c>
      <c r="B32" t="s">
        <v>139</v>
      </c>
      <c r="C32" t="s">
        <v>138</v>
      </c>
      <c r="D32" t="s">
        <v>2</v>
      </c>
      <c r="E32" t="s">
        <v>7</v>
      </c>
      <c r="F32" t="s">
        <v>12</v>
      </c>
      <c r="G32">
        <v>1</v>
      </c>
    </row>
    <row r="33" spans="1:7" x14ac:dyDescent="0.25">
      <c r="A33" t="s">
        <v>29</v>
      </c>
      <c r="B33" t="s">
        <v>137</v>
      </c>
      <c r="C33" t="s">
        <v>39</v>
      </c>
      <c r="D33" t="s">
        <v>8</v>
      </c>
      <c r="E33" t="s">
        <v>7</v>
      </c>
      <c r="F33" t="s">
        <v>11</v>
      </c>
      <c r="G33">
        <v>1</v>
      </c>
    </row>
    <row r="34" spans="1:7" x14ac:dyDescent="0.25">
      <c r="A34" t="s">
        <v>29</v>
      </c>
      <c r="B34" t="s">
        <v>137</v>
      </c>
      <c r="C34" t="s">
        <v>39</v>
      </c>
      <c r="D34" t="s">
        <v>2</v>
      </c>
      <c r="E34" t="s">
        <v>7</v>
      </c>
      <c r="F34" t="s">
        <v>12</v>
      </c>
      <c r="G34">
        <v>1</v>
      </c>
    </row>
    <row r="35" spans="1:7" x14ac:dyDescent="0.25">
      <c r="A35" t="s">
        <v>73</v>
      </c>
      <c r="B35" t="s">
        <v>103</v>
      </c>
      <c r="C35" t="s">
        <v>39</v>
      </c>
      <c r="D35" t="s">
        <v>8</v>
      </c>
      <c r="E35" t="s">
        <v>7</v>
      </c>
      <c r="F35" t="s">
        <v>9</v>
      </c>
      <c r="G35">
        <v>1</v>
      </c>
    </row>
    <row r="36" spans="1:7" x14ac:dyDescent="0.25">
      <c r="A36" t="s">
        <v>73</v>
      </c>
      <c r="B36" t="s">
        <v>103</v>
      </c>
      <c r="C36" t="s">
        <v>39</v>
      </c>
      <c r="D36" t="s">
        <v>8</v>
      </c>
      <c r="E36" t="s">
        <v>7</v>
      </c>
      <c r="F36" t="s">
        <v>43</v>
      </c>
      <c r="G36">
        <v>1</v>
      </c>
    </row>
    <row r="37" spans="1:7" x14ac:dyDescent="0.25">
      <c r="A37" t="s">
        <v>73</v>
      </c>
      <c r="B37" t="s">
        <v>103</v>
      </c>
      <c r="C37" t="s">
        <v>39</v>
      </c>
      <c r="D37" t="s">
        <v>8</v>
      </c>
      <c r="E37" t="s">
        <v>7</v>
      </c>
      <c r="F37" t="s">
        <v>10</v>
      </c>
      <c r="G37">
        <v>1</v>
      </c>
    </row>
    <row r="38" spans="1:7" x14ac:dyDescent="0.25">
      <c r="A38" t="s">
        <v>73</v>
      </c>
      <c r="B38" t="s">
        <v>103</v>
      </c>
      <c r="C38" t="s">
        <v>39</v>
      </c>
      <c r="D38" t="s">
        <v>8</v>
      </c>
      <c r="E38" t="s">
        <v>7</v>
      </c>
      <c r="F38" t="s">
        <v>11</v>
      </c>
      <c r="G38">
        <v>1</v>
      </c>
    </row>
    <row r="39" spans="1:7" x14ac:dyDescent="0.25">
      <c r="A39" t="s">
        <v>73</v>
      </c>
      <c r="B39" t="s">
        <v>103</v>
      </c>
      <c r="C39" t="s">
        <v>39</v>
      </c>
      <c r="D39" t="s">
        <v>2</v>
      </c>
      <c r="E39" t="s">
        <v>7</v>
      </c>
      <c r="F39" t="s">
        <v>37</v>
      </c>
      <c r="G39">
        <v>1</v>
      </c>
    </row>
    <row r="40" spans="1:7" x14ac:dyDescent="0.25">
      <c r="A40" t="s">
        <v>73</v>
      </c>
      <c r="B40" t="s">
        <v>103</v>
      </c>
      <c r="C40" t="s">
        <v>39</v>
      </c>
      <c r="D40" t="s">
        <v>2</v>
      </c>
      <c r="E40" t="s">
        <v>7</v>
      </c>
      <c r="F40" t="s">
        <v>12</v>
      </c>
      <c r="G40">
        <v>1</v>
      </c>
    </row>
    <row r="41" spans="1:7" x14ac:dyDescent="0.25">
      <c r="A41" t="s">
        <v>73</v>
      </c>
      <c r="B41" t="s">
        <v>103</v>
      </c>
      <c r="C41" t="s">
        <v>39</v>
      </c>
      <c r="D41" t="s">
        <v>2</v>
      </c>
      <c r="E41" t="s">
        <v>7</v>
      </c>
      <c r="F41" t="s">
        <v>38</v>
      </c>
      <c r="G41">
        <v>1</v>
      </c>
    </row>
    <row r="42" spans="1:7" x14ac:dyDescent="0.25">
      <c r="A42" t="s">
        <v>73</v>
      </c>
      <c r="B42" t="s">
        <v>72</v>
      </c>
      <c r="C42" t="s">
        <v>71</v>
      </c>
      <c r="D42" t="s">
        <v>8</v>
      </c>
      <c r="E42" t="s">
        <v>7</v>
      </c>
      <c r="F42" t="s">
        <v>30</v>
      </c>
      <c r="G42">
        <v>1</v>
      </c>
    </row>
    <row r="43" spans="1:7" x14ac:dyDescent="0.25">
      <c r="A43" t="s">
        <v>73</v>
      </c>
      <c r="B43" t="s">
        <v>72</v>
      </c>
      <c r="C43" t="s">
        <v>71</v>
      </c>
      <c r="D43" t="s">
        <v>8</v>
      </c>
      <c r="E43" t="s">
        <v>7</v>
      </c>
      <c r="F43" t="s">
        <v>10</v>
      </c>
      <c r="G43">
        <v>1</v>
      </c>
    </row>
    <row r="44" spans="1:7" x14ac:dyDescent="0.25">
      <c r="A44" t="s">
        <v>73</v>
      </c>
      <c r="B44" t="s">
        <v>72</v>
      </c>
      <c r="C44" t="s">
        <v>71</v>
      </c>
      <c r="D44" t="s">
        <v>2</v>
      </c>
      <c r="E44" t="s">
        <v>7</v>
      </c>
      <c r="F44" t="s">
        <v>13</v>
      </c>
      <c r="G44">
        <v>1</v>
      </c>
    </row>
    <row r="45" spans="1:7" x14ac:dyDescent="0.25">
      <c r="A45" t="s">
        <v>73</v>
      </c>
      <c r="B45" t="s">
        <v>72</v>
      </c>
      <c r="C45" t="s">
        <v>71</v>
      </c>
      <c r="D45" t="s">
        <v>2</v>
      </c>
      <c r="E45" t="s">
        <v>7</v>
      </c>
      <c r="F45" t="s">
        <v>38</v>
      </c>
      <c r="G45">
        <v>1</v>
      </c>
    </row>
    <row r="46" spans="1:7" x14ac:dyDescent="0.25">
      <c r="A46" t="s">
        <v>21</v>
      </c>
      <c r="B46" t="s">
        <v>70</v>
      </c>
      <c r="C46" t="s">
        <v>19</v>
      </c>
      <c r="D46" t="s">
        <v>8</v>
      </c>
      <c r="E46" t="s">
        <v>7</v>
      </c>
      <c r="F46" t="s">
        <v>43</v>
      </c>
      <c r="G46">
        <v>1</v>
      </c>
    </row>
    <row r="47" spans="1:7" x14ac:dyDescent="0.25">
      <c r="A47" t="s">
        <v>21</v>
      </c>
      <c r="B47" t="s">
        <v>70</v>
      </c>
      <c r="C47" t="s">
        <v>19</v>
      </c>
      <c r="D47" t="s">
        <v>8</v>
      </c>
      <c r="E47" t="s">
        <v>7</v>
      </c>
      <c r="F47" t="s">
        <v>10</v>
      </c>
      <c r="G47">
        <v>1</v>
      </c>
    </row>
    <row r="48" spans="1:7" x14ac:dyDescent="0.25">
      <c r="A48" t="s">
        <v>21</v>
      </c>
      <c r="B48" t="s">
        <v>70</v>
      </c>
      <c r="C48" t="s">
        <v>19</v>
      </c>
      <c r="D48" t="s">
        <v>8</v>
      </c>
      <c r="E48" t="s">
        <v>7</v>
      </c>
      <c r="F48" t="s">
        <v>11</v>
      </c>
      <c r="G48">
        <v>1</v>
      </c>
    </row>
    <row r="49" spans="1:7" x14ac:dyDescent="0.25">
      <c r="A49" t="s">
        <v>21</v>
      </c>
      <c r="B49" t="s">
        <v>70</v>
      </c>
      <c r="C49" t="s">
        <v>19</v>
      </c>
      <c r="D49" t="s">
        <v>2</v>
      </c>
      <c r="E49" t="s">
        <v>7</v>
      </c>
      <c r="F49" t="s">
        <v>12</v>
      </c>
      <c r="G49">
        <v>1</v>
      </c>
    </row>
    <row r="50" spans="1:7" x14ac:dyDescent="0.25">
      <c r="A50" t="s">
        <v>21</v>
      </c>
      <c r="B50" t="s">
        <v>70</v>
      </c>
      <c r="C50" t="s">
        <v>19</v>
      </c>
      <c r="D50" t="s">
        <v>2</v>
      </c>
      <c r="E50" t="s">
        <v>7</v>
      </c>
      <c r="F50" t="s">
        <v>18</v>
      </c>
      <c r="G50">
        <v>1</v>
      </c>
    </row>
    <row r="51" spans="1:7" x14ac:dyDescent="0.25">
      <c r="A51" t="s">
        <v>21</v>
      </c>
      <c r="B51" t="s">
        <v>70</v>
      </c>
      <c r="C51" t="s">
        <v>19</v>
      </c>
      <c r="D51" t="s">
        <v>2</v>
      </c>
      <c r="E51" t="s">
        <v>7</v>
      </c>
      <c r="F51" t="s">
        <v>38</v>
      </c>
      <c r="G51">
        <v>1</v>
      </c>
    </row>
    <row r="52" spans="1:7" x14ac:dyDescent="0.25">
      <c r="A52" t="s">
        <v>17</v>
      </c>
      <c r="B52" t="s">
        <v>65</v>
      </c>
      <c r="C52" t="s">
        <v>64</v>
      </c>
      <c r="D52" t="s">
        <v>8</v>
      </c>
      <c r="E52" t="s">
        <v>7</v>
      </c>
      <c r="F52" t="s">
        <v>30</v>
      </c>
      <c r="G52">
        <v>1</v>
      </c>
    </row>
    <row r="53" spans="1:7" x14ac:dyDescent="0.25">
      <c r="A53" t="s">
        <v>17</v>
      </c>
      <c r="B53" t="s">
        <v>65</v>
      </c>
      <c r="C53" t="s">
        <v>64</v>
      </c>
      <c r="D53" t="s">
        <v>8</v>
      </c>
      <c r="E53" t="s">
        <v>7</v>
      </c>
      <c r="F53" t="s">
        <v>10</v>
      </c>
      <c r="G53">
        <v>1</v>
      </c>
    </row>
    <row r="54" spans="1:7" x14ac:dyDescent="0.25">
      <c r="A54" t="s">
        <v>17</v>
      </c>
      <c r="B54" t="s">
        <v>65</v>
      </c>
      <c r="C54" t="s">
        <v>64</v>
      </c>
      <c r="D54" t="s">
        <v>8</v>
      </c>
      <c r="E54" t="s">
        <v>7</v>
      </c>
      <c r="F54" t="s">
        <v>11</v>
      </c>
      <c r="G54">
        <v>1</v>
      </c>
    </row>
    <row r="55" spans="1:7" x14ac:dyDescent="0.25">
      <c r="A55" t="s">
        <v>17</v>
      </c>
      <c r="B55" t="s">
        <v>65</v>
      </c>
      <c r="C55" t="s">
        <v>64</v>
      </c>
      <c r="D55" t="s">
        <v>2</v>
      </c>
      <c r="E55" t="s">
        <v>7</v>
      </c>
      <c r="F55" t="s">
        <v>12</v>
      </c>
      <c r="G55">
        <v>1</v>
      </c>
    </row>
    <row r="56" spans="1:7" x14ac:dyDescent="0.25">
      <c r="A56" t="s">
        <v>17</v>
      </c>
      <c r="B56" t="s">
        <v>65</v>
      </c>
      <c r="C56" t="s">
        <v>64</v>
      </c>
      <c r="D56" t="s">
        <v>2</v>
      </c>
      <c r="E56" t="s">
        <v>7</v>
      </c>
      <c r="F56" t="s">
        <v>18</v>
      </c>
      <c r="G56">
        <v>1</v>
      </c>
    </row>
    <row r="57" spans="1:7" x14ac:dyDescent="0.25">
      <c r="A57" t="s">
        <v>17</v>
      </c>
      <c r="B57" t="s">
        <v>65</v>
      </c>
      <c r="C57" t="s">
        <v>64</v>
      </c>
      <c r="D57" t="s">
        <v>2</v>
      </c>
      <c r="E57" t="s">
        <v>7</v>
      </c>
      <c r="F57" t="s">
        <v>13</v>
      </c>
      <c r="G57">
        <v>1</v>
      </c>
    </row>
    <row r="58" spans="1:7" x14ac:dyDescent="0.25">
      <c r="A58" t="s">
        <v>17</v>
      </c>
      <c r="B58" t="s">
        <v>65</v>
      </c>
      <c r="C58" t="s">
        <v>64</v>
      </c>
      <c r="D58" t="s">
        <v>2</v>
      </c>
      <c r="E58" t="s">
        <v>7</v>
      </c>
      <c r="F58" t="s">
        <v>38</v>
      </c>
      <c r="G58">
        <v>1</v>
      </c>
    </row>
    <row r="59" spans="1:7" x14ac:dyDescent="0.25">
      <c r="A59" t="s">
        <v>17</v>
      </c>
      <c r="B59" t="s">
        <v>62</v>
      </c>
      <c r="C59" t="s">
        <v>19</v>
      </c>
      <c r="D59" t="s">
        <v>8</v>
      </c>
      <c r="E59" t="s">
        <v>7</v>
      </c>
      <c r="F59" t="s">
        <v>30</v>
      </c>
      <c r="G59">
        <v>1</v>
      </c>
    </row>
    <row r="60" spans="1:7" x14ac:dyDescent="0.25">
      <c r="A60" t="s">
        <v>17</v>
      </c>
      <c r="B60" t="s">
        <v>62</v>
      </c>
      <c r="C60" t="s">
        <v>19</v>
      </c>
      <c r="D60" t="s">
        <v>8</v>
      </c>
      <c r="E60" t="s">
        <v>7</v>
      </c>
      <c r="F60" t="s">
        <v>10</v>
      </c>
      <c r="G60">
        <v>1</v>
      </c>
    </row>
    <row r="61" spans="1:7" x14ac:dyDescent="0.25">
      <c r="A61" t="s">
        <v>17</v>
      </c>
      <c r="B61" t="s">
        <v>62</v>
      </c>
      <c r="C61" t="s">
        <v>19</v>
      </c>
      <c r="D61" t="s">
        <v>8</v>
      </c>
      <c r="E61" t="s">
        <v>7</v>
      </c>
      <c r="F61" t="s">
        <v>11</v>
      </c>
      <c r="G61">
        <v>1</v>
      </c>
    </row>
    <row r="62" spans="1:7" x14ac:dyDescent="0.25">
      <c r="A62" t="s">
        <v>17</v>
      </c>
      <c r="B62" t="s">
        <v>62</v>
      </c>
      <c r="C62" t="s">
        <v>19</v>
      </c>
      <c r="D62" t="s">
        <v>2</v>
      </c>
      <c r="E62" t="s">
        <v>7</v>
      </c>
      <c r="F62" t="s">
        <v>12</v>
      </c>
      <c r="G62">
        <v>1</v>
      </c>
    </row>
    <row r="63" spans="1:7" x14ac:dyDescent="0.25">
      <c r="A63" t="s">
        <v>17</v>
      </c>
      <c r="B63" t="s">
        <v>62</v>
      </c>
      <c r="C63" t="s">
        <v>19</v>
      </c>
      <c r="D63" t="s">
        <v>2</v>
      </c>
      <c r="E63" t="s">
        <v>7</v>
      </c>
      <c r="F63" t="s">
        <v>13</v>
      </c>
      <c r="G63">
        <v>1</v>
      </c>
    </row>
    <row r="64" spans="1:7" x14ac:dyDescent="0.25">
      <c r="A64" t="s">
        <v>29</v>
      </c>
      <c r="B64" t="s">
        <v>40</v>
      </c>
      <c r="C64" t="s">
        <v>39</v>
      </c>
      <c r="D64" t="s">
        <v>8</v>
      </c>
      <c r="E64" t="s">
        <v>7</v>
      </c>
      <c r="F64" t="s">
        <v>10</v>
      </c>
      <c r="G64">
        <v>1</v>
      </c>
    </row>
    <row r="65" spans="1:7" x14ac:dyDescent="0.25">
      <c r="A65" t="s">
        <v>29</v>
      </c>
      <c r="B65" t="s">
        <v>40</v>
      </c>
      <c r="C65" t="s">
        <v>39</v>
      </c>
      <c r="D65" t="s">
        <v>8</v>
      </c>
      <c r="E65" t="s">
        <v>7</v>
      </c>
      <c r="F65" t="s">
        <v>11</v>
      </c>
      <c r="G65">
        <v>1</v>
      </c>
    </row>
    <row r="66" spans="1:7" x14ac:dyDescent="0.25">
      <c r="A66" t="s">
        <v>29</v>
      </c>
      <c r="B66" t="s">
        <v>40</v>
      </c>
      <c r="C66" t="s">
        <v>39</v>
      </c>
      <c r="D66" t="s">
        <v>2</v>
      </c>
      <c r="E66" t="s">
        <v>7</v>
      </c>
      <c r="F66" t="s">
        <v>12</v>
      </c>
      <c r="G66">
        <v>1</v>
      </c>
    </row>
    <row r="67" spans="1:7" x14ac:dyDescent="0.25">
      <c r="A67" t="s">
        <v>29</v>
      </c>
      <c r="B67" t="s">
        <v>40</v>
      </c>
      <c r="C67" t="s">
        <v>39</v>
      </c>
      <c r="D67" t="s">
        <v>2</v>
      </c>
      <c r="E67" t="s">
        <v>7</v>
      </c>
      <c r="F67" t="s">
        <v>13</v>
      </c>
      <c r="G67">
        <v>1</v>
      </c>
    </row>
    <row r="68" spans="1:7" x14ac:dyDescent="0.25">
      <c r="A68" t="s">
        <v>29</v>
      </c>
      <c r="B68" t="s">
        <v>40</v>
      </c>
      <c r="C68" t="s">
        <v>39</v>
      </c>
      <c r="D68" t="s">
        <v>2</v>
      </c>
      <c r="E68" t="s">
        <v>7</v>
      </c>
      <c r="F68" t="s">
        <v>38</v>
      </c>
      <c r="G68">
        <v>1</v>
      </c>
    </row>
  </sheetData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criteria_table</vt:lpstr>
      <vt:lpstr>CHP_table</vt:lpstr>
      <vt:lpstr>which IW combos most common </vt:lpstr>
      <vt:lpstr>Ind Dom Criteria</vt:lpstr>
      <vt:lpstr>all data</vt:lpstr>
      <vt:lpstr>3e</vt:lpstr>
      <vt:lpstr>resident to 1 2 or 3 domains</vt:lpstr>
      <vt:lpstr>resident to 1 domain</vt:lpstr>
      <vt:lpstr>1 domain</vt:lpstr>
      <vt:lpstr>resident to 2 domains</vt:lpstr>
      <vt:lpstr>2 domains</vt:lpstr>
      <vt:lpstr>resident to 3 domains</vt:lpstr>
      <vt:lpstr>3 domains</vt:lpstr>
      <vt:lpstr>how many cases</vt:lpstr>
      <vt:lpstr>how many cases sum of criteria</vt:lpstr>
      <vt:lpstr>how many cases showed IW</vt:lpstr>
      <vt:lpstr>most common indicator or warnin</vt:lpstr>
      <vt:lpstr>resident to a single domain</vt:lpstr>
      <vt:lpstr>IW and Domain by case profile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DiNoto, Joseph CTR ACC-RSA</dc:creator>
  <cp:lastModifiedBy>DiNoto, Joseph CTR ACC-RSA</cp:lastModifiedBy>
  <dcterms:created xsi:type="dcterms:W3CDTF">2020-09-07T21:33:27Z</dcterms:created>
  <dcterms:modified xsi:type="dcterms:W3CDTF">2020-09-26T20:42:14Z</dcterms:modified>
</cp:coreProperties>
</file>