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0" windowWidth="40980" windowHeight="12600"/>
  </bookViews>
  <sheets>
    <sheet name="AGS" sheetId="1" r:id="rId1"/>
  </sheets>
  <definedNames>
    <definedName name="_xlnm.Print_Area" localSheetId="0">AGS!$A$1:$AC$32</definedName>
    <definedName name="_xlnm.Print_Titles" localSheetId="0">AGS!$1:$3</definedName>
  </definedNames>
  <calcPr calcId="145621"/>
</workbook>
</file>

<file path=xl/calcChain.xml><?xml version="1.0" encoding="utf-8"?>
<calcChain xmlns="http://schemas.openxmlformats.org/spreadsheetml/2006/main">
  <c r="J26" i="1" l="1"/>
  <c r="M26" i="1" s="1"/>
  <c r="Y26" i="1"/>
  <c r="AA26" i="1" s="1"/>
  <c r="J25" i="1"/>
  <c r="M25" i="1" s="1"/>
  <c r="Y25" i="1"/>
  <c r="AA25" i="1" s="1"/>
  <c r="J24" i="1"/>
  <c r="M24" i="1" s="1"/>
  <c r="Y24" i="1"/>
  <c r="AA24" i="1" s="1"/>
  <c r="J23" i="1"/>
  <c r="M23" i="1" s="1"/>
  <c r="Y23" i="1"/>
  <c r="AA23" i="1" s="1"/>
  <c r="J22" i="1"/>
  <c r="M22" i="1" s="1"/>
  <c r="Y22" i="1"/>
  <c r="AA22" i="1" s="1"/>
  <c r="J21" i="1"/>
  <c r="M21" i="1" s="1"/>
  <c r="Y21" i="1"/>
  <c r="AA21" i="1" s="1"/>
  <c r="J20" i="1"/>
  <c r="M20" i="1" s="1"/>
  <c r="Y20" i="1"/>
  <c r="AA20" i="1" s="1"/>
  <c r="J19" i="1"/>
  <c r="M19" i="1" s="1"/>
  <c r="Y19" i="1"/>
  <c r="AA19" i="1" s="1"/>
  <c r="J18" i="1"/>
  <c r="M18" i="1" s="1"/>
  <c r="Y18" i="1"/>
  <c r="AA18" i="1" s="1"/>
  <c r="J17" i="1"/>
  <c r="M17" i="1" s="1"/>
  <c r="Y17" i="1"/>
  <c r="AA17" i="1" s="1"/>
  <c r="J16" i="1"/>
  <c r="M16" i="1" s="1"/>
  <c r="Y16" i="1"/>
  <c r="AA16" i="1" s="1"/>
  <c r="J15" i="1"/>
  <c r="M15" i="1" s="1"/>
  <c r="Y15" i="1"/>
  <c r="AA15" i="1" s="1"/>
  <c r="J14" i="1"/>
  <c r="M14" i="1" s="1"/>
  <c r="Y14" i="1"/>
  <c r="AA14" i="1" s="1"/>
  <c r="J13" i="1"/>
  <c r="M13" i="1" s="1"/>
  <c r="Y13" i="1"/>
  <c r="AA13" i="1" s="1"/>
  <c r="J12" i="1"/>
  <c r="M12" i="1" s="1"/>
  <c r="Y12" i="1"/>
  <c r="AA12" i="1" s="1"/>
  <c r="J11" i="1"/>
  <c r="M11" i="1" s="1"/>
  <c r="Y11" i="1"/>
  <c r="AA11" i="1" s="1"/>
  <c r="B10" i="1"/>
  <c r="J10" i="1" s="1"/>
  <c r="M10" i="1" s="1"/>
  <c r="Y10" i="1"/>
  <c r="AA10" i="1" s="1"/>
  <c r="B9" i="1"/>
  <c r="J9" i="1" s="1"/>
  <c r="M9" i="1" s="1"/>
  <c r="Y9" i="1"/>
  <c r="AA9" i="1" s="1"/>
  <c r="B8" i="1"/>
  <c r="J8" i="1" s="1"/>
  <c r="M8" i="1" s="1"/>
  <c r="Y8" i="1"/>
  <c r="AA8" i="1" s="1"/>
  <c r="J7" i="1"/>
  <c r="M7" i="1" s="1"/>
  <c r="Y7" i="1"/>
  <c r="AA7" i="1" s="1"/>
  <c r="P7" i="1"/>
  <c r="P8" i="1"/>
  <c r="P20" i="1"/>
  <c r="P14" i="1"/>
  <c r="P17" i="1"/>
  <c r="P16" i="1"/>
  <c r="P15" i="1"/>
  <c r="P13" i="1"/>
  <c r="P12" i="1"/>
  <c r="P11" i="1"/>
  <c r="P10" i="1"/>
  <c r="P9" i="1"/>
  <c r="P26" i="1"/>
  <c r="P25" i="1"/>
  <c r="P24" i="1"/>
  <c r="P23" i="1"/>
  <c r="P22" i="1"/>
  <c r="Q22" i="1" s="1"/>
  <c r="R22" i="1" s="1"/>
  <c r="P21" i="1"/>
  <c r="P19" i="1"/>
  <c r="P18" i="1"/>
  <c r="Q13" i="1" l="1"/>
  <c r="R13" i="1" s="1"/>
  <c r="Q15" i="1"/>
  <c r="R15" i="1" s="1"/>
  <c r="Q24" i="1"/>
  <c r="R24" i="1" s="1"/>
  <c r="Q17" i="1"/>
  <c r="AB17" i="1" s="1"/>
  <c r="AC17" i="1" s="1"/>
  <c r="Q11" i="1"/>
  <c r="R11" i="1" s="1"/>
  <c r="Q21" i="1"/>
  <c r="R21" i="1" s="1"/>
  <c r="Q8" i="1"/>
  <c r="R8" i="1" s="1"/>
  <c r="Q18" i="1"/>
  <c r="R18" i="1" s="1"/>
  <c r="AB22" i="1"/>
  <c r="AC22" i="1" s="1"/>
  <c r="Q7" i="1"/>
  <c r="R7" i="1" s="1"/>
  <c r="Q19" i="1"/>
  <c r="R19" i="1" s="1"/>
  <c r="Q14" i="1"/>
  <c r="AB14" i="1" s="1"/>
  <c r="AC14" i="1" s="1"/>
  <c r="Q10" i="1"/>
  <c r="R10" i="1" s="1"/>
  <c r="Q20" i="1"/>
  <c r="AB20" i="1" s="1"/>
  <c r="AC20" i="1" s="1"/>
  <c r="Q12" i="1"/>
  <c r="R12" i="1" s="1"/>
  <c r="Q26" i="1"/>
  <c r="R26" i="1" s="1"/>
  <c r="Q9" i="1"/>
  <c r="R9" i="1" s="1"/>
  <c r="Q16" i="1"/>
  <c r="AB16" i="1" s="1"/>
  <c r="AC16" i="1" s="1"/>
  <c r="Q23" i="1"/>
  <c r="R23" i="1" s="1"/>
  <c r="Q25" i="1"/>
  <c r="R25" i="1" s="1"/>
  <c r="R17" i="1"/>
  <c r="AB13" i="1"/>
  <c r="AC13" i="1" s="1"/>
  <c r="AB19" i="1" l="1"/>
  <c r="AC19" i="1" s="1"/>
  <c r="R14" i="1"/>
  <c r="AB15" i="1"/>
  <c r="AC15" i="1" s="1"/>
  <c r="AB21" i="1"/>
  <c r="AC21" i="1" s="1"/>
  <c r="AB24" i="1"/>
  <c r="AC24" i="1" s="1"/>
  <c r="AB12" i="1"/>
  <c r="AC12" i="1" s="1"/>
  <c r="AB8" i="1"/>
  <c r="AC8" i="1" s="1"/>
  <c r="AB18" i="1"/>
  <c r="AC18" i="1" s="1"/>
  <c r="AB11" i="1"/>
  <c r="AC11" i="1" s="1"/>
  <c r="AB26" i="1"/>
  <c r="AC26" i="1" s="1"/>
  <c r="R20" i="1"/>
  <c r="AB25" i="1"/>
  <c r="AC25" i="1" s="1"/>
  <c r="AB23" i="1"/>
  <c r="AC23" i="1" s="1"/>
  <c r="R16" i="1"/>
  <c r="AB7" i="1"/>
  <c r="AC7" i="1" s="1"/>
  <c r="AB10" i="1"/>
  <c r="AC10" i="1" s="1"/>
  <c r="AB9" i="1"/>
  <c r="AC9" i="1" s="1"/>
</calcChain>
</file>

<file path=xl/sharedStrings.xml><?xml version="1.0" encoding="utf-8"?>
<sst xmlns="http://schemas.openxmlformats.org/spreadsheetml/2006/main" count="41" uniqueCount="39">
  <si>
    <t>HISTORICAL STATISTICS</t>
  </si>
  <si>
    <t>For Commonwealth</t>
  </si>
  <si>
    <t>Repayable in Australian dollars</t>
  </si>
  <si>
    <t>For States and Northern Territory</t>
  </si>
  <si>
    <t>Repayable in Australian Dollars</t>
  </si>
  <si>
    <t>(a)  Net of Commonwealth holdings.</t>
  </si>
  <si>
    <t>(d)  Acquired by the Commonwealth as an investment, since the loan documentation precludes early redemption.</t>
  </si>
  <si>
    <t>(e)  Net of Internal Treasury Bills and other Commonwealth holdings.</t>
  </si>
  <si>
    <t>(c)  Australian dollar equivalent at 30 June.</t>
  </si>
  <si>
    <t xml:space="preserve">Repayble in Foreign Currencies [c] </t>
  </si>
  <si>
    <t>(f)  Face value only.  The inflation adjusted capital accretion is excluded from these amounts.</t>
  </si>
  <si>
    <t>(b)  Loans taken over from the Canberra Commercial Development Authority, the Pipeline Authority, Federal Airports Corporation and Snowy Mountains Hydro-electric Authority.</t>
  </si>
  <si>
    <t>As at
30 June</t>
  </si>
  <si>
    <t>Net C'wlth,
States and 
Northern
Territory 
(e)
$m</t>
  </si>
  <si>
    <t>Total C'wlth,
States and 
Northern
Territory
$m</t>
  </si>
  <si>
    <t>Total
States and 
Northern
Territory
$m</t>
  </si>
  <si>
    <t xml:space="preserve">Repayable in
Foreign
 Currencies 
(c)
$m </t>
  </si>
  <si>
    <t>Total
$m</t>
  </si>
  <si>
    <t>Overdue
Securities
$m</t>
  </si>
  <si>
    <t>State
Domestic
Raisings
$m</t>
  </si>
  <si>
    <t>Tax Free
Stock
$m</t>
  </si>
  <si>
    <t>Australian
 Savings
 Bonds
$m</t>
  </si>
  <si>
    <t>Treasury
 Bonds
$m</t>
  </si>
  <si>
    <t>Net
Commonwealth
Government 
(e)
$m</t>
  </si>
  <si>
    <t>Total
Commonwealth
Government
$m</t>
  </si>
  <si>
    <t>Total
$m</t>
  </si>
  <si>
    <t xml:space="preserve">Non-
Commonwealth
 holdings
$m </t>
  </si>
  <si>
    <t>Commonwealth
 holdings 
(d)
$m</t>
  </si>
  <si>
    <t>Treasury Bonds
Commonwealth
holdings
$m</t>
  </si>
  <si>
    <t>Internal
 Treasury
Bills
$m</t>
  </si>
  <si>
    <t>Sub-total
$m</t>
  </si>
  <si>
    <t>Other
(b)
$m</t>
  </si>
  <si>
    <t>Treasury
 Notes
$m</t>
  </si>
  <si>
    <t>Income
Equilisation
 Deposits
$m</t>
  </si>
  <si>
    <t>Australian
Savings
Bonds
$m</t>
  </si>
  <si>
    <t>Treasury
 Indexed
 Bonds 
(f)
$m</t>
  </si>
  <si>
    <t>Treasury
Adjustable Rate
 Bonds
$m</t>
  </si>
  <si>
    <t>Treasury
Bonds 
(a)
$m</t>
  </si>
  <si>
    <t>Government securities on issue at 30 June 1983 to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</si>
</sst>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#\ ##0.0"/>
    <numFmt numFmtId="165" formatCode="0.0"/>
    <numFmt numFmtId="166" formatCode="##\ ##0.0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9"/>
      <name val="Times New Roman"/>
      <family val="1"/>
    </font>
    <font>
      <sz val="7"/>
      <name val="Times New Roman"/>
      <family val="1"/>
    </font>
    <font>
      <u/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7" fillId="0" borderId="0"/>
  </cellStyleXfs>
  <cellXfs count="7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2" xfId="0" applyFont="1" applyBorder="1" applyAlignment="1">
      <alignment horizontal="center"/>
    </xf>
    <xf numFmtId="166" fontId="3" fillId="0" borderId="0" xfId="0" applyNumberFormat="1" applyFont="1"/>
    <xf numFmtId="0" fontId="0" fillId="0" borderId="0" xfId="0" applyAlignment="1"/>
    <xf numFmtId="0" fontId="4" fillId="0" borderId="4" xfId="0" applyFont="1" applyBorder="1"/>
    <xf numFmtId="164" fontId="4" fillId="0" borderId="4" xfId="2" applyNumberFormat="1" applyFont="1" applyBorder="1" applyAlignment="1">
      <alignment horizontal="right"/>
    </xf>
    <xf numFmtId="43" fontId="0" fillId="0" borderId="4" xfId="1" applyFont="1" applyBorder="1"/>
    <xf numFmtId="164" fontId="5" fillId="0" borderId="4" xfId="2" applyNumberFormat="1" applyFont="1" applyBorder="1" applyAlignment="1">
      <alignment horizontal="right"/>
    </xf>
    <xf numFmtId="164" fontId="5" fillId="0" borderId="4" xfId="2" applyNumberFormat="1" applyFont="1" applyFill="1" applyBorder="1" applyAlignment="1">
      <alignment horizontal="right"/>
    </xf>
    <xf numFmtId="43" fontId="5" fillId="0" borderId="4" xfId="1" applyFont="1" applyBorder="1" applyAlignment="1">
      <alignment horizontal="right"/>
    </xf>
    <xf numFmtId="165" fontId="4" fillId="0" borderId="4" xfId="0" applyNumberFormat="1" applyFont="1" applyBorder="1"/>
    <xf numFmtId="164" fontId="4" fillId="0" borderId="4" xfId="2" applyNumberFormat="1" applyFont="1" applyFill="1" applyBorder="1" applyAlignment="1">
      <alignment horizontal="right"/>
    </xf>
    <xf numFmtId="0" fontId="3" fillId="0" borderId="0" xfId="0" applyFont="1" applyBorder="1" applyAlignment="1">
      <alignment horizontal="right"/>
    </xf>
    <xf numFmtId="166" fontId="3" fillId="0" borderId="4" xfId="0" applyNumberFormat="1" applyFont="1" applyBorder="1"/>
    <xf numFmtId="166" fontId="4" fillId="0" borderId="4" xfId="0" applyNumberFormat="1" applyFont="1" applyBorder="1"/>
    <xf numFmtId="43" fontId="4" fillId="0" borderId="4" xfId="1" applyFont="1" applyBorder="1"/>
    <xf numFmtId="166" fontId="4" fillId="0" borderId="4" xfId="1" applyNumberFormat="1" applyFont="1" applyBorder="1"/>
    <xf numFmtId="166" fontId="3" fillId="2" borderId="4" xfId="1" applyNumberFormat="1" applyFont="1" applyFill="1" applyBorder="1"/>
    <xf numFmtId="166" fontId="3" fillId="2" borderId="4" xfId="0" applyNumberFormat="1" applyFont="1" applyFill="1" applyBorder="1"/>
    <xf numFmtId="166" fontId="3" fillId="0" borderId="4" xfId="1" applyNumberFormat="1" applyFont="1" applyFill="1" applyBorder="1"/>
    <xf numFmtId="0" fontId="0" fillId="0" borderId="6" xfId="0" applyBorder="1" applyAlignment="1"/>
    <xf numFmtId="0" fontId="2" fillId="0" borderId="0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164" fontId="3" fillId="0" borderId="4" xfId="0" applyNumberFormat="1" applyFont="1" applyFill="1" applyBorder="1"/>
    <xf numFmtId="0" fontId="5" fillId="0" borderId="0" xfId="3" applyFont="1"/>
    <xf numFmtId="0" fontId="5" fillId="0" borderId="0" xfId="3" quotePrefix="1" applyFont="1"/>
    <xf numFmtId="0" fontId="0" fillId="0" borderId="0" xfId="0" applyFill="1"/>
    <xf numFmtId="0" fontId="8" fillId="0" borderId="0" xfId="0" applyFont="1" applyFill="1" applyAlignment="1">
      <alignment horizontal="center"/>
    </xf>
    <xf numFmtId="43" fontId="0" fillId="0" borderId="0" xfId="1" applyFont="1" applyFill="1"/>
    <xf numFmtId="43" fontId="9" fillId="0" borderId="0" xfId="1" applyFont="1"/>
    <xf numFmtId="165" fontId="0" fillId="0" borderId="0" xfId="0" applyNumberFormat="1"/>
    <xf numFmtId="0" fontId="3" fillId="0" borderId="0" xfId="0" applyFont="1" applyAlignment="1">
      <alignment vertical="center"/>
    </xf>
    <xf numFmtId="0" fontId="4" fillId="0" borderId="5" xfId="0" applyFont="1" applyBorder="1"/>
    <xf numFmtId="164" fontId="5" fillId="0" borderId="5" xfId="2" applyNumberFormat="1" applyFont="1" applyBorder="1" applyAlignment="1">
      <alignment horizontal="right"/>
    </xf>
    <xf numFmtId="43" fontId="0" fillId="0" borderId="5" xfId="1" applyFont="1" applyBorder="1"/>
    <xf numFmtId="165" fontId="4" fillId="0" borderId="5" xfId="0" applyNumberFormat="1" applyFont="1" applyBorder="1"/>
    <xf numFmtId="164" fontId="3" fillId="0" borderId="5" xfId="0" applyNumberFormat="1" applyFont="1" applyFill="1" applyBorder="1"/>
    <xf numFmtId="43" fontId="5" fillId="0" borderId="5" xfId="1" applyFont="1" applyBorder="1" applyAlignment="1">
      <alignment horizontal="right"/>
    </xf>
    <xf numFmtId="166" fontId="3" fillId="0" borderId="5" xfId="1" applyNumberFormat="1" applyFont="1" applyFill="1" applyBorder="1"/>
    <xf numFmtId="166" fontId="3" fillId="2" borderId="5" xfId="0" applyNumberFormat="1" applyFont="1" applyFill="1" applyBorder="1"/>
    <xf numFmtId="43" fontId="4" fillId="0" borderId="5" xfId="1" applyFont="1" applyBorder="1"/>
    <xf numFmtId="166" fontId="4" fillId="0" borderId="5" xfId="1" applyNumberFormat="1" applyFont="1" applyBorder="1"/>
    <xf numFmtId="166" fontId="3" fillId="0" borderId="5" xfId="0" applyNumberFormat="1" applyFont="1" applyBorder="1"/>
    <xf numFmtId="166" fontId="4" fillId="0" borderId="5" xfId="0" applyNumberFormat="1" applyFont="1" applyBorder="1"/>
    <xf numFmtId="166" fontId="3" fillId="2" borderId="5" xfId="1" applyNumberFormat="1" applyFont="1" applyFill="1" applyBorder="1"/>
    <xf numFmtId="0" fontId="4" fillId="0" borderId="3" xfId="0" applyFont="1" applyBorder="1"/>
    <xf numFmtId="164" fontId="4" fillId="0" borderId="3" xfId="2" applyNumberFormat="1" applyFont="1" applyBorder="1" applyAlignment="1">
      <alignment horizontal="right"/>
    </xf>
    <xf numFmtId="43" fontId="0" fillId="0" borderId="3" xfId="1" applyFont="1" applyBorder="1"/>
    <xf numFmtId="164" fontId="5" fillId="0" borderId="3" xfId="2" applyNumberFormat="1" applyFont="1" applyBorder="1" applyAlignment="1">
      <alignment horizontal="right"/>
    </xf>
    <xf numFmtId="164" fontId="3" fillId="0" borderId="3" xfId="0" applyNumberFormat="1" applyFont="1" applyFill="1" applyBorder="1"/>
    <xf numFmtId="164" fontId="5" fillId="0" borderId="3" xfId="2" applyNumberFormat="1" applyFont="1" applyFill="1" applyBorder="1" applyAlignment="1">
      <alignment horizontal="right"/>
    </xf>
    <xf numFmtId="43" fontId="5" fillId="0" borderId="3" xfId="1" applyFont="1" applyBorder="1" applyAlignment="1">
      <alignment horizontal="right"/>
    </xf>
    <xf numFmtId="166" fontId="3" fillId="0" borderId="3" xfId="1" applyNumberFormat="1" applyFont="1" applyFill="1" applyBorder="1"/>
    <xf numFmtId="166" fontId="3" fillId="2" borderId="3" xfId="0" applyNumberFormat="1" applyFont="1" applyFill="1" applyBorder="1"/>
    <xf numFmtId="166" fontId="3" fillId="0" borderId="11" xfId="0" applyNumberFormat="1" applyFont="1" applyBorder="1"/>
    <xf numFmtId="166" fontId="3" fillId="0" borderId="3" xfId="0" applyNumberFormat="1" applyFont="1" applyBorder="1"/>
    <xf numFmtId="166" fontId="3" fillId="2" borderId="3" xfId="1" applyNumberFormat="1" applyFont="1" applyFill="1" applyBorder="1"/>
    <xf numFmtId="0" fontId="0" fillId="0" borderId="6" xfId="0" applyBorder="1"/>
    <xf numFmtId="166" fontId="0" fillId="0" borderId="0" xfId="0" applyNumberFormat="1"/>
    <xf numFmtId="0" fontId="4" fillId="0" borderId="3" xfId="0" applyFont="1" applyBorder="1" applyAlignment="1">
      <alignment horizontal="right" vertical="top" wrapText="1"/>
    </xf>
    <xf numFmtId="0" fontId="3" fillId="0" borderId="3" xfId="0" applyFont="1" applyFill="1" applyBorder="1" applyAlignment="1">
      <alignment horizontal="right" vertical="top" wrapText="1"/>
    </xf>
    <xf numFmtId="0" fontId="3" fillId="2" borderId="3" xfId="0" applyFont="1" applyFill="1" applyBorder="1" applyAlignment="1">
      <alignment horizontal="right" vertical="top" wrapText="1"/>
    </xf>
    <xf numFmtId="0" fontId="3" fillId="0" borderId="0" xfId="0" applyFont="1" applyAlignment="1">
      <alignment horizontal="right" vertical="top"/>
    </xf>
    <xf numFmtId="0" fontId="3" fillId="0" borderId="3" xfId="0" applyFont="1" applyBorder="1" applyAlignment="1">
      <alignment horizontal="right" vertical="top" wrapText="1"/>
    </xf>
    <xf numFmtId="0" fontId="0" fillId="0" borderId="0" xfId="0" applyAlignment="1">
      <alignment vertical="top"/>
    </xf>
    <xf numFmtId="0" fontId="4" fillId="0" borderId="0" xfId="0" applyFont="1" applyAlignment="1">
      <alignment horizontal="left" wrapText="1"/>
    </xf>
    <xf numFmtId="0" fontId="3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/>
    <xf numFmtId="0" fontId="0" fillId="0" borderId="6" xfId="0" applyBorder="1" applyAlignment="1"/>
    <xf numFmtId="166" fontId="3" fillId="0" borderId="1" xfId="0" applyNumberFormat="1" applyFont="1" applyBorder="1"/>
  </cellXfs>
  <cellStyles count="4">
    <cellStyle name="Comma" xfId="1" builtinId="3"/>
    <cellStyle name="Normal" xfId="0" builtinId="0"/>
    <cellStyle name="Normal_Sheet1" xfId="2"/>
    <cellStyle name="Table Footnotes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4"/>
  <sheetViews>
    <sheetView tabSelected="1" workbookViewId="0"/>
  </sheetViews>
  <sheetFormatPr defaultRowHeight="12.75" x14ac:dyDescent="0.2"/>
  <cols>
    <col min="2" max="2" width="12" customWidth="1"/>
    <col min="3" max="3" width="11.85546875" bestFit="1" customWidth="1"/>
    <col min="6" max="6" width="10.85546875" bestFit="1" customWidth="1"/>
    <col min="9" max="9" width="9" customWidth="1"/>
    <col min="12" max="12" width="12.140625" customWidth="1"/>
    <col min="13" max="13" width="8.140625" bestFit="1" customWidth="1"/>
    <col min="14" max="15" width="11.28515625" customWidth="1"/>
    <col min="16" max="16" width="10.28515625" bestFit="1" customWidth="1"/>
    <col min="17" max="17" width="13.5703125" customWidth="1"/>
    <col min="18" max="18" width="13.42578125" customWidth="1"/>
    <col min="19" max="19" width="4.140625" customWidth="1"/>
    <col min="20" max="20" width="10.140625" customWidth="1"/>
    <col min="25" max="25" width="9.28515625" bestFit="1" customWidth="1"/>
    <col min="26" max="26" width="12" customWidth="1"/>
    <col min="27" max="27" width="11.28515625" bestFit="1" customWidth="1"/>
    <col min="28" max="28" width="13.5703125" customWidth="1"/>
    <col min="29" max="29" width="14.140625" customWidth="1"/>
    <col min="33" max="33" width="19.7109375" bestFit="1" customWidth="1"/>
    <col min="35" max="35" width="17.7109375" bestFit="1" customWidth="1"/>
  </cols>
  <sheetData>
    <row r="1" spans="1:35" x14ac:dyDescent="0.2">
      <c r="A1" s="1" t="s">
        <v>0</v>
      </c>
    </row>
    <row r="3" spans="1:35" x14ac:dyDescent="0.2">
      <c r="A3" s="33" t="s">
        <v>38</v>
      </c>
    </row>
    <row r="4" spans="1:35" x14ac:dyDescent="0.2">
      <c r="A4" s="71" t="s">
        <v>1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7"/>
      <c r="S4" s="3"/>
      <c r="T4" s="71" t="s">
        <v>3</v>
      </c>
      <c r="U4" s="72"/>
      <c r="V4" s="72"/>
      <c r="W4" s="72"/>
      <c r="X4" s="72"/>
      <c r="Y4" s="72"/>
      <c r="Z4" s="72"/>
      <c r="AA4" s="73"/>
      <c r="AB4" s="24"/>
      <c r="AC4" s="23"/>
    </row>
    <row r="5" spans="1:35" x14ac:dyDescent="0.2">
      <c r="A5" s="72" t="s">
        <v>2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7"/>
      <c r="N5" s="68" t="s">
        <v>9</v>
      </c>
      <c r="O5" s="69"/>
      <c r="P5" s="70"/>
      <c r="Q5" s="5"/>
      <c r="R5" s="22"/>
      <c r="S5" s="2"/>
      <c r="T5" s="71" t="s">
        <v>4</v>
      </c>
      <c r="U5" s="74"/>
      <c r="V5" s="74"/>
      <c r="W5" s="74"/>
      <c r="X5" s="74"/>
      <c r="Y5" s="75"/>
      <c r="AA5" s="59"/>
      <c r="AB5" s="14"/>
      <c r="AC5" s="23"/>
    </row>
    <row r="6" spans="1:35" s="66" customFormat="1" ht="69.75" customHeight="1" x14ac:dyDescent="0.2">
      <c r="A6" s="61" t="s">
        <v>12</v>
      </c>
      <c r="B6" s="61" t="s">
        <v>37</v>
      </c>
      <c r="C6" s="61" t="s">
        <v>36</v>
      </c>
      <c r="D6" s="61" t="s">
        <v>35</v>
      </c>
      <c r="E6" s="61" t="s">
        <v>34</v>
      </c>
      <c r="F6" s="61" t="s">
        <v>33</v>
      </c>
      <c r="G6" s="61" t="s">
        <v>18</v>
      </c>
      <c r="H6" s="61" t="s">
        <v>32</v>
      </c>
      <c r="I6" s="61" t="s">
        <v>31</v>
      </c>
      <c r="J6" s="62" t="s">
        <v>30</v>
      </c>
      <c r="K6" s="61" t="s">
        <v>29</v>
      </c>
      <c r="L6" s="61" t="s">
        <v>28</v>
      </c>
      <c r="M6" s="62" t="s">
        <v>17</v>
      </c>
      <c r="N6" s="61" t="s">
        <v>27</v>
      </c>
      <c r="O6" s="61" t="s">
        <v>26</v>
      </c>
      <c r="P6" s="62" t="s">
        <v>25</v>
      </c>
      <c r="Q6" s="63" t="s">
        <v>24</v>
      </c>
      <c r="R6" s="63" t="s">
        <v>23</v>
      </c>
      <c r="S6" s="64"/>
      <c r="T6" s="61" t="s">
        <v>22</v>
      </c>
      <c r="U6" s="61" t="s">
        <v>21</v>
      </c>
      <c r="V6" s="61" t="s">
        <v>20</v>
      </c>
      <c r="W6" s="61" t="s">
        <v>19</v>
      </c>
      <c r="X6" s="61" t="s">
        <v>18</v>
      </c>
      <c r="Y6" s="65" t="s">
        <v>17</v>
      </c>
      <c r="Z6" s="61" t="s">
        <v>16</v>
      </c>
      <c r="AA6" s="63" t="s">
        <v>15</v>
      </c>
      <c r="AB6" s="63" t="s">
        <v>14</v>
      </c>
      <c r="AC6" s="63" t="s">
        <v>13</v>
      </c>
    </row>
    <row r="7" spans="1:35" x14ac:dyDescent="0.2">
      <c r="A7" s="47">
        <v>1983</v>
      </c>
      <c r="B7" s="48">
        <v>7463</v>
      </c>
      <c r="C7" s="49">
        <v>0</v>
      </c>
      <c r="D7" s="49">
        <v>0</v>
      </c>
      <c r="E7" s="50">
        <v>2635.3</v>
      </c>
      <c r="F7" s="47">
        <v>155.5</v>
      </c>
      <c r="G7" s="47">
        <v>6.8</v>
      </c>
      <c r="H7" s="50">
        <v>3635.8</v>
      </c>
      <c r="I7" s="49">
        <v>0</v>
      </c>
      <c r="J7" s="51">
        <f>SUM(B7:I7)</f>
        <v>13896.399999999998</v>
      </c>
      <c r="K7" s="50">
        <v>1212.3</v>
      </c>
      <c r="L7" s="52">
        <v>844.7</v>
      </c>
      <c r="M7" s="51">
        <f>SUM(J7:L7)</f>
        <v>15953.399999999998</v>
      </c>
      <c r="N7" s="53">
        <v>0</v>
      </c>
      <c r="O7" s="52">
        <v>6905.2</v>
      </c>
      <c r="P7" s="54">
        <f>N7+O7</f>
        <v>6905.2</v>
      </c>
      <c r="Q7" s="55">
        <f>P7+M7</f>
        <v>22858.6</v>
      </c>
      <c r="R7" s="55">
        <f>Q7-N7-L7-K7</f>
        <v>20801.599999999999</v>
      </c>
      <c r="S7" s="56"/>
      <c r="T7" s="50">
        <v>13464.2</v>
      </c>
      <c r="U7" s="50">
        <v>2069.5</v>
      </c>
      <c r="V7" s="50">
        <v>13.8</v>
      </c>
      <c r="W7" s="50">
        <v>707.8</v>
      </c>
      <c r="X7" s="50">
        <v>0.2</v>
      </c>
      <c r="Y7" s="57">
        <f>SUM(T7:X7)</f>
        <v>16255.5</v>
      </c>
      <c r="Z7" s="50">
        <v>13.9</v>
      </c>
      <c r="AA7" s="55">
        <f>Y7+Z7</f>
        <v>16269.4</v>
      </c>
      <c r="AB7" s="55">
        <f>AA7+Q7</f>
        <v>39128</v>
      </c>
      <c r="AC7" s="58">
        <f>AB7-K7-L7-N7</f>
        <v>37071</v>
      </c>
      <c r="AG7" s="32"/>
      <c r="AH7" s="32"/>
      <c r="AI7" s="32"/>
    </row>
    <row r="8" spans="1:35" x14ac:dyDescent="0.2">
      <c r="A8" s="6">
        <v>1984</v>
      </c>
      <c r="B8" s="7">
        <f>15493.6-764.3</f>
        <v>14729.300000000001</v>
      </c>
      <c r="C8" s="8">
        <v>0</v>
      </c>
      <c r="D8" s="8">
        <v>0</v>
      </c>
      <c r="E8" s="9">
        <v>4577.3</v>
      </c>
      <c r="F8" s="6">
        <v>130.9</v>
      </c>
      <c r="G8" s="6">
        <v>8.8000000000000007</v>
      </c>
      <c r="H8" s="9">
        <v>2073</v>
      </c>
      <c r="I8" s="8">
        <v>0</v>
      </c>
      <c r="J8" s="25">
        <f t="shared" ref="J8:J14" si="0">SUM(B8:I8)</f>
        <v>21519.300000000003</v>
      </c>
      <c r="K8" s="9">
        <v>732.7</v>
      </c>
      <c r="L8" s="10">
        <v>764.3</v>
      </c>
      <c r="M8" s="25">
        <f>SUM(J8:L8)</f>
        <v>23016.300000000003</v>
      </c>
      <c r="N8" s="11">
        <v>0</v>
      </c>
      <c r="O8" s="10">
        <v>7076.2</v>
      </c>
      <c r="P8" s="21">
        <f>N8+O8</f>
        <v>7076.2</v>
      </c>
      <c r="Q8" s="20">
        <f>P8+M8</f>
        <v>30092.500000000004</v>
      </c>
      <c r="R8" s="20">
        <f>Q8-N8-L8-K8</f>
        <v>28595.500000000004</v>
      </c>
      <c r="S8" s="4"/>
      <c r="T8" s="9">
        <v>13932.2</v>
      </c>
      <c r="U8" s="9">
        <v>2071.1</v>
      </c>
      <c r="V8" s="9">
        <v>13.6</v>
      </c>
      <c r="W8" s="9">
        <v>816.5</v>
      </c>
      <c r="X8" s="9">
        <v>0.1</v>
      </c>
      <c r="Y8" s="15">
        <f>SUM(T8:X8)</f>
        <v>16833.5</v>
      </c>
      <c r="Z8" s="9">
        <v>7.7</v>
      </c>
      <c r="AA8" s="20">
        <f>Y8+Z8</f>
        <v>16841.2</v>
      </c>
      <c r="AB8" s="20">
        <f>AA8+Q8</f>
        <v>46933.700000000004</v>
      </c>
      <c r="AC8" s="19">
        <f>AB8-K8-L8-N8</f>
        <v>45436.700000000004</v>
      </c>
      <c r="AG8" s="32"/>
      <c r="AH8" s="32"/>
      <c r="AI8" s="32"/>
    </row>
    <row r="9" spans="1:35" x14ac:dyDescent="0.2">
      <c r="A9" s="6">
        <v>1985</v>
      </c>
      <c r="B9" s="7">
        <f>21288.6-890.2</f>
        <v>20398.399999999998</v>
      </c>
      <c r="C9" s="8">
        <v>0</v>
      </c>
      <c r="D9" s="8">
        <v>0</v>
      </c>
      <c r="E9" s="9">
        <v>3914.7</v>
      </c>
      <c r="F9" s="6">
        <v>94.1</v>
      </c>
      <c r="G9" s="6">
        <v>6.7</v>
      </c>
      <c r="H9" s="9">
        <v>2894.7</v>
      </c>
      <c r="I9" s="8">
        <v>0</v>
      </c>
      <c r="J9" s="25">
        <f t="shared" si="0"/>
        <v>27308.6</v>
      </c>
      <c r="K9" s="9">
        <v>519.79999999999995</v>
      </c>
      <c r="L9" s="10">
        <v>890.2</v>
      </c>
      <c r="M9" s="25">
        <f t="shared" ref="M9:M17" si="1">SUM(J9:L9)</f>
        <v>28718.6</v>
      </c>
      <c r="N9" s="11">
        <v>0</v>
      </c>
      <c r="O9" s="10">
        <v>9786.4</v>
      </c>
      <c r="P9" s="21">
        <f t="shared" ref="P9:P17" si="2">N9+O9</f>
        <v>9786.4</v>
      </c>
      <c r="Q9" s="20">
        <f t="shared" ref="Q9:Q26" si="3">P9+M9</f>
        <v>38505</v>
      </c>
      <c r="R9" s="20">
        <f t="shared" ref="R9:R26" si="4">Q9-N9-L9-K9</f>
        <v>37095</v>
      </c>
      <c r="S9" s="4"/>
      <c r="T9" s="9">
        <v>14364.6</v>
      </c>
      <c r="U9" s="9">
        <v>2059.4</v>
      </c>
      <c r="V9" s="9">
        <v>13.5</v>
      </c>
      <c r="W9" s="9">
        <v>881.3</v>
      </c>
      <c r="X9" s="17">
        <v>0</v>
      </c>
      <c r="Y9" s="15">
        <f t="shared" ref="Y9:Y17" si="5">SUM(T9:X9)</f>
        <v>17318.8</v>
      </c>
      <c r="Z9" s="9">
        <v>6.4</v>
      </c>
      <c r="AA9" s="20">
        <f t="shared" ref="AA9:AA17" si="6">Y9+Z9</f>
        <v>17325.2</v>
      </c>
      <c r="AB9" s="20">
        <f t="shared" ref="AB9:AB17" si="7">AA9+Q9</f>
        <v>55830.2</v>
      </c>
      <c r="AC9" s="19">
        <f t="shared" ref="AC9:AC26" si="8">AB9-K9-L9-N9</f>
        <v>54420.2</v>
      </c>
      <c r="AG9" s="32"/>
      <c r="AH9" s="32"/>
      <c r="AI9" s="32"/>
    </row>
    <row r="10" spans="1:35" x14ac:dyDescent="0.2">
      <c r="A10" s="6">
        <v>1986</v>
      </c>
      <c r="B10" s="7">
        <f>22310.8-756.9</f>
        <v>21553.899999999998</v>
      </c>
      <c r="C10" s="8">
        <v>0</v>
      </c>
      <c r="D10" s="6">
        <v>331.3</v>
      </c>
      <c r="E10" s="9">
        <v>2033.6</v>
      </c>
      <c r="F10" s="6">
        <v>67.099999999999994</v>
      </c>
      <c r="G10" s="6">
        <v>5.5</v>
      </c>
      <c r="H10" s="9">
        <v>6853.5</v>
      </c>
      <c r="I10" s="9">
        <v>30.7</v>
      </c>
      <c r="J10" s="25">
        <f t="shared" si="0"/>
        <v>30875.599999999995</v>
      </c>
      <c r="K10" s="9">
        <v>627.1</v>
      </c>
      <c r="L10" s="10">
        <v>756.9</v>
      </c>
      <c r="M10" s="25">
        <f t="shared" si="1"/>
        <v>32259.599999999995</v>
      </c>
      <c r="N10" s="11">
        <v>0</v>
      </c>
      <c r="O10" s="10">
        <v>13827</v>
      </c>
      <c r="P10" s="21">
        <f t="shared" si="2"/>
        <v>13827</v>
      </c>
      <c r="Q10" s="20">
        <f t="shared" si="3"/>
        <v>46086.599999999991</v>
      </c>
      <c r="R10" s="20">
        <f t="shared" si="4"/>
        <v>44702.599999999991</v>
      </c>
      <c r="S10" s="4"/>
      <c r="T10" s="9">
        <v>15569.6</v>
      </c>
      <c r="U10" s="9">
        <v>1934.7</v>
      </c>
      <c r="V10" s="9">
        <v>13.5</v>
      </c>
      <c r="W10" s="9">
        <v>862.3</v>
      </c>
      <c r="X10" s="9">
        <v>1.2</v>
      </c>
      <c r="Y10" s="15">
        <f t="shared" si="5"/>
        <v>18381.3</v>
      </c>
      <c r="Z10" s="9">
        <v>5.4</v>
      </c>
      <c r="AA10" s="20">
        <f t="shared" si="6"/>
        <v>18386.7</v>
      </c>
      <c r="AB10" s="20">
        <f t="shared" si="7"/>
        <v>64473.299999999988</v>
      </c>
      <c r="AC10" s="19">
        <f t="shared" si="8"/>
        <v>63089.299999999988</v>
      </c>
      <c r="AG10" s="32"/>
      <c r="AH10" s="32"/>
      <c r="AI10" s="32"/>
    </row>
    <row r="11" spans="1:35" x14ac:dyDescent="0.2">
      <c r="A11" s="6">
        <v>1987</v>
      </c>
      <c r="B11" s="9">
        <v>23083</v>
      </c>
      <c r="C11" s="8">
        <v>0</v>
      </c>
      <c r="D11" s="6">
        <v>634.5</v>
      </c>
      <c r="E11" s="9">
        <v>1682.8</v>
      </c>
      <c r="F11" s="6">
        <v>48.4</v>
      </c>
      <c r="G11" s="6">
        <v>4.7</v>
      </c>
      <c r="H11" s="9">
        <v>8140.4</v>
      </c>
      <c r="I11" s="9">
        <v>25.3</v>
      </c>
      <c r="J11" s="25">
        <f t="shared" si="0"/>
        <v>33619.100000000006</v>
      </c>
      <c r="K11" s="11">
        <v>0</v>
      </c>
      <c r="L11" s="10">
        <v>743</v>
      </c>
      <c r="M11" s="25">
        <f t="shared" si="1"/>
        <v>34362.100000000006</v>
      </c>
      <c r="N11" s="11">
        <v>0</v>
      </c>
      <c r="O11" s="9">
        <v>15058.8</v>
      </c>
      <c r="P11" s="21">
        <f t="shared" si="2"/>
        <v>15058.8</v>
      </c>
      <c r="Q11" s="20">
        <f t="shared" si="3"/>
        <v>49420.900000000009</v>
      </c>
      <c r="R11" s="20">
        <f t="shared" si="4"/>
        <v>48677.900000000009</v>
      </c>
      <c r="S11" s="4"/>
      <c r="T11" s="9">
        <v>15867.5</v>
      </c>
      <c r="U11" s="9">
        <v>1776.3</v>
      </c>
      <c r="V11" s="9">
        <v>13.5</v>
      </c>
      <c r="W11" s="9">
        <v>830.5</v>
      </c>
      <c r="X11" s="9">
        <v>0.6</v>
      </c>
      <c r="Y11" s="15">
        <f t="shared" si="5"/>
        <v>18488.399999999998</v>
      </c>
      <c r="Z11" s="9">
        <v>5.3</v>
      </c>
      <c r="AA11" s="20">
        <f t="shared" si="6"/>
        <v>18493.699999999997</v>
      </c>
      <c r="AB11" s="20">
        <f t="shared" si="7"/>
        <v>67914.600000000006</v>
      </c>
      <c r="AC11" s="19">
        <f t="shared" si="8"/>
        <v>67171.600000000006</v>
      </c>
      <c r="AG11" s="32"/>
      <c r="AH11" s="32"/>
      <c r="AI11" s="32"/>
    </row>
    <row r="12" spans="1:35" x14ac:dyDescent="0.2">
      <c r="A12" s="6">
        <v>1988</v>
      </c>
      <c r="B12" s="9">
        <v>21472.6</v>
      </c>
      <c r="C12" s="8">
        <v>0</v>
      </c>
      <c r="D12" s="6">
        <v>836.7</v>
      </c>
      <c r="E12" s="9">
        <v>1784.3</v>
      </c>
      <c r="F12" s="6">
        <v>34.9</v>
      </c>
      <c r="G12" s="6">
        <v>4.0999999999999996</v>
      </c>
      <c r="H12" s="9">
        <v>7849.6</v>
      </c>
      <c r="I12" s="9">
        <v>22</v>
      </c>
      <c r="J12" s="25">
        <f t="shared" si="0"/>
        <v>32004.199999999997</v>
      </c>
      <c r="K12" s="9">
        <v>71.7</v>
      </c>
      <c r="L12" s="10">
        <v>450.5</v>
      </c>
      <c r="M12" s="25">
        <f t="shared" si="1"/>
        <v>32526.399999999998</v>
      </c>
      <c r="N12" s="9">
        <v>19.600000000000001</v>
      </c>
      <c r="O12" s="9">
        <v>12666.6</v>
      </c>
      <c r="P12" s="21">
        <f t="shared" si="2"/>
        <v>12686.2</v>
      </c>
      <c r="Q12" s="20">
        <f t="shared" si="3"/>
        <v>45212.6</v>
      </c>
      <c r="R12" s="20">
        <f t="shared" si="4"/>
        <v>44670.8</v>
      </c>
      <c r="S12" s="4"/>
      <c r="T12" s="9">
        <v>15597.7</v>
      </c>
      <c r="U12" s="9">
        <v>1708.9</v>
      </c>
      <c r="V12" s="9">
        <v>13.4</v>
      </c>
      <c r="W12" s="9">
        <v>795.3</v>
      </c>
      <c r="X12" s="9">
        <v>2.7</v>
      </c>
      <c r="Y12" s="15">
        <f t="shared" si="5"/>
        <v>18118.000000000004</v>
      </c>
      <c r="Z12" s="9">
        <v>5.2</v>
      </c>
      <c r="AA12" s="20">
        <f t="shared" si="6"/>
        <v>18123.200000000004</v>
      </c>
      <c r="AB12" s="20">
        <f t="shared" si="7"/>
        <v>63335.8</v>
      </c>
      <c r="AC12" s="19">
        <f t="shared" si="8"/>
        <v>62794.000000000007</v>
      </c>
      <c r="AG12" s="32"/>
      <c r="AH12" s="32"/>
      <c r="AI12" s="32"/>
    </row>
    <row r="13" spans="1:35" x14ac:dyDescent="0.2">
      <c r="A13" s="6">
        <v>1989</v>
      </c>
      <c r="B13" s="9">
        <v>17913.5</v>
      </c>
      <c r="C13" s="8">
        <v>0</v>
      </c>
      <c r="D13" s="12">
        <v>836</v>
      </c>
      <c r="E13" s="9">
        <v>1425.1</v>
      </c>
      <c r="F13" s="12">
        <v>30</v>
      </c>
      <c r="G13" s="6">
        <v>3.3</v>
      </c>
      <c r="H13" s="9">
        <v>9533.1</v>
      </c>
      <c r="I13" s="9">
        <v>12.6</v>
      </c>
      <c r="J13" s="25">
        <f t="shared" si="0"/>
        <v>29753.599999999999</v>
      </c>
      <c r="K13" s="9">
        <v>1995.7</v>
      </c>
      <c r="L13" s="10">
        <v>255.1</v>
      </c>
      <c r="M13" s="25">
        <f t="shared" si="1"/>
        <v>32004.399999999998</v>
      </c>
      <c r="N13" s="9">
        <v>127.2</v>
      </c>
      <c r="O13" s="9">
        <v>9255.7000000000007</v>
      </c>
      <c r="P13" s="21">
        <f t="shared" si="2"/>
        <v>9382.9000000000015</v>
      </c>
      <c r="Q13" s="20">
        <f t="shared" si="3"/>
        <v>41387.300000000003</v>
      </c>
      <c r="R13" s="20">
        <f t="shared" si="4"/>
        <v>39009.30000000001</v>
      </c>
      <c r="S13" s="4"/>
      <c r="T13" s="9">
        <v>15748.2</v>
      </c>
      <c r="U13" s="9">
        <v>1319.4</v>
      </c>
      <c r="V13" s="9">
        <v>13.2</v>
      </c>
      <c r="W13" s="9">
        <v>757.3</v>
      </c>
      <c r="X13" s="9">
        <v>1.5</v>
      </c>
      <c r="Y13" s="15">
        <f t="shared" si="5"/>
        <v>17839.600000000002</v>
      </c>
      <c r="Z13" s="9">
        <v>4.9000000000000004</v>
      </c>
      <c r="AA13" s="20">
        <f t="shared" si="6"/>
        <v>17844.500000000004</v>
      </c>
      <c r="AB13" s="20">
        <f t="shared" si="7"/>
        <v>59231.8</v>
      </c>
      <c r="AC13" s="19">
        <f t="shared" si="8"/>
        <v>56853.80000000001</v>
      </c>
      <c r="AG13" s="32"/>
      <c r="AH13" s="32"/>
      <c r="AI13" s="32"/>
    </row>
    <row r="14" spans="1:35" x14ac:dyDescent="0.2">
      <c r="A14" s="6">
        <v>1990</v>
      </c>
      <c r="B14" s="9">
        <v>14397.9</v>
      </c>
      <c r="C14" s="8">
        <v>0</v>
      </c>
      <c r="D14" s="6">
        <v>835.4</v>
      </c>
      <c r="E14" s="6">
        <v>442.7</v>
      </c>
      <c r="F14" s="6">
        <v>62.4</v>
      </c>
      <c r="G14" s="6">
        <v>9.5</v>
      </c>
      <c r="H14" s="9">
        <v>8207.1</v>
      </c>
      <c r="I14" s="9">
        <v>11.3</v>
      </c>
      <c r="J14" s="25">
        <f t="shared" si="0"/>
        <v>23966.3</v>
      </c>
      <c r="K14" s="9">
        <v>1897.1</v>
      </c>
      <c r="L14" s="13">
        <v>1667.8</v>
      </c>
      <c r="M14" s="25">
        <f t="shared" si="1"/>
        <v>27531.199999999997</v>
      </c>
      <c r="N14" s="6">
        <v>154.1</v>
      </c>
      <c r="O14" s="9">
        <v>6793.7</v>
      </c>
      <c r="P14" s="21">
        <f>N14+O14</f>
        <v>6947.8</v>
      </c>
      <c r="Q14" s="20">
        <f t="shared" si="3"/>
        <v>34479</v>
      </c>
      <c r="R14" s="20">
        <f t="shared" si="4"/>
        <v>30760.000000000004</v>
      </c>
      <c r="S14" s="4"/>
      <c r="T14" s="9">
        <v>16478.400000000001</v>
      </c>
      <c r="U14" s="9">
        <v>425.4</v>
      </c>
      <c r="V14" s="9">
        <v>13.1</v>
      </c>
      <c r="W14" s="9">
        <v>715.4</v>
      </c>
      <c r="X14" s="9">
        <v>1</v>
      </c>
      <c r="Y14" s="15">
        <f t="shared" si="5"/>
        <v>17633.300000000003</v>
      </c>
      <c r="Z14" s="9">
        <v>5.3</v>
      </c>
      <c r="AA14" s="20">
        <f t="shared" si="6"/>
        <v>17638.600000000002</v>
      </c>
      <c r="AB14" s="20">
        <f t="shared" si="7"/>
        <v>52117.600000000006</v>
      </c>
      <c r="AC14" s="19">
        <f t="shared" si="8"/>
        <v>48398.600000000006</v>
      </c>
      <c r="AG14" s="32"/>
      <c r="AH14" s="32"/>
      <c r="AI14" s="32"/>
    </row>
    <row r="15" spans="1:35" x14ac:dyDescent="0.2">
      <c r="A15" s="6">
        <v>1991</v>
      </c>
      <c r="B15" s="9">
        <v>14842.2</v>
      </c>
      <c r="C15" s="8">
        <v>0</v>
      </c>
      <c r="D15" s="12">
        <v>835</v>
      </c>
      <c r="E15" s="6">
        <v>168.2</v>
      </c>
      <c r="F15" s="12">
        <v>86</v>
      </c>
      <c r="G15" s="6">
        <v>7.7</v>
      </c>
      <c r="H15" s="9">
        <v>11896.5</v>
      </c>
      <c r="I15" s="9">
        <v>7</v>
      </c>
      <c r="J15" s="25">
        <f t="shared" ref="J15:J26" si="9">SUM(B15:I15)</f>
        <v>27842.600000000002</v>
      </c>
      <c r="K15" s="11">
        <v>0</v>
      </c>
      <c r="L15" s="13">
        <v>1221.3</v>
      </c>
      <c r="M15" s="25">
        <f t="shared" si="1"/>
        <v>29063.9</v>
      </c>
      <c r="N15" s="6">
        <v>150.4</v>
      </c>
      <c r="O15" s="9">
        <v>4805.8</v>
      </c>
      <c r="P15" s="21">
        <f t="shared" si="2"/>
        <v>4956.2</v>
      </c>
      <c r="Q15" s="20">
        <f t="shared" si="3"/>
        <v>34020.1</v>
      </c>
      <c r="R15" s="20">
        <f t="shared" si="4"/>
        <v>32648.399999999998</v>
      </c>
      <c r="S15" s="4"/>
      <c r="T15" s="9">
        <v>15006.2</v>
      </c>
      <c r="U15" s="9">
        <v>364.8</v>
      </c>
      <c r="V15" s="9">
        <v>12.6</v>
      </c>
      <c r="W15" s="9">
        <v>689.2</v>
      </c>
      <c r="X15" s="9">
        <v>0.5</v>
      </c>
      <c r="Y15" s="15">
        <f t="shared" si="5"/>
        <v>16073.300000000001</v>
      </c>
      <c r="Z15" s="9">
        <v>1.1000000000000001</v>
      </c>
      <c r="AA15" s="20">
        <f t="shared" si="6"/>
        <v>16074.400000000001</v>
      </c>
      <c r="AB15" s="20">
        <f t="shared" si="7"/>
        <v>50094.5</v>
      </c>
      <c r="AC15" s="19">
        <f t="shared" si="8"/>
        <v>48722.799999999996</v>
      </c>
      <c r="AG15" s="32"/>
      <c r="AH15" s="32"/>
      <c r="AI15" s="32"/>
    </row>
    <row r="16" spans="1:35" x14ac:dyDescent="0.2">
      <c r="A16" s="6">
        <v>1992</v>
      </c>
      <c r="B16" s="9">
        <v>25529.4</v>
      </c>
      <c r="C16" s="8">
        <v>0</v>
      </c>
      <c r="D16" s="6">
        <v>834.1</v>
      </c>
      <c r="E16" s="6">
        <v>65.7</v>
      </c>
      <c r="F16" s="6">
        <v>94.2</v>
      </c>
      <c r="G16" s="6">
        <v>8.3000000000000007</v>
      </c>
      <c r="H16" s="9">
        <v>13874.1</v>
      </c>
      <c r="I16" s="9">
        <v>3.8</v>
      </c>
      <c r="J16" s="25">
        <f t="shared" si="9"/>
        <v>40409.600000000006</v>
      </c>
      <c r="K16" s="9">
        <v>699.9</v>
      </c>
      <c r="L16" s="9">
        <v>1152.9000000000001</v>
      </c>
      <c r="M16" s="25">
        <f t="shared" si="1"/>
        <v>42262.400000000009</v>
      </c>
      <c r="N16" s="9">
        <v>176.6</v>
      </c>
      <c r="O16" s="9">
        <v>4860</v>
      </c>
      <c r="P16" s="21">
        <f t="shared" si="2"/>
        <v>5036.6000000000004</v>
      </c>
      <c r="Q16" s="20">
        <f t="shared" si="3"/>
        <v>47299.000000000007</v>
      </c>
      <c r="R16" s="20">
        <f t="shared" si="4"/>
        <v>45269.600000000006</v>
      </c>
      <c r="S16" s="4"/>
      <c r="T16" s="9">
        <v>12567.7</v>
      </c>
      <c r="U16" s="9">
        <v>311.60000000000002</v>
      </c>
      <c r="V16" s="9">
        <v>12.4</v>
      </c>
      <c r="W16" s="9">
        <v>662.7</v>
      </c>
      <c r="X16" s="9">
        <v>0.4</v>
      </c>
      <c r="Y16" s="15">
        <f t="shared" si="5"/>
        <v>13554.800000000001</v>
      </c>
      <c r="Z16" s="9">
        <v>1.3</v>
      </c>
      <c r="AA16" s="20">
        <f t="shared" si="6"/>
        <v>13556.1</v>
      </c>
      <c r="AB16" s="20">
        <f t="shared" si="7"/>
        <v>60855.100000000006</v>
      </c>
      <c r="AC16" s="19">
        <f t="shared" si="8"/>
        <v>58825.700000000004</v>
      </c>
      <c r="AG16" s="32"/>
      <c r="AH16" s="32"/>
      <c r="AI16" s="32"/>
    </row>
    <row r="17" spans="1:35" x14ac:dyDescent="0.2">
      <c r="A17" s="6">
        <v>1993</v>
      </c>
      <c r="B17" s="9">
        <v>42332.5</v>
      </c>
      <c r="C17" s="8">
        <v>0</v>
      </c>
      <c r="D17" s="9">
        <v>1585.8</v>
      </c>
      <c r="E17" s="6">
        <v>54.3</v>
      </c>
      <c r="F17" s="6">
        <v>116.3</v>
      </c>
      <c r="G17" s="6">
        <v>8.5</v>
      </c>
      <c r="H17" s="9">
        <v>15599.8</v>
      </c>
      <c r="I17" s="9">
        <v>2.2000000000000002</v>
      </c>
      <c r="J17" s="25">
        <f t="shared" si="9"/>
        <v>59699.400000000009</v>
      </c>
      <c r="K17" s="9">
        <v>1638.9</v>
      </c>
      <c r="L17" s="9">
        <v>797.3</v>
      </c>
      <c r="M17" s="25">
        <f t="shared" si="1"/>
        <v>62135.600000000013</v>
      </c>
      <c r="N17" s="9">
        <v>163.9</v>
      </c>
      <c r="O17" s="9">
        <v>5733.6</v>
      </c>
      <c r="P17" s="21">
        <f t="shared" si="2"/>
        <v>5897.5</v>
      </c>
      <c r="Q17" s="20">
        <f t="shared" si="3"/>
        <v>68033.100000000006</v>
      </c>
      <c r="R17" s="20">
        <f t="shared" si="4"/>
        <v>65433.000000000007</v>
      </c>
      <c r="S17" s="4"/>
      <c r="T17" s="9">
        <v>10343.9</v>
      </c>
      <c r="U17" s="9">
        <v>123.8</v>
      </c>
      <c r="V17" s="9">
        <v>11.9</v>
      </c>
      <c r="W17" s="9">
        <v>595.1</v>
      </c>
      <c r="X17" s="9">
        <v>0.3</v>
      </c>
      <c r="Y17" s="15">
        <f t="shared" si="5"/>
        <v>11074.999999999998</v>
      </c>
      <c r="Z17" s="9">
        <v>1.1000000000000001</v>
      </c>
      <c r="AA17" s="20">
        <f t="shared" si="6"/>
        <v>11076.099999999999</v>
      </c>
      <c r="AB17" s="20">
        <f t="shared" si="7"/>
        <v>79109.200000000012</v>
      </c>
      <c r="AC17" s="19">
        <f t="shared" si="8"/>
        <v>76509.10000000002</v>
      </c>
      <c r="AG17" s="32"/>
      <c r="AH17" s="32"/>
      <c r="AI17" s="32"/>
    </row>
    <row r="18" spans="1:35" x14ac:dyDescent="0.2">
      <c r="A18" s="6">
        <v>1994</v>
      </c>
      <c r="B18" s="9">
        <v>57235.6</v>
      </c>
      <c r="C18" s="8">
        <v>0</v>
      </c>
      <c r="D18" s="9">
        <v>2685.6</v>
      </c>
      <c r="E18" s="6">
        <v>53.7</v>
      </c>
      <c r="F18" s="6">
        <v>136.9</v>
      </c>
      <c r="G18" s="6">
        <v>8.6</v>
      </c>
      <c r="H18" s="9">
        <v>16184.8</v>
      </c>
      <c r="I18" s="9">
        <v>129</v>
      </c>
      <c r="J18" s="25">
        <f>SUM(B18:I18)-0.1</f>
        <v>76434.099999999991</v>
      </c>
      <c r="K18" s="9">
        <v>2253.1999999999998</v>
      </c>
      <c r="L18" s="9">
        <v>679.6</v>
      </c>
      <c r="M18" s="25">
        <f>SUM(J18:L18)</f>
        <v>79366.899999999994</v>
      </c>
      <c r="N18" s="9">
        <v>142.1</v>
      </c>
      <c r="O18" s="9">
        <v>4434.5</v>
      </c>
      <c r="P18" s="21">
        <f>N18+O18</f>
        <v>4576.6000000000004</v>
      </c>
      <c r="Q18" s="20">
        <f t="shared" si="3"/>
        <v>83943.5</v>
      </c>
      <c r="R18" s="20">
        <f t="shared" si="4"/>
        <v>80868.599999999991</v>
      </c>
      <c r="S18" s="4"/>
      <c r="T18" s="18">
        <v>9413.2000000000007</v>
      </c>
      <c r="U18" s="16">
        <v>49.8</v>
      </c>
      <c r="V18" s="18">
        <v>11.1</v>
      </c>
      <c r="W18" s="18">
        <v>544.6</v>
      </c>
      <c r="X18" s="18">
        <v>0.3</v>
      </c>
      <c r="Y18" s="15">
        <f>SUM(T18:X18)</f>
        <v>10019</v>
      </c>
      <c r="Z18" s="16">
        <v>1.1000000000000001</v>
      </c>
      <c r="AA18" s="20">
        <f>Y18+Z18</f>
        <v>10020.1</v>
      </c>
      <c r="AB18" s="20">
        <f>AA18+Q18</f>
        <v>93963.6</v>
      </c>
      <c r="AC18" s="19">
        <f t="shared" si="8"/>
        <v>90888.7</v>
      </c>
      <c r="AG18" s="32"/>
      <c r="AH18" s="32"/>
      <c r="AI18" s="32"/>
    </row>
    <row r="19" spans="1:35" x14ac:dyDescent="0.2">
      <c r="A19" s="6">
        <v>1995</v>
      </c>
      <c r="B19" s="9">
        <v>72815.5</v>
      </c>
      <c r="C19" s="9">
        <v>3700</v>
      </c>
      <c r="D19" s="9">
        <v>3230.1</v>
      </c>
      <c r="E19" s="8">
        <v>0</v>
      </c>
      <c r="F19" s="6">
        <v>171.1</v>
      </c>
      <c r="G19" s="12">
        <v>10</v>
      </c>
      <c r="H19" s="9">
        <v>14162.5</v>
      </c>
      <c r="I19" s="9">
        <v>58.1</v>
      </c>
      <c r="J19" s="25">
        <f t="shared" si="9"/>
        <v>94147.300000000017</v>
      </c>
      <c r="K19" s="9">
        <v>1502.4</v>
      </c>
      <c r="L19" s="9">
        <v>593.5</v>
      </c>
      <c r="M19" s="25">
        <f t="shared" ref="M19:M26" si="10">SUM(J19:L19)</f>
        <v>96243.200000000012</v>
      </c>
      <c r="N19" s="9">
        <v>145.69999999999999</v>
      </c>
      <c r="O19" s="9">
        <v>3172.8</v>
      </c>
      <c r="P19" s="21">
        <f t="shared" ref="P19:P26" si="11">N19+O19</f>
        <v>3318.5</v>
      </c>
      <c r="Q19" s="20">
        <f t="shared" si="3"/>
        <v>99561.700000000012</v>
      </c>
      <c r="R19" s="20">
        <f t="shared" si="4"/>
        <v>97320.10000000002</v>
      </c>
      <c r="S19" s="4"/>
      <c r="T19" s="18">
        <v>7617.5</v>
      </c>
      <c r="U19" s="17">
        <v>0</v>
      </c>
      <c r="V19" s="18">
        <v>11</v>
      </c>
      <c r="W19" s="18">
        <v>515.9</v>
      </c>
      <c r="X19" s="18">
        <v>0.2</v>
      </c>
      <c r="Y19" s="15">
        <f t="shared" ref="Y19:Y26" si="12">SUM(T19:X19)</f>
        <v>8144.5999999999995</v>
      </c>
      <c r="Z19" s="16">
        <v>1.1000000000000001</v>
      </c>
      <c r="AA19" s="20">
        <f>Y19+Z19+0.1</f>
        <v>8145.8</v>
      </c>
      <c r="AB19" s="20">
        <f t="shared" ref="AB19:AB26" si="13">AA19+Q19</f>
        <v>107707.50000000001</v>
      </c>
      <c r="AC19" s="19">
        <f t="shared" si="8"/>
        <v>105465.90000000002</v>
      </c>
      <c r="AG19" s="32"/>
      <c r="AH19" s="32"/>
      <c r="AI19" s="32"/>
    </row>
    <row r="20" spans="1:35" x14ac:dyDescent="0.2">
      <c r="A20" s="6">
        <v>1996</v>
      </c>
      <c r="B20" s="9">
        <v>77064.800000000003</v>
      </c>
      <c r="C20" s="9">
        <v>7100</v>
      </c>
      <c r="D20" s="9">
        <v>3658.6</v>
      </c>
      <c r="E20" s="8">
        <v>0</v>
      </c>
      <c r="F20" s="6">
        <v>271.5</v>
      </c>
      <c r="G20" s="6">
        <v>7.5</v>
      </c>
      <c r="H20" s="9">
        <v>15798.3</v>
      </c>
      <c r="I20" s="9">
        <v>45.5</v>
      </c>
      <c r="J20" s="25">
        <f t="shared" si="9"/>
        <v>103946.20000000001</v>
      </c>
      <c r="K20" s="9">
        <v>3457.1</v>
      </c>
      <c r="L20" s="9">
        <v>255.5</v>
      </c>
      <c r="M20" s="25">
        <f t="shared" si="10"/>
        <v>107658.80000000002</v>
      </c>
      <c r="N20" s="9">
        <v>89.4</v>
      </c>
      <c r="O20" s="9">
        <v>1708.5</v>
      </c>
      <c r="P20" s="21">
        <f t="shared" si="11"/>
        <v>1797.9</v>
      </c>
      <c r="Q20" s="20">
        <f t="shared" si="3"/>
        <v>109456.70000000001</v>
      </c>
      <c r="R20" s="20">
        <f>Q20-N20-L20-K20-0.1</f>
        <v>105654.6</v>
      </c>
      <c r="S20" s="4"/>
      <c r="T20" s="18">
        <v>3991.5</v>
      </c>
      <c r="U20" s="17">
        <v>0</v>
      </c>
      <c r="V20" s="18">
        <v>10.9</v>
      </c>
      <c r="W20" s="18">
        <v>507.9</v>
      </c>
      <c r="X20" s="18">
        <v>0.2</v>
      </c>
      <c r="Y20" s="15">
        <f t="shared" si="12"/>
        <v>4510.5</v>
      </c>
      <c r="Z20" s="16">
        <v>1</v>
      </c>
      <c r="AA20" s="20">
        <f t="shared" ref="AA20:AA26" si="14">Y20+Z20</f>
        <v>4511.5</v>
      </c>
      <c r="AB20" s="20">
        <f t="shared" si="13"/>
        <v>113968.20000000001</v>
      </c>
      <c r="AC20" s="19">
        <f>AB20-K20-L20-N20-0.1</f>
        <v>110166.1</v>
      </c>
      <c r="AG20" s="32"/>
      <c r="AH20" s="32"/>
      <c r="AI20" s="32"/>
    </row>
    <row r="21" spans="1:35" x14ac:dyDescent="0.2">
      <c r="A21" s="6">
        <v>1997</v>
      </c>
      <c r="B21" s="9">
        <v>79549.602599859994</v>
      </c>
      <c r="C21" s="9">
        <v>8000</v>
      </c>
      <c r="D21" s="9">
        <v>4480.3069999999998</v>
      </c>
      <c r="E21" s="8">
        <v>0</v>
      </c>
      <c r="F21" s="12">
        <v>356.85233583000002</v>
      </c>
      <c r="G21" s="12">
        <v>8.1234711799999992</v>
      </c>
      <c r="H21" s="9">
        <v>13303.3</v>
      </c>
      <c r="I21" s="9">
        <v>403.00989812</v>
      </c>
      <c r="J21" s="25">
        <f t="shared" si="9"/>
        <v>106101.19530499</v>
      </c>
      <c r="K21" s="9">
        <v>1463</v>
      </c>
      <c r="L21" s="9">
        <v>12.963648409999999</v>
      </c>
      <c r="M21" s="25">
        <f>SUM(J21:L21)-0.1</f>
        <v>107577.0589534</v>
      </c>
      <c r="N21" s="9">
        <v>55.1325</v>
      </c>
      <c r="O21" s="9">
        <v>1247.5427999999999</v>
      </c>
      <c r="P21" s="21">
        <f t="shared" si="11"/>
        <v>1302.6752999999999</v>
      </c>
      <c r="Q21" s="20">
        <f t="shared" si="3"/>
        <v>108879.73425340001</v>
      </c>
      <c r="R21" s="20">
        <f t="shared" si="4"/>
        <v>107348.63810498999</v>
      </c>
      <c r="S21" s="4"/>
      <c r="T21" s="18">
        <v>3233.5206001400002</v>
      </c>
      <c r="U21" s="17">
        <v>0</v>
      </c>
      <c r="V21" s="18">
        <v>10.805845659999999</v>
      </c>
      <c r="W21" s="18">
        <v>472.18636703999999</v>
      </c>
      <c r="X21" s="18">
        <v>0.16968</v>
      </c>
      <c r="Y21" s="15">
        <f t="shared" si="12"/>
        <v>3716.6824928400001</v>
      </c>
      <c r="Z21" s="16">
        <v>1.1379517400000001</v>
      </c>
      <c r="AA21" s="20">
        <f t="shared" si="14"/>
        <v>3717.8204445800002</v>
      </c>
      <c r="AB21" s="20">
        <f t="shared" si="13"/>
        <v>112597.55469798</v>
      </c>
      <c r="AC21" s="19">
        <f t="shared" si="8"/>
        <v>111066.45854956999</v>
      </c>
      <c r="AG21" s="32"/>
      <c r="AH21" s="32"/>
      <c r="AI21" s="32"/>
    </row>
    <row r="22" spans="1:35" x14ac:dyDescent="0.2">
      <c r="A22" s="6">
        <v>1998</v>
      </c>
      <c r="B22" s="9">
        <v>69960.668081059994</v>
      </c>
      <c r="C22" s="9">
        <v>4300</v>
      </c>
      <c r="D22" s="9">
        <v>5180.8069999999998</v>
      </c>
      <c r="E22" s="8">
        <v>0</v>
      </c>
      <c r="F22" s="12">
        <v>453.15332935999999</v>
      </c>
      <c r="G22" s="12">
        <v>6.87510318</v>
      </c>
      <c r="H22" s="9">
        <v>10305</v>
      </c>
      <c r="I22" s="9">
        <v>387.00989812</v>
      </c>
      <c r="J22" s="25">
        <f t="shared" si="9"/>
        <v>90593.513411719992</v>
      </c>
      <c r="K22" s="9">
        <v>11895.6</v>
      </c>
      <c r="L22" s="9">
        <v>3063.5801484100002</v>
      </c>
      <c r="M22" s="25">
        <f t="shared" si="10"/>
        <v>105552.69356012999</v>
      </c>
      <c r="N22" s="9">
        <v>41.600479999999997</v>
      </c>
      <c r="O22" s="9">
        <v>1206.45321042</v>
      </c>
      <c r="P22" s="21">
        <f t="shared" si="11"/>
        <v>1248.0536904200001</v>
      </c>
      <c r="Q22" s="20">
        <f t="shared" si="3"/>
        <v>106800.74725054999</v>
      </c>
      <c r="R22" s="20">
        <f t="shared" si="4"/>
        <v>91799.966622139997</v>
      </c>
      <c r="S22" s="4"/>
      <c r="T22" s="18">
        <v>1436.22761894</v>
      </c>
      <c r="U22" s="17">
        <v>0</v>
      </c>
      <c r="V22" s="18">
        <v>10.666839660000001</v>
      </c>
      <c r="W22" s="18">
        <v>415.50863343999998</v>
      </c>
      <c r="X22" s="18">
        <v>0.15867999999999999</v>
      </c>
      <c r="Y22" s="15">
        <f t="shared" si="12"/>
        <v>1862.5617720400001</v>
      </c>
      <c r="Z22" s="16">
        <v>1.37322608</v>
      </c>
      <c r="AA22" s="20">
        <f t="shared" si="14"/>
        <v>1863.93499812</v>
      </c>
      <c r="AB22" s="20">
        <f t="shared" si="13"/>
        <v>108664.68224867</v>
      </c>
      <c r="AC22" s="19">
        <f t="shared" si="8"/>
        <v>93663.901620260003</v>
      </c>
      <c r="AG22" s="32"/>
      <c r="AH22" s="32"/>
      <c r="AI22" s="32"/>
    </row>
    <row r="23" spans="1:35" x14ac:dyDescent="0.2">
      <c r="A23" s="6">
        <v>1999</v>
      </c>
      <c r="B23" s="9">
        <v>65178.251594529997</v>
      </c>
      <c r="C23" s="9">
        <v>4300</v>
      </c>
      <c r="D23" s="9">
        <v>5602.8789999999999</v>
      </c>
      <c r="E23" s="8">
        <v>0</v>
      </c>
      <c r="F23" s="12">
        <v>242.10550824000001</v>
      </c>
      <c r="G23" s="12">
        <v>9.7764320500000004</v>
      </c>
      <c r="H23" s="9">
        <v>7001</v>
      </c>
      <c r="I23" s="9">
        <v>567.23400000000004</v>
      </c>
      <c r="J23" s="25">
        <f t="shared" si="9"/>
        <v>82901.246534819991</v>
      </c>
      <c r="K23" s="9">
        <v>18935</v>
      </c>
      <c r="L23" s="9">
        <v>3976.6201484100002</v>
      </c>
      <c r="M23" s="25">
        <f t="shared" si="10"/>
        <v>105812.86668322999</v>
      </c>
      <c r="N23" s="9">
        <v>20.98456285</v>
      </c>
      <c r="O23" s="9">
        <v>633.59561112999995</v>
      </c>
      <c r="P23" s="21">
        <f t="shared" si="11"/>
        <v>654.58017397999993</v>
      </c>
      <c r="Q23" s="20">
        <f t="shared" si="3"/>
        <v>106467.44685720999</v>
      </c>
      <c r="R23" s="20">
        <f t="shared" si="4"/>
        <v>83534.84214594998</v>
      </c>
      <c r="S23" s="4"/>
      <c r="T23" s="18">
        <v>1404.26880547</v>
      </c>
      <c r="U23" s="17">
        <v>0</v>
      </c>
      <c r="V23" s="18">
        <v>10.64273966</v>
      </c>
      <c r="W23" s="18">
        <v>380.18801423000002</v>
      </c>
      <c r="X23" s="18">
        <v>0.15140000000000001</v>
      </c>
      <c r="Y23" s="15">
        <f t="shared" si="12"/>
        <v>1795.25095936</v>
      </c>
      <c r="Z23" s="16">
        <v>1.2039830899999999</v>
      </c>
      <c r="AA23" s="20">
        <f t="shared" si="14"/>
        <v>1796.4549424500001</v>
      </c>
      <c r="AB23" s="20">
        <f t="shared" si="13"/>
        <v>108263.90179965999</v>
      </c>
      <c r="AC23" s="19">
        <f t="shared" si="8"/>
        <v>85331.297088399981</v>
      </c>
      <c r="AG23" s="32"/>
      <c r="AH23" s="32"/>
      <c r="AI23" s="32"/>
    </row>
    <row r="24" spans="1:35" x14ac:dyDescent="0.2">
      <c r="A24" s="6">
        <v>2000</v>
      </c>
      <c r="B24" s="9">
        <v>59148.479388259999</v>
      </c>
      <c r="C24" s="9">
        <v>2517.5</v>
      </c>
      <c r="D24" s="9">
        <v>5901.8649999999998</v>
      </c>
      <c r="E24" s="8">
        <v>0</v>
      </c>
      <c r="F24" s="8">
        <v>0</v>
      </c>
      <c r="G24" s="12">
        <v>7.2533405000000002</v>
      </c>
      <c r="H24" s="9">
        <v>5800</v>
      </c>
      <c r="I24" s="9">
        <v>459.01222802000001</v>
      </c>
      <c r="J24" s="25">
        <f t="shared" si="9"/>
        <v>73834.109956779997</v>
      </c>
      <c r="K24" s="11">
        <v>0</v>
      </c>
      <c r="L24" s="9">
        <v>3801.1516000000001</v>
      </c>
      <c r="M24" s="25">
        <f t="shared" si="10"/>
        <v>77635.261556779995</v>
      </c>
      <c r="N24" s="9">
        <v>5.0001061099999999</v>
      </c>
      <c r="O24" s="9">
        <v>531.07027785000002</v>
      </c>
      <c r="P24" s="21">
        <f t="shared" si="11"/>
        <v>536.07038396000007</v>
      </c>
      <c r="Q24" s="20">
        <f t="shared" si="3"/>
        <v>78171.331940739998</v>
      </c>
      <c r="R24" s="20">
        <f t="shared" si="4"/>
        <v>74365.180234629996</v>
      </c>
      <c r="S24" s="4"/>
      <c r="T24" s="18">
        <v>816.25531174000002</v>
      </c>
      <c r="U24" s="17">
        <v>0</v>
      </c>
      <c r="V24" s="18">
        <v>10.532509660000001</v>
      </c>
      <c r="W24" s="18">
        <v>342.56793491000002</v>
      </c>
      <c r="X24" s="18">
        <v>0.13808000000000001</v>
      </c>
      <c r="Y24" s="15">
        <f t="shared" si="12"/>
        <v>1169.49383631</v>
      </c>
      <c r="Z24" s="16">
        <v>1.2826300900000001</v>
      </c>
      <c r="AA24" s="20">
        <f t="shared" si="14"/>
        <v>1170.7764664000001</v>
      </c>
      <c r="AB24" s="20">
        <f t="shared" si="13"/>
        <v>79342.108407139996</v>
      </c>
      <c r="AC24" s="19">
        <f t="shared" si="8"/>
        <v>75535.956701029994</v>
      </c>
      <c r="AG24" s="32"/>
      <c r="AH24" s="32"/>
      <c r="AI24" s="32"/>
    </row>
    <row r="25" spans="1:35" x14ac:dyDescent="0.2">
      <c r="A25" s="6">
        <v>2001</v>
      </c>
      <c r="B25" s="9">
        <v>53684.557555450003</v>
      </c>
      <c r="C25" s="8">
        <v>0</v>
      </c>
      <c r="D25" s="9">
        <v>6201.8649999999998</v>
      </c>
      <c r="E25" s="8">
        <v>0</v>
      </c>
      <c r="F25" s="8">
        <v>0</v>
      </c>
      <c r="G25" s="12">
        <v>6.48729405</v>
      </c>
      <c r="H25" s="9">
        <v>5100.5</v>
      </c>
      <c r="I25" s="9">
        <v>340</v>
      </c>
      <c r="J25" s="25">
        <f t="shared" si="9"/>
        <v>65333.4098495</v>
      </c>
      <c r="K25" s="11">
        <v>0</v>
      </c>
      <c r="L25" s="9">
        <v>3867.7276999999999</v>
      </c>
      <c r="M25" s="25">
        <f t="shared" si="10"/>
        <v>69201.137549499996</v>
      </c>
      <c r="N25" s="11">
        <v>0</v>
      </c>
      <c r="O25" s="9">
        <v>378.72128666999998</v>
      </c>
      <c r="P25" s="21">
        <f t="shared" si="11"/>
        <v>378.72128666999998</v>
      </c>
      <c r="Q25" s="20">
        <f t="shared" si="3"/>
        <v>69579.858836169995</v>
      </c>
      <c r="R25" s="20">
        <f t="shared" si="4"/>
        <v>65712.131136169992</v>
      </c>
      <c r="S25" s="4"/>
      <c r="T25" s="18">
        <v>387.12964455000002</v>
      </c>
      <c r="U25" s="17">
        <v>0</v>
      </c>
      <c r="V25" s="18">
        <v>10.519907659999999</v>
      </c>
      <c r="W25" s="18">
        <v>291.70454788000001</v>
      </c>
      <c r="X25" s="18">
        <v>0.13655999999999999</v>
      </c>
      <c r="Y25" s="15">
        <f t="shared" si="12"/>
        <v>689.49066009000001</v>
      </c>
      <c r="Z25" s="16">
        <v>1.4029545400000001</v>
      </c>
      <c r="AA25" s="20">
        <f t="shared" si="14"/>
        <v>690.89361463</v>
      </c>
      <c r="AB25" s="20">
        <f t="shared" si="13"/>
        <v>70270.752450799991</v>
      </c>
      <c r="AC25" s="19">
        <f t="shared" si="8"/>
        <v>66403.024750799988</v>
      </c>
      <c r="AG25" s="32"/>
      <c r="AH25" s="32"/>
      <c r="AI25" s="32"/>
    </row>
    <row r="26" spans="1:35" x14ac:dyDescent="0.2">
      <c r="A26" s="34">
        <v>2002</v>
      </c>
      <c r="B26" s="35">
        <v>51116.219881999998</v>
      </c>
      <c r="C26" s="36">
        <v>0</v>
      </c>
      <c r="D26" s="35">
        <v>6401.8590000000004</v>
      </c>
      <c r="E26" s="36">
        <v>0</v>
      </c>
      <c r="F26" s="36">
        <v>0</v>
      </c>
      <c r="G26" s="37">
        <v>6.2655140500000002</v>
      </c>
      <c r="H26" s="35">
        <v>4201</v>
      </c>
      <c r="I26" s="35">
        <v>401.46657199999999</v>
      </c>
      <c r="J26" s="38">
        <f t="shared" si="9"/>
        <v>62126.810968049998</v>
      </c>
      <c r="K26" s="39">
        <v>0</v>
      </c>
      <c r="L26" s="35">
        <v>4773.6863999999996</v>
      </c>
      <c r="M26" s="38">
        <f t="shared" si="10"/>
        <v>66900.497368049997</v>
      </c>
      <c r="N26" s="39">
        <v>0</v>
      </c>
      <c r="O26" s="35">
        <v>335.02336715000001</v>
      </c>
      <c r="P26" s="40">
        <f t="shared" si="11"/>
        <v>335.02336715000001</v>
      </c>
      <c r="Q26" s="41">
        <f t="shared" si="3"/>
        <v>67235.5207352</v>
      </c>
      <c r="R26" s="41">
        <f t="shared" si="4"/>
        <v>62461.834335200001</v>
      </c>
      <c r="S26" s="78"/>
      <c r="T26" s="43">
        <v>291.37491799999998</v>
      </c>
      <c r="U26" s="42">
        <v>0</v>
      </c>
      <c r="V26" s="43">
        <v>10.161980659999999</v>
      </c>
      <c r="W26" s="43">
        <v>238.6321902</v>
      </c>
      <c r="X26" s="43">
        <v>0.12537999999999999</v>
      </c>
      <c r="Y26" s="44">
        <f t="shared" si="12"/>
        <v>540.29446885999994</v>
      </c>
      <c r="Z26" s="45">
        <v>1.3661743799999999</v>
      </c>
      <c r="AA26" s="41">
        <f t="shared" si="14"/>
        <v>541.6606432399999</v>
      </c>
      <c r="AB26" s="41">
        <f t="shared" si="13"/>
        <v>67777.18137844</v>
      </c>
      <c r="AC26" s="46">
        <f t="shared" si="8"/>
        <v>63003.494978440001</v>
      </c>
      <c r="AG26" s="32"/>
      <c r="AH26" s="32"/>
      <c r="AI26" s="32"/>
    </row>
    <row r="27" spans="1:35" ht="15.6" customHeight="1" x14ac:dyDescent="0.2">
      <c r="A27" s="26" t="s">
        <v>5</v>
      </c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F27" s="28"/>
      <c r="AG27" s="28"/>
      <c r="AH27" s="28"/>
    </row>
    <row r="28" spans="1:35" ht="24" customHeight="1" x14ac:dyDescent="0.2">
      <c r="A28" s="67" t="s">
        <v>11</v>
      </c>
      <c r="B28" s="67"/>
      <c r="C28" s="67"/>
      <c r="D28" s="67"/>
      <c r="E28" s="67"/>
      <c r="F28" s="67"/>
      <c r="G28" s="67"/>
      <c r="H28" s="67"/>
      <c r="AF28" s="28"/>
      <c r="AG28" s="29"/>
      <c r="AH28" s="28"/>
    </row>
    <row r="29" spans="1:35" x14ac:dyDescent="0.2">
      <c r="A29" s="27" t="s">
        <v>8</v>
      </c>
      <c r="AC29" s="31"/>
      <c r="AF29" s="28"/>
      <c r="AG29" s="31"/>
      <c r="AH29" s="28"/>
    </row>
    <row r="30" spans="1:35" x14ac:dyDescent="0.2">
      <c r="A30" s="26" t="s">
        <v>6</v>
      </c>
      <c r="AF30" s="28"/>
      <c r="AG30" s="28"/>
      <c r="AH30" s="28"/>
    </row>
    <row r="31" spans="1:35" x14ac:dyDescent="0.2">
      <c r="A31" s="26" t="s">
        <v>7</v>
      </c>
      <c r="AF31" s="28"/>
      <c r="AG31" s="30"/>
      <c r="AH31" s="28"/>
    </row>
    <row r="32" spans="1:35" x14ac:dyDescent="0.2">
      <c r="A32" s="26" t="s">
        <v>10</v>
      </c>
      <c r="AF32" s="28"/>
      <c r="AG32" s="28"/>
      <c r="AH32" s="28"/>
    </row>
    <row r="33" spans="32:34" x14ac:dyDescent="0.2">
      <c r="AF33" s="28"/>
      <c r="AG33" s="28"/>
      <c r="AH33" s="28"/>
    </row>
    <row r="34" spans="32:34" x14ac:dyDescent="0.2">
      <c r="AF34" s="28"/>
      <c r="AG34" s="28"/>
      <c r="AH34" s="28"/>
    </row>
  </sheetData>
  <mergeCells count="6">
    <mergeCell ref="A28:H28"/>
    <mergeCell ref="N5:P5"/>
    <mergeCell ref="T4:AA4"/>
    <mergeCell ref="T5:Y5"/>
    <mergeCell ref="A5:M5"/>
    <mergeCell ref="A4:R4"/>
  </mergeCells>
  <phoneticPr fontId="0" type="noConversion"/>
  <pageMargins left="0.75" right="0.75" top="1" bottom="1" header="0.5" footer="0.5"/>
  <pageSetup paperSize="9" scale="43" orientation="landscape" r:id="rId1"/>
  <headerFooter alignWithMargins="0"/>
  <ignoredErrors>
    <ignoredError sqref="J7:J17 J19:J26" formulaRange="1"/>
    <ignoredError sqref="AA19:AB19 R20 M21 AC20" formula="1"/>
    <ignoredError sqref="J18" formula="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AGS</vt:lpstr>
      <vt:lpstr>AGS!Print_Area</vt:lpstr>
      <vt:lpstr>AGS!Print_Titles</vt:lpstr>
    </vt:vector>
  </TitlesOfParts>
  <Company>Australian Office of Financial Management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Ceinwen Hiscock</dc:creator>
  <cp:lastModifiedBy>Beveridge, Luke</cp:lastModifiedBy>
  <cp:lastPrinted>2018-09-28T01:22:20Z</cp:lastPrinted>
  <dcterms:created xsi:type="dcterms:W3CDTF">2003-08-20T03:59:26Z</dcterms:created>
  <dcterms:modified xsi:type="dcterms:W3CDTF">2019-05-21T03:57:16Z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1040130843</vt:i4>
  </property>
  <property fmtid="{D5CDD505-2E9C-101B-9397-08002B2CF9AE}" pid="3" name="_NewReviewCycle">
    <vt:lpwstr/>
  </property>
  <property fmtid="{D5CDD505-2E9C-101B-9397-08002B2CF9AE}" pid="4" name="_EmailSubject">
    <vt:lpwstr>Annual Website Tables 2012-13</vt:lpwstr>
  </property>
  <property fmtid="{D5CDD505-2E9C-101B-9397-08002B2CF9AE}" pid="5" name="_AuthorEmail">
    <vt:lpwstr>Troy.Hughes@aofm.gov.au</vt:lpwstr>
  </property>
  <property fmtid="{D5CDD505-2E9C-101B-9397-08002B2CF9AE}" pid="6" name="_AuthorEmailDisplayName">
    <vt:lpwstr>Hughes, Troy</vt:lpwstr>
  </property>
  <property fmtid="{D5CDD505-2E9C-101B-9397-08002B2CF9AE}" pid="7" name="_ReviewingToolsShownOnce">
    <vt:lpwstr/>
  </property>
</Properties>
</file>