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240" windowWidth="19200" xWindow="1860" yWindow="0"/>
  </bookViews>
  <sheets>
    <sheet name="Sheet1" sheetId="1" state="visible" r:id="rId1"/>
    <sheet name="bom_explosion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563C1"/>
      <sz val="11"/>
      <u val="single"/>
    </font>
    <font>
      <b val="1"/>
    </font>
    <font>
      <color rgb="000563C1"/>
      <u val="single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2" numFmtId="0" pivotButton="0" quotePrefix="0" xfId="0"/>
    <xf applyAlignment="1" borderId="2" fillId="0" fontId="3" numFmtId="0" pivotButton="0" quotePrefix="0" xfId="0">
      <alignment horizontal="center" vertical="top"/>
    </xf>
    <xf borderId="0" fillId="0" fontId="4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26" sqref="E26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8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>
      <c r="A1" s="3" t="inlineStr">
        <is>
          <t>PART NUMBER</t>
        </is>
      </c>
      <c r="B1" s="3" t="inlineStr">
        <is>
          <t>QTY</t>
        </is>
      </c>
      <c r="C1" s="3" t="inlineStr">
        <is>
          <t>FUNCTION</t>
        </is>
      </c>
      <c r="D1" s="3" t="inlineStr">
        <is>
          <t>Description</t>
        </is>
      </c>
      <c r="E1" s="3" t="inlineStr">
        <is>
          <t>Type</t>
        </is>
      </c>
      <c r="F1" s="3" t="inlineStr">
        <is>
          <t>sumOH</t>
        </is>
      </c>
      <c r="G1" s="3" t="inlineStr">
        <is>
          <t>sumONO</t>
        </is>
      </c>
      <c r="H1" s="3" t="inlineStr">
        <is>
          <t>Phantom BOM</t>
        </is>
      </c>
      <c r="I1" s="3" t="inlineStr">
        <is>
          <t>Assembly</t>
        </is>
      </c>
      <c r="J1" s="3" t="inlineStr">
        <is>
          <t>Assembly Q/P</t>
        </is>
      </c>
      <c r="K1" s="3" t="inlineStr">
        <is>
          <t>Assembly Extd Qty</t>
        </is>
      </c>
      <c r="L1" s="3" t="inlineStr">
        <is>
          <t>Comp Extd Qty</t>
        </is>
      </c>
      <c r="M1" s="3" t="inlineStr">
        <is>
          <t># Top Level to Make</t>
        </is>
      </c>
      <c r="N1" s="3" t="inlineStr">
        <is>
          <t>Level</t>
        </is>
      </c>
      <c r="O1" s="3" t="inlineStr">
        <is>
          <t>Sort Path</t>
        </is>
      </c>
      <c r="P1" s="3" t="inlineStr">
        <is>
          <t>Dwg Link</t>
        </is>
      </c>
    </row>
    <row r="2">
      <c r="A2" t="inlineStr">
        <is>
          <t>1021335</t>
        </is>
      </c>
      <c r="B2" t="inlineStr">
        <is>
          <t>1</t>
        </is>
      </c>
      <c r="C2" t="inlineStr">
        <is>
          <t>camelot_scale15</t>
        </is>
      </c>
      <c r="D2" t="inlineStr">
        <is>
          <t>WELDMENT, TOPBACK, 8520B</t>
        </is>
      </c>
      <c r="E2" t="inlineStr">
        <is>
          <t>M</t>
        </is>
      </c>
      <c r="F2" t="n">
        <v>0</v>
      </c>
      <c r="G2" t="inlineStr"/>
      <c r="H2" t="b">
        <v>0</v>
      </c>
      <c r="I2" t="inlineStr">
        <is>
          <t>1021045</t>
        </is>
      </c>
      <c r="J2" t="n">
        <v>1</v>
      </c>
      <c r="K2" t="n">
        <v>5</v>
      </c>
      <c r="L2" t="n">
        <v>5</v>
      </c>
      <c r="M2" t="n">
        <v>5</v>
      </c>
      <c r="N2" t="n">
        <v>0</v>
      </c>
      <c r="O2" t="inlineStr">
        <is>
          <t>\1021045</t>
        </is>
      </c>
      <c r="P2" s="4">
        <f>HYPERLINK("\\vimage\latest\1021335.pdf","print")</f>
        <v/>
      </c>
    </row>
    <row r="3">
      <c r="A3" t="inlineStr">
        <is>
          <t>1021338</t>
        </is>
      </c>
      <c r="B3" t="inlineStr">
        <is>
          <t>1</t>
        </is>
      </c>
      <c r="C3" t="inlineStr">
        <is>
          <t>camelot_scale15</t>
        </is>
      </c>
      <c r="D3" t="inlineStr">
        <is>
          <t>WELDMENT, ENGINE PAN, 8520B</t>
        </is>
      </c>
      <c r="E3" t="inlineStr">
        <is>
          <t>M</t>
        </is>
      </c>
      <c r="F3" t="n">
        <v>0</v>
      </c>
      <c r="G3" t="inlineStr"/>
      <c r="H3" t="b">
        <v>0</v>
      </c>
      <c r="I3" t="inlineStr">
        <is>
          <t>1021045</t>
        </is>
      </c>
      <c r="J3" t="n">
        <v>1</v>
      </c>
      <c r="K3" t="n">
        <v>5</v>
      </c>
      <c r="L3" t="n">
        <v>5</v>
      </c>
      <c r="M3" t="n">
        <v>5</v>
      </c>
      <c r="N3" t="n">
        <v>0</v>
      </c>
      <c r="O3" t="inlineStr">
        <is>
          <t>\1021045</t>
        </is>
      </c>
      <c r="P3" s="4">
        <f>HYPERLINK("\\vimage\latest\1021338.pdf","print")</f>
        <v/>
      </c>
    </row>
    <row r="4">
      <c r="A4" t="inlineStr">
        <is>
          <t>852827</t>
        </is>
      </c>
      <c r="B4" t="inlineStr">
        <is>
          <t>4</t>
        </is>
      </c>
      <c r="C4" t="inlineStr">
        <is>
          <t>camelot_scale15</t>
        </is>
      </c>
      <c r="D4" t="inlineStr">
        <is>
          <t>CLAMP HALF,W/DRILLED HOLES</t>
        </is>
      </c>
      <c r="E4" t="inlineStr">
        <is>
          <t>P</t>
        </is>
      </c>
      <c r="F4" t="n">
        <v>215</v>
      </c>
      <c r="G4" t="n">
        <v>2840</v>
      </c>
      <c r="H4" t="b">
        <v>0</v>
      </c>
      <c r="I4" t="inlineStr">
        <is>
          <t>1021045</t>
        </is>
      </c>
      <c r="J4" t="n">
        <v>1</v>
      </c>
      <c r="K4" t="n">
        <v>5</v>
      </c>
      <c r="L4" t="n">
        <v>20</v>
      </c>
      <c r="M4" t="n">
        <v>5</v>
      </c>
      <c r="N4" t="n">
        <v>0</v>
      </c>
      <c r="O4" t="inlineStr">
        <is>
          <t>\1021045</t>
        </is>
      </c>
      <c r="P4" s="4">
        <f>HYPERLINK("\\vimage\latest\852827.pdf","print")</f>
        <v/>
      </c>
    </row>
    <row r="5">
      <c r="A5" t="inlineStr">
        <is>
          <t>1007091</t>
        </is>
      </c>
      <c r="B5" t="inlineStr">
        <is>
          <t>2</t>
        </is>
      </c>
      <c r="C5" t="inlineStr">
        <is>
          <t>camelot_scale15</t>
        </is>
      </c>
      <c r="D5" t="inlineStr">
        <is>
          <t>ARM, SCREED LIFT MOUNT</t>
        </is>
      </c>
      <c r="E5" t="inlineStr">
        <is>
          <t>P</t>
        </is>
      </c>
      <c r="F5" t="n">
        <v>99</v>
      </c>
      <c r="G5" t="inlineStr"/>
      <c r="H5" t="b">
        <v>0</v>
      </c>
      <c r="I5" t="inlineStr">
        <is>
          <t>1021045</t>
        </is>
      </c>
      <c r="J5" t="n">
        <v>1</v>
      </c>
      <c r="K5" t="n">
        <v>5</v>
      </c>
      <c r="L5" t="n">
        <v>10</v>
      </c>
      <c r="M5" t="n">
        <v>5</v>
      </c>
      <c r="N5" t="n">
        <v>0</v>
      </c>
      <c r="O5" t="inlineStr">
        <is>
          <t>\1021045</t>
        </is>
      </c>
      <c r="P5" s="4">
        <f>HYPERLINK("\\vimage\latest\1007091.pdf","print")</f>
        <v/>
      </c>
    </row>
    <row r="6">
      <c r="A6" t="inlineStr">
        <is>
          <t>853746</t>
        </is>
      </c>
      <c r="B6" t="inlineStr">
        <is>
          <t>2</t>
        </is>
      </c>
      <c r="C6" t="inlineStr">
        <is>
          <t>camelot_scale15</t>
        </is>
      </c>
      <c r="D6" t="inlineStr">
        <is>
          <t>GUSSET, 8500 SCREED LIFT ARM</t>
        </is>
      </c>
      <c r="E6" t="inlineStr">
        <is>
          <t>P</t>
        </is>
      </c>
      <c r="F6" t="n">
        <v>126</v>
      </c>
      <c r="G6" t="n">
        <v>50</v>
      </c>
      <c r="H6" t="b">
        <v>0</v>
      </c>
      <c r="I6" t="inlineStr">
        <is>
          <t>1021045</t>
        </is>
      </c>
      <c r="J6" t="n">
        <v>1</v>
      </c>
      <c r="K6" t="n">
        <v>5</v>
      </c>
      <c r="L6" t="n">
        <v>10</v>
      </c>
      <c r="M6" t="n">
        <v>5</v>
      </c>
      <c r="N6" t="n">
        <v>0</v>
      </c>
      <c r="O6" t="inlineStr">
        <is>
          <t>\1021045</t>
        </is>
      </c>
      <c r="P6" s="4">
        <f>HYPERLINK("\\vimage\latest\853746.pdf","print")</f>
        <v/>
      </c>
    </row>
    <row r="7">
      <c r="A7" t="inlineStr">
        <is>
          <t>852281</t>
        </is>
      </c>
      <c r="B7" t="inlineStr">
        <is>
          <t>2</t>
        </is>
      </c>
      <c r="C7" t="inlineStr">
        <is>
          <t>camelot_scale15</t>
        </is>
      </c>
      <c r="D7" t="inlineStr">
        <is>
          <t>MOUNT, SCREED LIFT CYL TOP</t>
        </is>
      </c>
      <c r="E7" t="inlineStr">
        <is>
          <t>P</t>
        </is>
      </c>
      <c r="F7" t="n">
        <v>293</v>
      </c>
      <c r="G7" t="n">
        <v>1888</v>
      </c>
      <c r="H7" t="b">
        <v>0</v>
      </c>
      <c r="I7" t="inlineStr">
        <is>
          <t>1021045</t>
        </is>
      </c>
      <c r="J7" t="n">
        <v>1</v>
      </c>
      <c r="K7" t="n">
        <v>5</v>
      </c>
      <c r="L7" t="n">
        <v>10</v>
      </c>
      <c r="M7" t="n">
        <v>5</v>
      </c>
      <c r="N7" t="n">
        <v>0</v>
      </c>
      <c r="O7" t="inlineStr">
        <is>
          <t>\1021045</t>
        </is>
      </c>
      <c r="P7" s="4">
        <f>HYPERLINK("\\vimage\latest\852281.pdf","print")</f>
        <v/>
      </c>
    </row>
    <row r="8">
      <c r="A8" t="inlineStr">
        <is>
          <t>1016230</t>
        </is>
      </c>
      <c r="B8" t="inlineStr">
        <is>
          <t>2</t>
        </is>
      </c>
      <c r="C8" t="inlineStr">
        <is>
          <t>camelot_scale15</t>
        </is>
      </c>
      <c r="D8" t="inlineStr">
        <is>
          <t>PLATE, TOP BACK SIDE, 8520</t>
        </is>
      </c>
      <c r="E8" t="inlineStr">
        <is>
          <t>M</t>
        </is>
      </c>
      <c r="F8" t="n">
        <v>31</v>
      </c>
      <c r="G8" t="inlineStr"/>
      <c r="H8" t="b">
        <v>0</v>
      </c>
      <c r="I8" t="inlineStr">
        <is>
          <t>1021045</t>
        </is>
      </c>
      <c r="J8" t="n">
        <v>1</v>
      </c>
      <c r="K8" t="n">
        <v>5</v>
      </c>
      <c r="L8" t="n">
        <v>10</v>
      </c>
      <c r="M8" t="n">
        <v>5</v>
      </c>
      <c r="N8" t="n">
        <v>0</v>
      </c>
      <c r="O8" t="inlineStr">
        <is>
          <t>\1021045</t>
        </is>
      </c>
      <c r="P8" s="4">
        <f>HYPERLINK("\\vimage\latest\1016230.pdf","print")</f>
        <v/>
      </c>
    </row>
    <row r="9">
      <c r="A9" t="inlineStr">
        <is>
          <t>853613</t>
        </is>
      </c>
      <c r="B9" t="inlineStr">
        <is>
          <t>2</t>
        </is>
      </c>
      <c r="C9" t="inlineStr">
        <is>
          <t>camelot_scale15</t>
        </is>
      </c>
      <c r="D9" t="inlineStr">
        <is>
          <t>PLATE, SIDEWING CYLINDER MOUNT</t>
        </is>
      </c>
      <c r="E9" t="inlineStr">
        <is>
          <t>P</t>
        </is>
      </c>
      <c r="F9" t="n">
        <v>172</v>
      </c>
      <c r="G9" t="n">
        <v>118</v>
      </c>
      <c r="H9" t="b">
        <v>0</v>
      </c>
      <c r="I9" t="inlineStr">
        <is>
          <t>1021045</t>
        </is>
      </c>
      <c r="J9" t="n">
        <v>1</v>
      </c>
      <c r="K9" t="n">
        <v>5</v>
      </c>
      <c r="L9" t="n">
        <v>10</v>
      </c>
      <c r="M9" t="n">
        <v>5</v>
      </c>
      <c r="N9" t="n">
        <v>0</v>
      </c>
      <c r="O9" t="inlineStr">
        <is>
          <t>\1021045</t>
        </is>
      </c>
      <c r="P9" s="4">
        <f>HYPERLINK("\\vimage\latest\853613.pdf","print")</f>
        <v/>
      </c>
    </row>
    <row r="10">
      <c r="A10" t="inlineStr">
        <is>
          <t>1016511</t>
        </is>
      </c>
      <c r="B10" t="inlineStr">
        <is>
          <t>2</t>
        </is>
      </c>
      <c r="C10" t="inlineStr">
        <is>
          <t>camelot_scale15</t>
        </is>
      </c>
      <c r="D10" t="inlineStr">
        <is>
          <t>SHEET, CHANNEL COVER, 8515E</t>
        </is>
      </c>
      <c r="E10" t="inlineStr">
        <is>
          <t>M</t>
        </is>
      </c>
      <c r="F10" t="n">
        <v>128</v>
      </c>
      <c r="G10" t="inlineStr"/>
      <c r="H10" t="b">
        <v>0</v>
      </c>
      <c r="I10" t="inlineStr">
        <is>
          <t>1021045</t>
        </is>
      </c>
      <c r="J10" t="n">
        <v>1</v>
      </c>
      <c r="K10" t="n">
        <v>5</v>
      </c>
      <c r="L10" t="n">
        <v>10</v>
      </c>
      <c r="M10" t="n">
        <v>5</v>
      </c>
      <c r="N10" t="n">
        <v>0</v>
      </c>
      <c r="O10" t="inlineStr">
        <is>
          <t>\1021045</t>
        </is>
      </c>
      <c r="P10" s="4">
        <f>HYPERLINK("\\vimage\latest\1016511.pdf","print")</f>
        <v/>
      </c>
    </row>
    <row r="11">
      <c r="A11" t="inlineStr">
        <is>
          <t>853655</t>
        </is>
      </c>
      <c r="B11" t="inlineStr">
        <is>
          <t>2</t>
        </is>
      </c>
      <c r="C11" t="inlineStr">
        <is>
          <t>camelot_scale15</t>
        </is>
      </c>
      <c r="D11" t="inlineStr">
        <is>
          <t>RND,.688X10.50,CRS,BEND | 11/16CRSHAFTX10-1/2 BENT 1 END</t>
        </is>
      </c>
      <c r="E11" t="inlineStr">
        <is>
          <t>M</t>
        </is>
      </c>
      <c r="F11" t="n">
        <v>30</v>
      </c>
      <c r="G11" t="inlineStr"/>
      <c r="H11" t="b">
        <v>0</v>
      </c>
      <c r="I11" t="inlineStr">
        <is>
          <t>1021045</t>
        </is>
      </c>
      <c r="J11" t="n">
        <v>1</v>
      </c>
      <c r="K11" t="n">
        <v>5</v>
      </c>
      <c r="L11" t="n">
        <v>10</v>
      </c>
      <c r="M11" t="n">
        <v>5</v>
      </c>
      <c r="N11" t="n">
        <v>0</v>
      </c>
      <c r="O11" t="inlineStr">
        <is>
          <t>\1021045</t>
        </is>
      </c>
      <c r="P11" s="4">
        <f>HYPERLINK("\\vimage\latest\853655.pdf","print")</f>
        <v/>
      </c>
    </row>
    <row r="12">
      <c r="A12" t="inlineStr">
        <is>
          <t>1015283</t>
        </is>
      </c>
      <c r="B12" t="inlineStr">
        <is>
          <t>1</t>
        </is>
      </c>
      <c r="C12" t="inlineStr">
        <is>
          <t>camelot_scale15</t>
        </is>
      </c>
      <c r="D12" t="inlineStr">
        <is>
          <t>SHEET, COVER, OIL PAN ACCESS</t>
        </is>
      </c>
      <c r="E12" t="inlineStr">
        <is>
          <t>M</t>
        </is>
      </c>
      <c r="F12" t="n">
        <v>33</v>
      </c>
      <c r="G12" t="inlineStr"/>
      <c r="H12" t="b">
        <v>0</v>
      </c>
      <c r="I12" t="inlineStr">
        <is>
          <t>1021045</t>
        </is>
      </c>
      <c r="J12" t="n">
        <v>1</v>
      </c>
      <c r="K12" t="n">
        <v>5</v>
      </c>
      <c r="L12" t="n">
        <v>5</v>
      </c>
      <c r="M12" t="n">
        <v>5</v>
      </c>
      <c r="N12" t="n">
        <v>0</v>
      </c>
      <c r="O12" t="inlineStr">
        <is>
          <t>\1021045</t>
        </is>
      </c>
      <c r="P12" s="4">
        <f>HYPERLINK("\\vimage\latest\1015283.pdf","print")</f>
        <v/>
      </c>
    </row>
    <row r="13">
      <c r="A13" t="inlineStr">
        <is>
          <t>1015289</t>
        </is>
      </c>
      <c r="B13" t="inlineStr">
        <is>
          <t>1</t>
        </is>
      </c>
      <c r="C13" t="inlineStr">
        <is>
          <t>camelot_scale15</t>
        </is>
      </c>
      <c r="D13" t="inlineStr">
        <is>
          <t>SHEET, COVER, TANK STRAINER ACCESS</t>
        </is>
      </c>
      <c r="E13" t="inlineStr">
        <is>
          <t>M</t>
        </is>
      </c>
      <c r="F13" t="n">
        <v>93</v>
      </c>
      <c r="G13" t="inlineStr"/>
      <c r="H13" t="b">
        <v>0</v>
      </c>
      <c r="I13" t="inlineStr">
        <is>
          <t>1021045</t>
        </is>
      </c>
      <c r="J13" t="n">
        <v>1</v>
      </c>
      <c r="K13" t="n">
        <v>5</v>
      </c>
      <c r="L13" t="n">
        <v>5</v>
      </c>
      <c r="M13" t="n">
        <v>5</v>
      </c>
      <c r="N13" t="n">
        <v>0</v>
      </c>
      <c r="O13" t="inlineStr">
        <is>
          <t>\1021045</t>
        </is>
      </c>
      <c r="P13" s="4">
        <f>HYPERLINK("\\vimage\latest\1015289.pdf","print")</f>
        <v/>
      </c>
    </row>
    <row r="14">
      <c r="A14" t="inlineStr">
        <is>
          <t>1015290</t>
        </is>
      </c>
      <c r="B14" t="inlineStr">
        <is>
          <t>2</t>
        </is>
      </c>
      <c r="C14" t="inlineStr">
        <is>
          <t>camelot_scale15</t>
        </is>
      </c>
      <c r="D14" t="inlineStr">
        <is>
          <t>SHEET, COVER, TANK DRAIN ACCESS</t>
        </is>
      </c>
      <c r="E14" t="inlineStr">
        <is>
          <t>M</t>
        </is>
      </c>
      <c r="F14" t="n">
        <v>116</v>
      </c>
      <c r="G14" t="inlineStr"/>
      <c r="H14" t="b">
        <v>0</v>
      </c>
      <c r="I14" t="inlineStr">
        <is>
          <t>1021045</t>
        </is>
      </c>
      <c r="J14" t="n">
        <v>1</v>
      </c>
      <c r="K14" t="n">
        <v>5</v>
      </c>
      <c r="L14" t="n">
        <v>10</v>
      </c>
      <c r="M14" t="n">
        <v>5</v>
      </c>
      <c r="N14" t="n">
        <v>0</v>
      </c>
      <c r="O14" t="inlineStr">
        <is>
          <t>\1021045</t>
        </is>
      </c>
      <c r="P14" s="4">
        <f>HYPERLINK("\\vimage\latest\1015290.pdf","print")</f>
        <v/>
      </c>
    </row>
    <row r="15">
      <c r="A15" t="inlineStr">
        <is>
          <t>853636</t>
        </is>
      </c>
      <c r="B15" t="inlineStr">
        <is>
          <t>1</t>
        </is>
      </c>
      <c r="C15" t="inlineStr">
        <is>
          <t>camelot_scale15</t>
        </is>
      </c>
      <c r="D15" t="inlineStr">
        <is>
          <t>BAR, MOUNT TAB</t>
        </is>
      </c>
      <c r="E15" t="inlineStr">
        <is>
          <t>M</t>
        </is>
      </c>
      <c r="F15" t="n">
        <v>48</v>
      </c>
      <c r="G15" t="inlineStr"/>
      <c r="H15" t="b">
        <v>0</v>
      </c>
      <c r="I15" t="inlineStr">
        <is>
          <t>1021045</t>
        </is>
      </c>
      <c r="J15" t="n">
        <v>1</v>
      </c>
      <c r="K15" t="n">
        <v>5</v>
      </c>
      <c r="L15" t="n">
        <v>5</v>
      </c>
      <c r="M15" t="n">
        <v>5</v>
      </c>
      <c r="N15" t="n">
        <v>0</v>
      </c>
      <c r="O15" t="inlineStr">
        <is>
          <t>\1021045</t>
        </is>
      </c>
      <c r="P15" s="4">
        <f>HYPERLINK("\\vimage\latest\853636.pdf","print")</f>
        <v/>
      </c>
    </row>
    <row r="16">
      <c r="A16" t="inlineStr">
        <is>
          <t>853928</t>
        </is>
      </c>
      <c r="B16" t="inlineStr">
        <is>
          <t>2</t>
        </is>
      </c>
      <c r="C16" t="inlineStr">
        <is>
          <t>camelot_scale15</t>
        </is>
      </c>
      <c r="D16" t="inlineStr">
        <is>
          <t>PLATE, SONIC AUGER CONTROL MOUNT</t>
        </is>
      </c>
      <c r="E16" t="inlineStr">
        <is>
          <t>M</t>
        </is>
      </c>
      <c r="F16" t="n">
        <v>81</v>
      </c>
      <c r="G16" t="inlineStr"/>
      <c r="H16" t="b">
        <v>0</v>
      </c>
      <c r="I16" t="inlineStr">
        <is>
          <t>1021045</t>
        </is>
      </c>
      <c r="J16" t="n">
        <v>1</v>
      </c>
      <c r="K16" t="n">
        <v>5</v>
      </c>
      <c r="L16" t="n">
        <v>10</v>
      </c>
      <c r="M16" t="n">
        <v>5</v>
      </c>
      <c r="N16" t="n">
        <v>0</v>
      </c>
      <c r="O16" t="inlineStr">
        <is>
          <t>\1021045</t>
        </is>
      </c>
      <c r="P16" s="4">
        <f>HYPERLINK("\\vimage\latest\853928.pdf","print")</f>
        <v/>
      </c>
    </row>
    <row r="17">
      <c r="A17" t="inlineStr">
        <is>
          <t>853895</t>
        </is>
      </c>
      <c r="B17" t="inlineStr">
        <is>
          <t>2</t>
        </is>
      </c>
      <c r="C17" t="inlineStr">
        <is>
          <t>camelot_scale15</t>
        </is>
      </c>
      <c r="D17" t="inlineStr">
        <is>
          <t>BRACKET, SCREED DEPTH CABLE</t>
        </is>
      </c>
      <c r="E17" t="inlineStr">
        <is>
          <t>M</t>
        </is>
      </c>
      <c r="F17" t="n">
        <v>23</v>
      </c>
      <c r="G17" t="inlineStr"/>
      <c r="H17" t="b">
        <v>0</v>
      </c>
      <c r="I17" t="inlineStr">
        <is>
          <t>1021045</t>
        </is>
      </c>
      <c r="J17" t="n">
        <v>1</v>
      </c>
      <c r="K17" t="n">
        <v>5</v>
      </c>
      <c r="L17" t="n">
        <v>10</v>
      </c>
      <c r="M17" t="n">
        <v>5</v>
      </c>
      <c r="N17" t="n">
        <v>0</v>
      </c>
      <c r="O17" t="inlineStr">
        <is>
          <t>\1021045</t>
        </is>
      </c>
      <c r="P17" s="4">
        <f>HYPERLINK("\\vimage\latest\853895.pdf","print")</f>
        <v/>
      </c>
    </row>
    <row r="18">
      <c r="A18" t="inlineStr">
        <is>
          <t>1011537</t>
        </is>
      </c>
      <c r="B18" t="inlineStr">
        <is>
          <t>2</t>
        </is>
      </c>
      <c r="C18" t="inlineStr">
        <is>
          <t>camelot_scale15</t>
        </is>
      </c>
      <c r="D18" t="inlineStr">
        <is>
          <t>TAB, SCREED DEPTH CABLE</t>
        </is>
      </c>
      <c r="E18" t="inlineStr">
        <is>
          <t>M</t>
        </is>
      </c>
      <c r="F18" t="n">
        <v>68</v>
      </c>
      <c r="G18" t="inlineStr"/>
      <c r="H18" t="b">
        <v>0</v>
      </c>
      <c r="I18" t="inlineStr">
        <is>
          <t>1021045</t>
        </is>
      </c>
      <c r="J18" t="n">
        <v>1</v>
      </c>
      <c r="K18" t="n">
        <v>5</v>
      </c>
      <c r="L18" t="n">
        <v>10</v>
      </c>
      <c r="M18" t="n">
        <v>5</v>
      </c>
      <c r="N18" t="n">
        <v>0</v>
      </c>
      <c r="O18" t="inlineStr">
        <is>
          <t>\1021045</t>
        </is>
      </c>
      <c r="P18" s="4">
        <f>HYPERLINK("\\vimage\latest\1011537.pdf","print")</f>
        <v/>
      </c>
    </row>
    <row r="19">
      <c r="A19" t="inlineStr">
        <is>
          <t>100-6-16-12-5F</t>
        </is>
      </c>
      <c r="B19" t="inlineStr">
        <is>
          <t>2</t>
        </is>
      </c>
      <c r="C19" t="inlineStr">
        <is>
          <t>camelot_scale15</t>
        </is>
      </c>
      <c r="D19" t="inlineStr">
        <is>
          <t>CSHH,3/8-16 X 0.75,GR5,FT</t>
        </is>
      </c>
      <c r="E19" t="inlineStr">
        <is>
          <t>P</t>
        </is>
      </c>
      <c r="F19" t="n">
        <v>1862</v>
      </c>
      <c r="G19" t="inlineStr"/>
      <c r="H19" t="b">
        <v>0</v>
      </c>
      <c r="I19" t="inlineStr">
        <is>
          <t>1021045</t>
        </is>
      </c>
      <c r="J19" t="n">
        <v>1</v>
      </c>
      <c r="K19" t="n">
        <v>5</v>
      </c>
      <c r="L19" t="n">
        <v>10</v>
      </c>
      <c r="M19" t="n">
        <v>5</v>
      </c>
      <c r="N19" t="n">
        <v>0</v>
      </c>
      <c r="O19" t="inlineStr">
        <is>
          <t>\1021045</t>
        </is>
      </c>
      <c r="P19" s="4">
        <f>HYPERLINK("\\vimage\latest\100-6-16-12-5F.pdf","print")</f>
        <v/>
      </c>
    </row>
    <row r="20">
      <c r="A20" t="inlineStr">
        <is>
          <t>100-6-16-16-5F</t>
        </is>
      </c>
      <c r="B20" t="inlineStr">
        <is>
          <t>20</t>
        </is>
      </c>
      <c r="C20" t="inlineStr">
        <is>
          <t>camelot_scale15</t>
        </is>
      </c>
      <c r="D20" t="inlineStr">
        <is>
          <t>CSHH,3/8-16 X 1,GR5,FT</t>
        </is>
      </c>
      <c r="E20" t="inlineStr">
        <is>
          <t>P</t>
        </is>
      </c>
      <c r="F20" t="n">
        <v>1744</v>
      </c>
      <c r="G20" t="inlineStr"/>
      <c r="H20" t="b">
        <v>0</v>
      </c>
      <c r="I20" t="inlineStr">
        <is>
          <t>1021045</t>
        </is>
      </c>
      <c r="J20" t="n">
        <v>1</v>
      </c>
      <c r="K20" t="n">
        <v>5</v>
      </c>
      <c r="L20" t="n">
        <v>100</v>
      </c>
      <c r="M20" t="n">
        <v>5</v>
      </c>
      <c r="N20" t="n">
        <v>0</v>
      </c>
      <c r="O20" t="inlineStr">
        <is>
          <t>\1021045</t>
        </is>
      </c>
      <c r="P20" s="4">
        <f>HYPERLINK("\\vimage\latest\100-6-16-16-5F.pdf","print")</f>
        <v/>
      </c>
    </row>
    <row r="21">
      <c r="A21" t="inlineStr">
        <is>
          <t>100-10-11-56-5</t>
        </is>
      </c>
      <c r="B21" t="inlineStr">
        <is>
          <t>8</t>
        </is>
      </c>
      <c r="C21" t="inlineStr">
        <is>
          <t>camelot_scale15</t>
        </is>
      </c>
      <c r="D21" t="inlineStr">
        <is>
          <t>CSHH,5/8-11 X 3.5,GR5</t>
        </is>
      </c>
      <c r="E21" t="inlineStr">
        <is>
          <t>P</t>
        </is>
      </c>
      <c r="F21" t="n">
        <v>1000</v>
      </c>
      <c r="G21" t="inlineStr"/>
      <c r="H21" t="b">
        <v>0</v>
      </c>
      <c r="I21" t="inlineStr">
        <is>
          <t>1021045</t>
        </is>
      </c>
      <c r="J21" t="n">
        <v>1</v>
      </c>
      <c r="K21" t="n">
        <v>5</v>
      </c>
      <c r="L21" t="n">
        <v>40</v>
      </c>
      <c r="M21" t="n">
        <v>5</v>
      </c>
      <c r="N21" t="n">
        <v>0</v>
      </c>
      <c r="O21" t="inlineStr">
        <is>
          <t>\1021045</t>
        </is>
      </c>
      <c r="P21" s="4">
        <f>HYPERLINK("\\vimage\latest\100-10-11-56-5.pdf","print")</f>
        <v/>
      </c>
    </row>
    <row r="22">
      <c r="A22" t="inlineStr">
        <is>
          <t>302-6</t>
        </is>
      </c>
      <c r="B22" t="inlineStr">
        <is>
          <t>22</t>
        </is>
      </c>
      <c r="C22" t="inlineStr">
        <is>
          <t>camelot_scale15</t>
        </is>
      </c>
      <c r="D22" t="inlineStr">
        <is>
          <t>WASHER, LOCK, 3/8</t>
        </is>
      </c>
      <c r="E22" t="inlineStr">
        <is>
          <t>P</t>
        </is>
      </c>
      <c r="F22" t="n">
        <v>1261</v>
      </c>
      <c r="G22" t="inlineStr"/>
      <c r="H22" t="b">
        <v>0</v>
      </c>
      <c r="I22" t="inlineStr">
        <is>
          <t>1021045</t>
        </is>
      </c>
      <c r="J22" t="n">
        <v>1</v>
      </c>
      <c r="K22" t="n">
        <v>5</v>
      </c>
      <c r="L22" t="n">
        <v>110</v>
      </c>
      <c r="M22" t="n">
        <v>5</v>
      </c>
      <c r="N22" t="n">
        <v>0</v>
      </c>
      <c r="O22" t="inlineStr">
        <is>
          <t>\1021045</t>
        </is>
      </c>
      <c r="P22" s="4">
        <f>HYPERLINK("\\vimage\latest\302-6.pdf","print")</f>
        <v/>
      </c>
    </row>
    <row r="23">
      <c r="A23" t="inlineStr">
        <is>
          <t>302-10</t>
        </is>
      </c>
      <c r="B23" t="inlineStr">
        <is>
          <t>8</t>
        </is>
      </c>
      <c r="C23" t="inlineStr">
        <is>
          <t>camelot_scale15</t>
        </is>
      </c>
      <c r="D23" t="inlineStr">
        <is>
          <t>WASHER, LOCK, 5/8</t>
        </is>
      </c>
      <c r="E23" t="inlineStr">
        <is>
          <t>P</t>
        </is>
      </c>
      <c r="F23" t="n">
        <v>2608</v>
      </c>
      <c r="G23" t="inlineStr"/>
      <c r="H23" t="b">
        <v>0</v>
      </c>
      <c r="I23" t="inlineStr">
        <is>
          <t>1021045</t>
        </is>
      </c>
      <c r="J23" t="n">
        <v>1</v>
      </c>
      <c r="K23" t="n">
        <v>5</v>
      </c>
      <c r="L23" t="n">
        <v>40</v>
      </c>
      <c r="M23" t="n">
        <v>5</v>
      </c>
      <c r="N23" t="n">
        <v>0</v>
      </c>
      <c r="O23" t="inlineStr">
        <is>
          <t>\1021045</t>
        </is>
      </c>
      <c r="P23" s="4">
        <f>HYPERLINK("\\vimage\latest\302-10.pdf","print")</f>
        <v/>
      </c>
    </row>
    <row r="24">
      <c r="A24" t="inlineStr">
        <is>
          <t>300-6</t>
        </is>
      </c>
      <c r="B24" t="inlineStr">
        <is>
          <t>24</t>
        </is>
      </c>
      <c r="C24" t="inlineStr">
        <is>
          <t>camelot_scale15</t>
        </is>
      </c>
      <c r="D24" t="inlineStr">
        <is>
          <t>WASHER, FLAT, SAE, 3/8</t>
        </is>
      </c>
      <c r="E24" t="inlineStr">
        <is>
          <t>P</t>
        </is>
      </c>
      <c r="F24" t="n">
        <v>1565</v>
      </c>
      <c r="G24" t="inlineStr"/>
      <c r="H24" t="b">
        <v>0</v>
      </c>
      <c r="I24" t="inlineStr">
        <is>
          <t>1021045</t>
        </is>
      </c>
      <c r="J24" t="n">
        <v>1</v>
      </c>
      <c r="K24" t="n">
        <v>5</v>
      </c>
      <c r="L24" t="n">
        <v>120</v>
      </c>
      <c r="M24" t="n">
        <v>5</v>
      </c>
      <c r="N24" t="n">
        <v>0</v>
      </c>
      <c r="O24" t="inlineStr">
        <is>
          <t>\1021045</t>
        </is>
      </c>
      <c r="P24" s="4">
        <f>HYPERLINK("\\vimage\latest\300-6.pdf","print")</f>
        <v/>
      </c>
    </row>
    <row r="25">
      <c r="A25" t="inlineStr">
        <is>
          <t>300-10</t>
        </is>
      </c>
      <c r="B25" t="inlineStr">
        <is>
          <t>8</t>
        </is>
      </c>
      <c r="C25" t="inlineStr">
        <is>
          <t>camelot_scale15</t>
        </is>
      </c>
      <c r="D25" t="inlineStr">
        <is>
          <t>WASHER, FLAT, SAE, 5/8</t>
        </is>
      </c>
      <c r="E25" t="inlineStr">
        <is>
          <t>P</t>
        </is>
      </c>
      <c r="F25" t="n">
        <v>2010</v>
      </c>
      <c r="G25" t="inlineStr"/>
      <c r="H25" t="b">
        <v>0</v>
      </c>
      <c r="I25" t="inlineStr">
        <is>
          <t>1021045</t>
        </is>
      </c>
      <c r="J25" t="n">
        <v>1</v>
      </c>
      <c r="K25" t="n">
        <v>5</v>
      </c>
      <c r="L25" t="n">
        <v>40</v>
      </c>
      <c r="M25" t="n">
        <v>5</v>
      </c>
      <c r="N25" t="n">
        <v>0</v>
      </c>
      <c r="O25" t="inlineStr">
        <is>
          <t>\1021045</t>
        </is>
      </c>
      <c r="P25" s="4">
        <f>HYPERLINK("\\vimage\latest\300-10.pdf","print")</f>
        <v/>
      </c>
    </row>
    <row r="26">
      <c r="A26" t="inlineStr">
        <is>
          <t>920070</t>
        </is>
      </c>
      <c r="B26" t="inlineStr">
        <is>
          <t>2</t>
        </is>
      </c>
      <c r="C26" t="inlineStr">
        <is>
          <t>camelot_scale15</t>
        </is>
      </c>
      <c r="D26" t="inlineStr">
        <is>
          <t>THUMB SCREW,.375-16X1.00</t>
        </is>
      </c>
      <c r="E26" t="inlineStr">
        <is>
          <t>P</t>
        </is>
      </c>
      <c r="F26" t="n">
        <v>2016</v>
      </c>
      <c r="G26" t="inlineStr"/>
      <c r="H26" t="b">
        <v>0</v>
      </c>
      <c r="I26" t="inlineStr">
        <is>
          <t>1021045</t>
        </is>
      </c>
      <c r="J26" t="n">
        <v>1</v>
      </c>
      <c r="K26" t="n">
        <v>5</v>
      </c>
      <c r="L26" t="n">
        <v>10</v>
      </c>
      <c r="M26" t="n">
        <v>5</v>
      </c>
      <c r="N26" t="n">
        <v>0</v>
      </c>
      <c r="O26" t="inlineStr">
        <is>
          <t>\1021045</t>
        </is>
      </c>
      <c r="P26" s="4">
        <f>HYPERLINK("\\vimage\latest\920070.pdf","print")</f>
        <v/>
      </c>
    </row>
    <row r="27">
      <c r="A27" t="inlineStr">
        <is>
          <t>853606</t>
        </is>
      </c>
      <c r="B27" t="inlineStr">
        <is>
          <t>1</t>
        </is>
      </c>
      <c r="C27" t="inlineStr">
        <is>
          <t>camelot_scale15</t>
        </is>
      </c>
      <c r="D27" t="inlineStr">
        <is>
          <t>TUBE,RND,1.25ODX1.00IDX3.00</t>
        </is>
      </c>
      <c r="E27" t="inlineStr">
        <is>
          <t>M</t>
        </is>
      </c>
      <c r="F27" t="n">
        <v>82</v>
      </c>
      <c r="G27" t="inlineStr"/>
      <c r="H27" t="b">
        <v>0</v>
      </c>
      <c r="I27" t="inlineStr">
        <is>
          <t>1021045</t>
        </is>
      </c>
      <c r="J27" t="n">
        <v>1</v>
      </c>
      <c r="K27" t="n">
        <v>5</v>
      </c>
      <c r="L27" t="n">
        <v>5</v>
      </c>
      <c r="M27" t="n">
        <v>5</v>
      </c>
      <c r="N27" t="n">
        <v>0</v>
      </c>
      <c r="O27" t="inlineStr">
        <is>
          <t>\1021045</t>
        </is>
      </c>
      <c r="P27" s="4">
        <f>HYPERLINK("\\vimage\latest\853606.pdf","print")</f>
        <v/>
      </c>
    </row>
    <row r="28">
      <c r="A28" t="inlineStr">
        <is>
          <t>1016131</t>
        </is>
      </c>
      <c r="B28" t="inlineStr">
        <is>
          <t>1</t>
        </is>
      </c>
      <c r="C28" t="inlineStr">
        <is>
          <t>camelot_scale15</t>
        </is>
      </c>
      <c r="D28" t="inlineStr">
        <is>
          <t>BAR, REAR FRAME CROSS MEMBER, 8520</t>
        </is>
      </c>
      <c r="E28" t="inlineStr">
        <is>
          <t>P</t>
        </is>
      </c>
      <c r="F28" t="n">
        <v>69</v>
      </c>
      <c r="G28" t="inlineStr"/>
      <c r="H28" t="b">
        <v>0</v>
      </c>
      <c r="I28" t="inlineStr">
        <is>
          <t>1021337</t>
        </is>
      </c>
      <c r="J28" t="n">
        <v>1</v>
      </c>
      <c r="K28" t="n">
        <v>5</v>
      </c>
      <c r="L28" t="n">
        <v>5</v>
      </c>
      <c r="M28" t="n">
        <v>5</v>
      </c>
      <c r="N28" t="n">
        <v>1</v>
      </c>
      <c r="O28" t="inlineStr">
        <is>
          <t>\1021045\1021337</t>
        </is>
      </c>
      <c r="P28" s="4">
        <f>HYPERLINK("\\vimage\latest\1016131.pdf","print")</f>
        <v/>
      </c>
    </row>
    <row r="29">
      <c r="A29" t="inlineStr">
        <is>
          <t>980666</t>
        </is>
      </c>
      <c r="B29" t="inlineStr">
        <is>
          <t>3</t>
        </is>
      </c>
      <c r="C29" t="inlineStr">
        <is>
          <t>camelot_scale15</t>
        </is>
      </c>
      <c r="D29" t="inlineStr">
        <is>
          <t>GUSSET,FRAME,RUBBER TRACK</t>
        </is>
      </c>
      <c r="E29" t="inlineStr">
        <is>
          <t>P</t>
        </is>
      </c>
      <c r="F29" t="n">
        <v>226</v>
      </c>
      <c r="G29" t="inlineStr"/>
      <c r="H29" t="b">
        <v>0</v>
      </c>
      <c r="I29" t="inlineStr">
        <is>
          <t>1021337</t>
        </is>
      </c>
      <c r="J29" t="n">
        <v>1</v>
      </c>
      <c r="K29" t="n">
        <v>5</v>
      </c>
      <c r="L29" t="n">
        <v>15</v>
      </c>
      <c r="M29" t="n">
        <v>5</v>
      </c>
      <c r="N29" t="n">
        <v>1</v>
      </c>
      <c r="O29" t="inlineStr">
        <is>
          <t>\1021045\1021337</t>
        </is>
      </c>
      <c r="P29" s="4">
        <f>HYPERLINK("\\vimage\latest\980666.pdf","print")</f>
        <v/>
      </c>
    </row>
    <row r="30">
      <c r="A30" t="inlineStr">
        <is>
          <t>980665</t>
        </is>
      </c>
      <c r="B30" t="inlineStr">
        <is>
          <t>1</t>
        </is>
      </c>
      <c r="C30" t="inlineStr">
        <is>
          <t>camelot_scale15</t>
        </is>
      </c>
      <c r="D30" t="inlineStr">
        <is>
          <t>TUBE,FRAME</t>
        </is>
      </c>
      <c r="E30" t="inlineStr">
        <is>
          <t>P</t>
        </is>
      </c>
      <c r="F30" t="n">
        <v>101</v>
      </c>
      <c r="G30" t="inlineStr"/>
      <c r="H30" t="b">
        <v>0</v>
      </c>
      <c r="I30" t="inlineStr">
        <is>
          <t>1021337</t>
        </is>
      </c>
      <c r="J30" t="n">
        <v>1</v>
      </c>
      <c r="K30" t="n">
        <v>5</v>
      </c>
      <c r="L30" t="n">
        <v>5</v>
      </c>
      <c r="M30" t="n">
        <v>5</v>
      </c>
      <c r="N30" t="n">
        <v>1</v>
      </c>
      <c r="O30" t="inlineStr">
        <is>
          <t>\1021045\1021337</t>
        </is>
      </c>
      <c r="P30" s="4">
        <f>HYPERLINK("\\vimage\latest\980665.pdf","print")</f>
        <v/>
      </c>
    </row>
    <row r="31">
      <c r="A31" t="inlineStr">
        <is>
          <t>1016130</t>
        </is>
      </c>
      <c r="B31" t="inlineStr">
        <is>
          <t>2</t>
        </is>
      </c>
      <c r="C31" t="inlineStr">
        <is>
          <t>camelot_scale15</t>
        </is>
      </c>
      <c r="D31" t="inlineStr">
        <is>
          <t>BAR, HYDRAULIC TANK MOUNT, 8520</t>
        </is>
      </c>
      <c r="E31" t="inlineStr">
        <is>
          <t>P</t>
        </is>
      </c>
      <c r="F31" t="n">
        <v>76</v>
      </c>
      <c r="G31" t="inlineStr"/>
      <c r="H31" t="b">
        <v>0</v>
      </c>
      <c r="I31" t="inlineStr">
        <is>
          <t>1021337</t>
        </is>
      </c>
      <c r="J31" t="n">
        <v>1</v>
      </c>
      <c r="K31" t="n">
        <v>5</v>
      </c>
      <c r="L31" t="n">
        <v>10</v>
      </c>
      <c r="M31" t="n">
        <v>5</v>
      </c>
      <c r="N31" t="n">
        <v>1</v>
      </c>
      <c r="O31" t="inlineStr">
        <is>
          <t>\1021045\1021337</t>
        </is>
      </c>
      <c r="P31" s="4">
        <f>HYPERLINK("\\vimage\latest\1016130.pdf","print")</f>
        <v/>
      </c>
    </row>
    <row r="32">
      <c r="A32" t="inlineStr">
        <is>
          <t>859383</t>
        </is>
      </c>
      <c r="B32" t="inlineStr">
        <is>
          <t>1</t>
        </is>
      </c>
      <c r="C32" t="inlineStr">
        <is>
          <t>camelot_scale15</t>
        </is>
      </c>
      <c r="D32" t="inlineStr">
        <is>
          <t>PLATE, 8500 FRONT COUNTER | WEIGHT</t>
        </is>
      </c>
      <c r="E32" t="inlineStr">
        <is>
          <t>P</t>
        </is>
      </c>
      <c r="F32" t="n">
        <v>68</v>
      </c>
      <c r="G32" t="inlineStr"/>
      <c r="H32" t="b">
        <v>0</v>
      </c>
      <c r="I32" t="inlineStr">
        <is>
          <t>1021337</t>
        </is>
      </c>
      <c r="J32" t="n">
        <v>1</v>
      </c>
      <c r="K32" t="n">
        <v>5</v>
      </c>
      <c r="L32" t="n">
        <v>5</v>
      </c>
      <c r="M32" t="n">
        <v>5</v>
      </c>
      <c r="N32" t="n">
        <v>1</v>
      </c>
      <c r="O32" t="inlineStr">
        <is>
          <t>\1021045\1021337</t>
        </is>
      </c>
      <c r="P32" s="4">
        <f>HYPERLINK("\\vimage\latest\859383.pdf","print")</f>
        <v/>
      </c>
    </row>
    <row r="33">
      <c r="A33" t="inlineStr">
        <is>
          <t>1016133</t>
        </is>
      </c>
      <c r="B33" t="inlineStr">
        <is>
          <t>1</t>
        </is>
      </c>
      <c r="C33" t="inlineStr">
        <is>
          <t>camelot_scale15</t>
        </is>
      </c>
      <c r="D33" t="inlineStr">
        <is>
          <t>ANGLE, RH OUTER, FRAME, 8520</t>
        </is>
      </c>
      <c r="E33" t="inlineStr">
        <is>
          <t>P</t>
        </is>
      </c>
      <c r="F33" t="n">
        <v>66</v>
      </c>
      <c r="G33" t="inlineStr"/>
      <c r="H33" t="b">
        <v>0</v>
      </c>
      <c r="I33" t="inlineStr">
        <is>
          <t>1021337</t>
        </is>
      </c>
      <c r="J33" t="n">
        <v>1</v>
      </c>
      <c r="K33" t="n">
        <v>5</v>
      </c>
      <c r="L33" t="n">
        <v>5</v>
      </c>
      <c r="M33" t="n">
        <v>5</v>
      </c>
      <c r="N33" t="n">
        <v>1</v>
      </c>
      <c r="O33" t="inlineStr">
        <is>
          <t>\1021045\1021337</t>
        </is>
      </c>
      <c r="P33" s="4">
        <f>HYPERLINK("\\vimage\latest\1016133.pdf","print")</f>
        <v/>
      </c>
    </row>
    <row r="34">
      <c r="A34" t="inlineStr">
        <is>
          <t>1016134</t>
        </is>
      </c>
      <c r="B34" t="inlineStr">
        <is>
          <t>1</t>
        </is>
      </c>
      <c r="C34" t="inlineStr">
        <is>
          <t>camelot_scale15</t>
        </is>
      </c>
      <c r="D34" t="inlineStr">
        <is>
          <t>ANGLE, LH OUTER, FRAME, 8520</t>
        </is>
      </c>
      <c r="E34" t="inlineStr">
        <is>
          <t>P</t>
        </is>
      </c>
      <c r="F34" t="n">
        <v>57</v>
      </c>
      <c r="G34" t="inlineStr"/>
      <c r="H34" t="b">
        <v>0</v>
      </c>
      <c r="I34" t="inlineStr">
        <is>
          <t>1021337</t>
        </is>
      </c>
      <c r="J34" t="n">
        <v>1</v>
      </c>
      <c r="K34" t="n">
        <v>5</v>
      </c>
      <c r="L34" t="n">
        <v>5</v>
      </c>
      <c r="M34" t="n">
        <v>5</v>
      </c>
      <c r="N34" t="n">
        <v>1</v>
      </c>
      <c r="O34" t="inlineStr">
        <is>
          <t>\1021045\1021337</t>
        </is>
      </c>
      <c r="P34" s="4">
        <f>HYPERLINK("\\vimage\latest\1016134.pdf","print")</f>
        <v/>
      </c>
    </row>
    <row r="35">
      <c r="A35" t="inlineStr">
        <is>
          <t>1016135</t>
        </is>
      </c>
      <c r="B35" t="inlineStr">
        <is>
          <t>1</t>
        </is>
      </c>
      <c r="C35" t="inlineStr">
        <is>
          <t>camelot_scale15</t>
        </is>
      </c>
      <c r="D35" t="inlineStr">
        <is>
          <t>ANGLE, RH INNER, FRAME, 8520</t>
        </is>
      </c>
      <c r="E35" t="inlineStr">
        <is>
          <t>P</t>
        </is>
      </c>
      <c r="F35" t="n">
        <v>65</v>
      </c>
      <c r="G35" t="inlineStr"/>
      <c r="H35" t="b">
        <v>0</v>
      </c>
      <c r="I35" t="inlineStr">
        <is>
          <t>1021337</t>
        </is>
      </c>
      <c r="J35" t="n">
        <v>1</v>
      </c>
      <c r="K35" t="n">
        <v>5</v>
      </c>
      <c r="L35" t="n">
        <v>5</v>
      </c>
      <c r="M35" t="n">
        <v>5</v>
      </c>
      <c r="N35" t="n">
        <v>1</v>
      </c>
      <c r="O35" t="inlineStr">
        <is>
          <t>\1021045\1021337</t>
        </is>
      </c>
      <c r="P35" s="4">
        <f>HYPERLINK("\\vimage\latest\1016135.pdf","print")</f>
        <v/>
      </c>
    </row>
    <row r="36">
      <c r="A36" t="inlineStr">
        <is>
          <t>1016136</t>
        </is>
      </c>
      <c r="B36" t="inlineStr">
        <is>
          <t>1</t>
        </is>
      </c>
      <c r="C36" t="inlineStr">
        <is>
          <t>camelot_scale15</t>
        </is>
      </c>
      <c r="D36" t="inlineStr">
        <is>
          <t>ANGLE, LH INNER, FRAME, 8520</t>
        </is>
      </c>
      <c r="E36" t="inlineStr">
        <is>
          <t>P</t>
        </is>
      </c>
      <c r="F36" t="n">
        <v>68</v>
      </c>
      <c r="G36" t="inlineStr"/>
      <c r="H36" t="b">
        <v>0</v>
      </c>
      <c r="I36" t="inlineStr">
        <is>
          <t>1021337</t>
        </is>
      </c>
      <c r="J36" t="n">
        <v>1</v>
      </c>
      <c r="K36" t="n">
        <v>5</v>
      </c>
      <c r="L36" t="n">
        <v>5</v>
      </c>
      <c r="M36" t="n">
        <v>5</v>
      </c>
      <c r="N36" t="n">
        <v>1</v>
      </c>
      <c r="O36" t="inlineStr">
        <is>
          <t>\1021045\1021337</t>
        </is>
      </c>
      <c r="P36" s="4">
        <f>HYPERLINK("\\vimage\latest\1016136.pdf","print")</f>
        <v/>
      </c>
    </row>
    <row r="37">
      <c r="A37" t="inlineStr">
        <is>
          <t>853475</t>
        </is>
      </c>
      <c r="B37" t="inlineStr">
        <is>
          <t>8</t>
        </is>
      </c>
      <c r="C37" t="inlineStr">
        <is>
          <t>camelot_scale15</t>
        </is>
      </c>
      <c r="D37" t="inlineStr">
        <is>
          <t>ANGLE,4.00X4.00X.500X4.125 | (8500 FRAME TO SIDE GUSSET)</t>
        </is>
      </c>
      <c r="E37" t="inlineStr">
        <is>
          <t>P</t>
        </is>
      </c>
      <c r="F37" t="n">
        <v>412</v>
      </c>
      <c r="G37" t="n">
        <v>480</v>
      </c>
      <c r="H37" t="b">
        <v>0</v>
      </c>
      <c r="I37" t="inlineStr">
        <is>
          <t>1021337</t>
        </is>
      </c>
      <c r="J37" t="n">
        <v>1</v>
      </c>
      <c r="K37" t="n">
        <v>5</v>
      </c>
      <c r="L37" t="n">
        <v>40</v>
      </c>
      <c r="M37" t="n">
        <v>5</v>
      </c>
      <c r="N37" t="n">
        <v>1</v>
      </c>
      <c r="O37" t="inlineStr">
        <is>
          <t>\1021045\1021337</t>
        </is>
      </c>
      <c r="P37" s="4">
        <f>HYPERLINK("\\vimage\latest\853475.pdf","print")</f>
        <v/>
      </c>
    </row>
    <row r="38">
      <c r="A38" t="inlineStr">
        <is>
          <t>1016137</t>
        </is>
      </c>
      <c r="B38" t="inlineStr">
        <is>
          <t>8</t>
        </is>
      </c>
      <c r="C38" t="inlineStr">
        <is>
          <t>camelot_scale15</t>
        </is>
      </c>
      <c r="D38" t="inlineStr">
        <is>
          <t>BAR, ANGLE LOCATOR, OUTER FRAME, 8520</t>
        </is>
      </c>
      <c r="E38" t="inlineStr">
        <is>
          <t>P</t>
        </is>
      </c>
      <c r="F38" t="n">
        <v>353</v>
      </c>
      <c r="G38" t="n">
        <v>120</v>
      </c>
      <c r="H38" t="b">
        <v>0</v>
      </c>
      <c r="I38" t="inlineStr">
        <is>
          <t>1021337</t>
        </is>
      </c>
      <c r="J38" t="n">
        <v>1</v>
      </c>
      <c r="K38" t="n">
        <v>5</v>
      </c>
      <c r="L38" t="n">
        <v>40</v>
      </c>
      <c r="M38" t="n">
        <v>5</v>
      </c>
      <c r="N38" t="n">
        <v>1</v>
      </c>
      <c r="O38" t="inlineStr">
        <is>
          <t>\1021045\1021337</t>
        </is>
      </c>
      <c r="P38" s="4">
        <f>HYPERLINK("\\vimage\latest\1016137.pdf","print")</f>
        <v/>
      </c>
    </row>
    <row r="39">
      <c r="A39" t="inlineStr">
        <is>
          <t>1008395</t>
        </is>
      </c>
      <c r="B39" t="inlineStr">
        <is>
          <t>4</t>
        </is>
      </c>
      <c r="C39" t="inlineStr">
        <is>
          <t>camelot_scale15</t>
        </is>
      </c>
      <c r="D39" t="inlineStr">
        <is>
          <t>TRUNION HALF TAPED HOLES</t>
        </is>
      </c>
      <c r="E39" t="inlineStr">
        <is>
          <t>P</t>
        </is>
      </c>
      <c r="F39" t="n">
        <v>264</v>
      </c>
      <c r="G39" t="n">
        <v>120</v>
      </c>
      <c r="H39" t="b">
        <v>0</v>
      </c>
      <c r="I39" t="inlineStr">
        <is>
          <t>1021337</t>
        </is>
      </c>
      <c r="J39" t="n">
        <v>1</v>
      </c>
      <c r="K39" t="n">
        <v>5</v>
      </c>
      <c r="L39" t="n">
        <v>20</v>
      </c>
      <c r="M39" t="n">
        <v>5</v>
      </c>
      <c r="N39" t="n">
        <v>1</v>
      </c>
      <c r="O39" t="inlineStr">
        <is>
          <t>\1021045\1021337</t>
        </is>
      </c>
      <c r="P39" s="4">
        <f>HYPERLINK("\\vimage\latest\1008395.pdf","print")</f>
        <v/>
      </c>
    </row>
    <row r="40">
      <c r="A40" t="inlineStr">
        <is>
          <t>853469</t>
        </is>
      </c>
      <c r="B40" t="inlineStr">
        <is>
          <t>1</t>
        </is>
      </c>
      <c r="C40" t="inlineStr">
        <is>
          <t>camelot_scale15</t>
        </is>
      </c>
      <c r="D40" t="inlineStr">
        <is>
          <t>TUBE,RND,2.00IDX3.50ODX7.875 | W/BUSHINGS(2IDX2.5ODX2)</t>
        </is>
      </c>
      <c r="E40" t="inlineStr">
        <is>
          <t>P</t>
        </is>
      </c>
      <c r="F40" t="n">
        <v>28</v>
      </c>
      <c r="G40" t="n">
        <v>60</v>
      </c>
      <c r="H40" t="b">
        <v>0</v>
      </c>
      <c r="I40" t="inlineStr">
        <is>
          <t>1021337</t>
        </is>
      </c>
      <c r="J40" t="n">
        <v>1</v>
      </c>
      <c r="K40" t="n">
        <v>5</v>
      </c>
      <c r="L40" t="n">
        <v>5</v>
      </c>
      <c r="M40" t="n">
        <v>5</v>
      </c>
      <c r="N40" t="n">
        <v>1</v>
      </c>
      <c r="O40" t="inlineStr">
        <is>
          <t>\1021045\1021337</t>
        </is>
      </c>
      <c r="P40" s="4">
        <f>HYPERLINK("\\vimage\latest\853469.pdf","print")</f>
        <v/>
      </c>
    </row>
    <row r="41">
      <c r="A41" t="inlineStr">
        <is>
          <t>1016627</t>
        </is>
      </c>
      <c r="B41" t="inlineStr">
        <is>
          <t>4</t>
        </is>
      </c>
      <c r="C41" t="inlineStr">
        <is>
          <t>camelot_scale15</t>
        </is>
      </c>
      <c r="D41" t="inlineStr">
        <is>
          <t>PLATE, GUSSET, PUSH ROLLER PIVOT</t>
        </is>
      </c>
      <c r="E41" t="inlineStr">
        <is>
          <t>M</t>
        </is>
      </c>
      <c r="F41" t="n">
        <v>155</v>
      </c>
      <c r="G41" t="inlineStr"/>
      <c r="H41" t="b">
        <v>0</v>
      </c>
      <c r="I41" t="inlineStr">
        <is>
          <t>1021337</t>
        </is>
      </c>
      <c r="J41" t="n">
        <v>1</v>
      </c>
      <c r="K41" t="n">
        <v>5</v>
      </c>
      <c r="L41" t="n">
        <v>20</v>
      </c>
      <c r="M41" t="n">
        <v>5</v>
      </c>
      <c r="N41" t="n">
        <v>1</v>
      </c>
      <c r="O41" t="inlineStr">
        <is>
          <t>\1021045\1021337</t>
        </is>
      </c>
      <c r="P41" s="4">
        <f>HYPERLINK("\\vimage\latest\1016627.pdf","print")</f>
        <v/>
      </c>
    </row>
    <row r="42">
      <c r="A42" t="inlineStr">
        <is>
          <t>980563</t>
        </is>
      </c>
      <c r="B42" t="inlineStr">
        <is>
          <t>1</t>
        </is>
      </c>
      <c r="C42" t="inlineStr">
        <is>
          <t>camelot_scale15</t>
        </is>
      </c>
      <c r="D42" t="inlineStr">
        <is>
          <t>MOUNT, 8500 HOPPER CYL</t>
        </is>
      </c>
      <c r="E42" t="inlineStr">
        <is>
          <t>P</t>
        </is>
      </c>
      <c r="F42" t="n">
        <v>44</v>
      </c>
      <c r="G42" t="n">
        <v>412</v>
      </c>
      <c r="H42" t="b">
        <v>0</v>
      </c>
      <c r="I42" t="inlineStr">
        <is>
          <t>1021337</t>
        </is>
      </c>
      <c r="J42" t="n">
        <v>1</v>
      </c>
      <c r="K42" t="n">
        <v>5</v>
      </c>
      <c r="L42" t="n">
        <v>5</v>
      </c>
      <c r="M42" t="n">
        <v>5</v>
      </c>
      <c r="N42" t="n">
        <v>1</v>
      </c>
      <c r="O42" t="inlineStr">
        <is>
          <t>\1021045\1021337</t>
        </is>
      </c>
      <c r="P42" s="4">
        <f>HYPERLINK("\\vimage\latest\980563.pdf","print")</f>
        <v/>
      </c>
    </row>
    <row r="43">
      <c r="A43" t="inlineStr">
        <is>
          <t>988552</t>
        </is>
      </c>
      <c r="B43" t="inlineStr">
        <is>
          <t>2</t>
        </is>
      </c>
      <c r="C43" t="inlineStr">
        <is>
          <t>camelot_scale15</t>
        </is>
      </c>
      <c r="D43" t="inlineStr">
        <is>
          <t>SHIELD,RUBBER HOSE FRONT</t>
        </is>
      </c>
      <c r="E43" t="inlineStr">
        <is>
          <t>M</t>
        </is>
      </c>
      <c r="F43" t="n">
        <v>59</v>
      </c>
      <c r="G43" t="inlineStr"/>
      <c r="H43" t="b">
        <v>0</v>
      </c>
      <c r="I43" t="inlineStr">
        <is>
          <t>1021337</t>
        </is>
      </c>
      <c r="J43" t="n">
        <v>1</v>
      </c>
      <c r="K43" t="n">
        <v>5</v>
      </c>
      <c r="L43" t="n">
        <v>10</v>
      </c>
      <c r="M43" t="n">
        <v>5</v>
      </c>
      <c r="N43" t="n">
        <v>1</v>
      </c>
      <c r="O43" t="inlineStr">
        <is>
          <t>\1021045\1021337</t>
        </is>
      </c>
      <c r="P43" s="4">
        <f>HYPERLINK("\\vimage\latest\988552.pdf","print")</f>
        <v/>
      </c>
    </row>
    <row r="44">
      <c r="A44" t="inlineStr">
        <is>
          <t>1010250</t>
        </is>
      </c>
      <c r="B44" t="inlineStr">
        <is>
          <t>2</t>
        </is>
      </c>
      <c r="C44" t="inlineStr">
        <is>
          <t>camelot_scale15</t>
        </is>
      </c>
      <c r="D44" t="inlineStr">
        <is>
          <t>MOUNT, SCREED ARM FRONT</t>
        </is>
      </c>
      <c r="E44" t="inlineStr">
        <is>
          <t>P</t>
        </is>
      </c>
      <c r="F44" t="n">
        <v>76</v>
      </c>
      <c r="G44" t="n">
        <v>1100</v>
      </c>
      <c r="H44" t="b">
        <v>0</v>
      </c>
      <c r="I44" t="inlineStr">
        <is>
          <t>1021337</t>
        </is>
      </c>
      <c r="J44" t="n">
        <v>1</v>
      </c>
      <c r="K44" t="n">
        <v>5</v>
      </c>
      <c r="L44" t="n">
        <v>10</v>
      </c>
      <c r="M44" t="n">
        <v>5</v>
      </c>
      <c r="N44" t="n">
        <v>1</v>
      </c>
      <c r="O44" t="inlineStr">
        <is>
          <t>\1021045\1021337</t>
        </is>
      </c>
      <c r="P44" s="4">
        <f>HYPERLINK("\\vimage\latest\1010250.pdf","print")</f>
        <v/>
      </c>
    </row>
    <row r="45">
      <c r="A45" t="inlineStr">
        <is>
          <t>982802</t>
        </is>
      </c>
      <c r="B45" t="inlineStr">
        <is>
          <t>2</t>
        </is>
      </c>
      <c r="C45" t="inlineStr">
        <is>
          <t>camelot_scale15</t>
        </is>
      </c>
      <c r="D45" t="inlineStr">
        <is>
          <t>BRACE, FRAME SIDE</t>
        </is>
      </c>
      <c r="E45" t="inlineStr">
        <is>
          <t>M</t>
        </is>
      </c>
      <c r="F45" t="n">
        <v>87</v>
      </c>
      <c r="G45" t="inlineStr"/>
      <c r="H45" t="b">
        <v>0</v>
      </c>
      <c r="I45" t="inlineStr">
        <is>
          <t>1021337</t>
        </is>
      </c>
      <c r="J45" t="n">
        <v>1</v>
      </c>
      <c r="K45" t="n">
        <v>5</v>
      </c>
      <c r="L45" t="n">
        <v>10</v>
      </c>
      <c r="M45" t="n">
        <v>5</v>
      </c>
      <c r="N45" t="n">
        <v>1</v>
      </c>
      <c r="O45" t="inlineStr">
        <is>
          <t>\1021045\1021337</t>
        </is>
      </c>
      <c r="P45" s="4">
        <f>HYPERLINK("\\vimage\latest\982802.pdf","print")</f>
        <v/>
      </c>
    </row>
    <row r="46">
      <c r="A46" t="inlineStr">
        <is>
          <t>1006682</t>
        </is>
      </c>
      <c r="B46" t="inlineStr">
        <is>
          <t>11</t>
        </is>
      </c>
      <c r="C46" t="inlineStr">
        <is>
          <t>camelot_scale15</t>
        </is>
      </c>
      <c r="D46" t="inlineStr">
        <is>
          <t>PIPE,HOPPER HINGE</t>
        </is>
      </c>
      <c r="E46" t="inlineStr">
        <is>
          <t>M</t>
        </is>
      </c>
      <c r="F46" t="n">
        <v>873</v>
      </c>
      <c r="G46" t="inlineStr"/>
      <c r="H46" t="b">
        <v>0</v>
      </c>
      <c r="I46" t="inlineStr">
        <is>
          <t>1021337</t>
        </is>
      </c>
      <c r="J46" t="n">
        <v>1</v>
      </c>
      <c r="K46" t="n">
        <v>5</v>
      </c>
      <c r="L46" t="n">
        <v>55</v>
      </c>
      <c r="M46" t="n">
        <v>5</v>
      </c>
      <c r="N46" t="n">
        <v>1</v>
      </c>
      <c r="O46" t="inlineStr">
        <is>
          <t>\1021045\1021337</t>
        </is>
      </c>
      <c r="P46" s="4">
        <f>HYPERLINK("\\vimage\latest\1006682.pdf","print")</f>
        <v/>
      </c>
    </row>
    <row r="47">
      <c r="A47" t="inlineStr">
        <is>
          <t>986986</t>
        </is>
      </c>
      <c r="B47" t="inlineStr">
        <is>
          <t>6</t>
        </is>
      </c>
      <c r="C47" t="inlineStr">
        <is>
          <t>camelot_scale15</t>
        </is>
      </c>
      <c r="D47" t="inlineStr">
        <is>
          <t>ROD,HOSE HANGER</t>
        </is>
      </c>
      <c r="E47" t="inlineStr">
        <is>
          <t>M</t>
        </is>
      </c>
      <c r="F47" t="n">
        <v>278</v>
      </c>
      <c r="G47" t="inlineStr"/>
      <c r="H47" t="b">
        <v>0</v>
      </c>
      <c r="I47" t="inlineStr">
        <is>
          <t>1021337</t>
        </is>
      </c>
      <c r="J47" t="n">
        <v>1</v>
      </c>
      <c r="K47" t="n">
        <v>5</v>
      </c>
      <c r="L47" t="n">
        <v>30</v>
      </c>
      <c r="M47" t="n">
        <v>5</v>
      </c>
      <c r="N47" t="n">
        <v>1</v>
      </c>
      <c r="O47" t="inlineStr">
        <is>
          <t>\1021045\1021337</t>
        </is>
      </c>
      <c r="P47" s="4">
        <f>HYPERLINK("\\vimage\latest\986986.pdf","print")</f>
        <v/>
      </c>
    </row>
    <row r="48">
      <c r="A48" t="inlineStr">
        <is>
          <t>853553</t>
        </is>
      </c>
      <c r="B48" t="inlineStr">
        <is>
          <t>1</t>
        </is>
      </c>
      <c r="C48" t="inlineStr">
        <is>
          <t>camelot_scale15</t>
        </is>
      </c>
      <c r="D48" t="inlineStr">
        <is>
          <t>BAR,1.000X1.50X4.875 | 1X1-1/2FBX4-7/8 (CONV SUPPORT)</t>
        </is>
      </c>
      <c r="E48" t="inlineStr">
        <is>
          <t>M</t>
        </is>
      </c>
      <c r="F48" t="n">
        <v>30</v>
      </c>
      <c r="G48" t="inlineStr"/>
      <c r="H48" t="b">
        <v>0</v>
      </c>
      <c r="I48" t="inlineStr">
        <is>
          <t>1021337</t>
        </is>
      </c>
      <c r="J48" t="n">
        <v>1</v>
      </c>
      <c r="K48" t="n">
        <v>5</v>
      </c>
      <c r="L48" t="n">
        <v>5</v>
      </c>
      <c r="M48" t="n">
        <v>5</v>
      </c>
      <c r="N48" t="n">
        <v>1</v>
      </c>
      <c r="O48" t="inlineStr">
        <is>
          <t>\1021045\1021337</t>
        </is>
      </c>
      <c r="P48" s="4">
        <f>HYPERLINK("\\vimage\latest\853553.pdf","print")</f>
        <v/>
      </c>
    </row>
    <row r="49">
      <c r="A49" t="inlineStr">
        <is>
          <t>985106</t>
        </is>
      </c>
      <c r="B49" t="inlineStr">
        <is>
          <t>4</t>
        </is>
      </c>
      <c r="C49" t="inlineStr">
        <is>
          <t>camelot_scale15</t>
        </is>
      </c>
      <c r="D49" t="inlineStr">
        <is>
          <t>MOUNT,UNDERCARRIAGE,TAPPED</t>
        </is>
      </c>
      <c r="E49" t="inlineStr">
        <is>
          <t>M</t>
        </is>
      </c>
      <c r="F49" t="n">
        <v>281</v>
      </c>
      <c r="G49" t="inlineStr"/>
      <c r="H49" t="b">
        <v>0</v>
      </c>
      <c r="I49" t="inlineStr">
        <is>
          <t>1021337</t>
        </is>
      </c>
      <c r="J49" t="n">
        <v>1</v>
      </c>
      <c r="K49" t="n">
        <v>5</v>
      </c>
      <c r="L49" t="n">
        <v>20</v>
      </c>
      <c r="M49" t="n">
        <v>5</v>
      </c>
      <c r="N49" t="n">
        <v>1</v>
      </c>
      <c r="O49" t="inlineStr">
        <is>
          <t>\1021045\1021337</t>
        </is>
      </c>
      <c r="P49" s="4">
        <f>HYPERLINK("\\vimage\latest\985106.pdf","print")</f>
        <v/>
      </c>
    </row>
    <row r="50">
      <c r="A50" t="inlineStr">
        <is>
          <t>985107</t>
        </is>
      </c>
      <c r="B50" t="inlineStr">
        <is>
          <t>4</t>
        </is>
      </c>
      <c r="C50" t="inlineStr">
        <is>
          <t>camelot_scale15</t>
        </is>
      </c>
      <c r="D50" t="inlineStr">
        <is>
          <t>MOUNT,UNDERCARRIAGE,HOLE</t>
        </is>
      </c>
      <c r="E50" t="inlineStr">
        <is>
          <t>M</t>
        </is>
      </c>
      <c r="F50" t="n">
        <v>282</v>
      </c>
      <c r="G50" t="inlineStr"/>
      <c r="H50" t="b">
        <v>0</v>
      </c>
      <c r="I50" t="inlineStr">
        <is>
          <t>1021337</t>
        </is>
      </c>
      <c r="J50" t="n">
        <v>1</v>
      </c>
      <c r="K50" t="n">
        <v>5</v>
      </c>
      <c r="L50" t="n">
        <v>20</v>
      </c>
      <c r="M50" t="n">
        <v>5</v>
      </c>
      <c r="N50" t="n">
        <v>1</v>
      </c>
      <c r="O50" t="inlineStr">
        <is>
          <t>\1021045\1021337</t>
        </is>
      </c>
      <c r="P50" s="4">
        <f>HYPERLINK("\\vimage\latest\985107.pdf","print")</f>
        <v/>
      </c>
    </row>
    <row r="51">
      <c r="A51" t="inlineStr">
        <is>
          <t>853597</t>
        </is>
      </c>
      <c r="B51" t="inlineStr">
        <is>
          <t>2</t>
        </is>
      </c>
      <c r="C51" t="inlineStr">
        <is>
          <t>camelot_scale15</t>
        </is>
      </c>
      <c r="D51" t="inlineStr">
        <is>
          <t>BAR,.500X2.00X4.50 | ELECTRIC SCREW MOUNT SUPPORT</t>
        </is>
      </c>
      <c r="E51" t="inlineStr">
        <is>
          <t>M</t>
        </is>
      </c>
      <c r="F51" t="n">
        <v>120</v>
      </c>
      <c r="G51" t="inlineStr"/>
      <c r="H51" t="b">
        <v>0</v>
      </c>
      <c r="I51" t="inlineStr">
        <is>
          <t>1021337</t>
        </is>
      </c>
      <c r="J51" t="n">
        <v>1</v>
      </c>
      <c r="K51" t="n">
        <v>5</v>
      </c>
      <c r="L51" t="n">
        <v>10</v>
      </c>
      <c r="M51" t="n">
        <v>5</v>
      </c>
      <c r="N51" t="n">
        <v>1</v>
      </c>
      <c r="O51" t="inlineStr">
        <is>
          <t>\1021045\1021337</t>
        </is>
      </c>
      <c r="P51" s="4">
        <f>HYPERLINK("\\vimage\latest\853597.pdf","print")</f>
        <v/>
      </c>
    </row>
    <row r="52">
      <c r="A52" t="inlineStr">
        <is>
          <t>853557</t>
        </is>
      </c>
      <c r="B52" t="inlineStr">
        <is>
          <t>3</t>
        </is>
      </c>
      <c r="C52" t="inlineStr">
        <is>
          <t>camelot_scale15</t>
        </is>
      </c>
      <c r="D52" t="inlineStr">
        <is>
          <t>RND,1.500X1.00,CRS | 1-1/2 CR SHAFT X 1</t>
        </is>
      </c>
      <c r="E52" t="inlineStr">
        <is>
          <t>M</t>
        </is>
      </c>
      <c r="F52" t="n">
        <v>45</v>
      </c>
      <c r="G52" t="inlineStr"/>
      <c r="H52" t="b">
        <v>0</v>
      </c>
      <c r="I52" t="inlineStr">
        <is>
          <t>1021337</t>
        </is>
      </c>
      <c r="J52" t="n">
        <v>1</v>
      </c>
      <c r="K52" t="n">
        <v>5</v>
      </c>
      <c r="L52" t="n">
        <v>15</v>
      </c>
      <c r="M52" t="n">
        <v>5</v>
      </c>
      <c r="N52" t="n">
        <v>1</v>
      </c>
      <c r="O52" t="inlineStr">
        <is>
          <t>\1021045\1021337</t>
        </is>
      </c>
      <c r="P52" s="4">
        <f>HYPERLINK("\\vimage\latest\853557.pdf","print")</f>
        <v/>
      </c>
    </row>
    <row r="53">
      <c r="A53" t="inlineStr">
        <is>
          <t>B-46</t>
        </is>
      </c>
      <c r="B53" t="inlineStr">
        <is>
          <t>2</t>
        </is>
      </c>
      <c r="C53" t="inlineStr">
        <is>
          <t>camelot_scale15</t>
        </is>
      </c>
      <c r="D53" t="inlineStr">
        <is>
          <t>D RING,3/4" W/MOUNT</t>
        </is>
      </c>
      <c r="E53" t="inlineStr">
        <is>
          <t>P</t>
        </is>
      </c>
      <c r="F53" t="n">
        <v>199</v>
      </c>
      <c r="G53" t="inlineStr"/>
      <c r="H53" t="b">
        <v>0</v>
      </c>
      <c r="I53" t="inlineStr">
        <is>
          <t>1021337</t>
        </is>
      </c>
      <c r="J53" t="n">
        <v>1</v>
      </c>
      <c r="K53" t="n">
        <v>5</v>
      </c>
      <c r="L53" t="n">
        <v>10</v>
      </c>
      <c r="M53" t="n">
        <v>5</v>
      </c>
      <c r="N53" t="n">
        <v>1</v>
      </c>
      <c r="O53" t="inlineStr">
        <is>
          <t>\1021045\1021337</t>
        </is>
      </c>
      <c r="P53" s="4">
        <f>HYPERLINK("\\vimage\latest\B-46.pdf","print")</f>
        <v/>
      </c>
    </row>
    <row r="54">
      <c r="A54" t="inlineStr">
        <is>
          <t>B-46</t>
        </is>
      </c>
      <c r="B54" t="inlineStr">
        <is>
          <t>2</t>
        </is>
      </c>
      <c r="C54" t="inlineStr">
        <is>
          <t>camelot_scale15</t>
        </is>
      </c>
      <c r="D54" t="inlineStr">
        <is>
          <t>D RING,3/4" W/MOUNT</t>
        </is>
      </c>
      <c r="E54" t="inlineStr">
        <is>
          <t>P</t>
        </is>
      </c>
      <c r="F54" t="n">
        <v>199</v>
      </c>
      <c r="G54" t="inlineStr"/>
      <c r="H54" t="b">
        <v>0</v>
      </c>
      <c r="I54" t="inlineStr">
        <is>
          <t>1021337</t>
        </is>
      </c>
      <c r="J54" t="n">
        <v>1</v>
      </c>
      <c r="K54" t="n">
        <v>5</v>
      </c>
      <c r="L54" t="n">
        <v>10</v>
      </c>
      <c r="M54" t="n">
        <v>5</v>
      </c>
      <c r="N54" t="n">
        <v>1</v>
      </c>
      <c r="O54" t="inlineStr">
        <is>
          <t>\1021045\1021337</t>
        </is>
      </c>
      <c r="P54" s="4">
        <f>HYPERLINK("\\vimage\latest\B-46.pdf","print")</f>
        <v/>
      </c>
    </row>
    <row r="55">
      <c r="A55" t="inlineStr">
        <is>
          <t>1019712</t>
        </is>
      </c>
      <c r="B55" t="inlineStr">
        <is>
          <t>1</t>
        </is>
      </c>
      <c r="C55" t="inlineStr">
        <is>
          <t>camelot_scale15</t>
        </is>
      </c>
      <c r="D55" t="inlineStr">
        <is>
          <t>PLATE, BULKHEAD, 8515E DRIVE MOTORS ORFS</t>
        </is>
      </c>
      <c r="E55" t="inlineStr">
        <is>
          <t>M</t>
        </is>
      </c>
      <c r="F55" t="n">
        <v>49</v>
      </c>
      <c r="G55" t="inlineStr"/>
      <c r="H55" t="b">
        <v>0</v>
      </c>
      <c r="I55" t="inlineStr">
        <is>
          <t>1021337</t>
        </is>
      </c>
      <c r="J55" t="n">
        <v>1</v>
      </c>
      <c r="K55" t="n">
        <v>5</v>
      </c>
      <c r="L55" t="n">
        <v>5</v>
      </c>
      <c r="M55" t="n">
        <v>5</v>
      </c>
      <c r="N55" t="n">
        <v>1</v>
      </c>
      <c r="O55" t="inlineStr">
        <is>
          <t>\1021045\1021337</t>
        </is>
      </c>
      <c r="P55" s="4">
        <f>HYPERLINK("\\vimage\latest\1019712.pdf","print")</f>
        <v/>
      </c>
    </row>
    <row r="56">
      <c r="A56" t="inlineStr">
        <is>
          <t>856193</t>
        </is>
      </c>
      <c r="B56" t="inlineStr">
        <is>
          <t>1</t>
        </is>
      </c>
      <c r="C56" t="inlineStr">
        <is>
          <t>camelot_scale15</t>
        </is>
      </c>
      <c r="D56" t="inlineStr">
        <is>
          <t>ANGLE,1.50X2.00X.250X2.00</t>
        </is>
      </c>
      <c r="E56" t="inlineStr">
        <is>
          <t>M</t>
        </is>
      </c>
      <c r="F56" t="n">
        <v>120</v>
      </c>
      <c r="G56" t="inlineStr"/>
      <c r="H56" t="b">
        <v>0</v>
      </c>
      <c r="I56" t="inlineStr">
        <is>
          <t>1021337</t>
        </is>
      </c>
      <c r="J56" t="n">
        <v>1</v>
      </c>
      <c r="K56" t="n">
        <v>5</v>
      </c>
      <c r="L56" t="n">
        <v>5</v>
      </c>
      <c r="M56" t="n">
        <v>5</v>
      </c>
      <c r="N56" t="n">
        <v>1</v>
      </c>
      <c r="O56" t="inlineStr">
        <is>
          <t>\1021045\1021337</t>
        </is>
      </c>
      <c r="P56" s="4">
        <f>HYPERLINK("\\vimage\latest\856193.pdf","print")</f>
        <v/>
      </c>
    </row>
    <row r="57">
      <c r="A57" t="inlineStr">
        <is>
          <t>100-10-11-20-5F</t>
        </is>
      </c>
      <c r="B57" t="inlineStr">
        <is>
          <t>8</t>
        </is>
      </c>
      <c r="C57" t="inlineStr">
        <is>
          <t>camelot_scale15</t>
        </is>
      </c>
      <c r="D57" t="inlineStr">
        <is>
          <t>CSHH,5/8-11 X 1.25,GR5,FT</t>
        </is>
      </c>
      <c r="E57" t="inlineStr">
        <is>
          <t>P</t>
        </is>
      </c>
      <c r="F57" t="n">
        <v>1000</v>
      </c>
      <c r="G57" t="inlineStr"/>
      <c r="H57" t="b">
        <v>0</v>
      </c>
      <c r="I57" t="inlineStr">
        <is>
          <t>1021337</t>
        </is>
      </c>
      <c r="J57" t="n">
        <v>1</v>
      </c>
      <c r="K57" t="n">
        <v>5</v>
      </c>
      <c r="L57" t="n">
        <v>40</v>
      </c>
      <c r="M57" t="n">
        <v>5</v>
      </c>
      <c r="N57" t="n">
        <v>1</v>
      </c>
      <c r="O57" t="inlineStr">
        <is>
          <t>\1021045\1021337</t>
        </is>
      </c>
      <c r="P57" s="4">
        <f>HYPERLINK("\\vimage\latest\100-10-11-20-5F.pdf","print")</f>
        <v/>
      </c>
    </row>
    <row r="58">
      <c r="A58" t="inlineStr">
        <is>
          <t>100-8-13-24-5</t>
        </is>
      </c>
      <c r="B58" t="inlineStr">
        <is>
          <t>8</t>
        </is>
      </c>
      <c r="C58" t="inlineStr">
        <is>
          <t>camelot_scale15</t>
        </is>
      </c>
      <c r="D58" t="inlineStr">
        <is>
          <t>CSHH,1/2-13 X 1.5,GR5</t>
        </is>
      </c>
      <c r="E58" t="inlineStr">
        <is>
          <t>P</t>
        </is>
      </c>
      <c r="F58" t="n">
        <v>1932</v>
      </c>
      <c r="G58" t="inlineStr"/>
      <c r="H58" t="b">
        <v>0</v>
      </c>
      <c r="I58" t="inlineStr">
        <is>
          <t>1021337</t>
        </is>
      </c>
      <c r="J58" t="n">
        <v>1</v>
      </c>
      <c r="K58" t="n">
        <v>5</v>
      </c>
      <c r="L58" t="n">
        <v>40</v>
      </c>
      <c r="M58" t="n">
        <v>5</v>
      </c>
      <c r="N58" t="n">
        <v>1</v>
      </c>
      <c r="O58" t="inlineStr">
        <is>
          <t>\1021045\1021337</t>
        </is>
      </c>
      <c r="P58" s="4">
        <f>HYPERLINK("\\vimage\latest\100-8-13-24-5.pdf","print")</f>
        <v/>
      </c>
    </row>
    <row r="59">
      <c r="A59" t="inlineStr">
        <is>
          <t>100-16-12-48-5F</t>
        </is>
      </c>
      <c r="B59" t="inlineStr">
        <is>
          <t>4</t>
        </is>
      </c>
      <c r="C59" t="inlineStr">
        <is>
          <t>camelot_scale15</t>
        </is>
      </c>
      <c r="D59" t="inlineStr">
        <is>
          <t>CSHH,1-12 X 3,GR5,FT</t>
        </is>
      </c>
      <c r="E59" t="inlineStr">
        <is>
          <t>P</t>
        </is>
      </c>
      <c r="F59" t="n">
        <v>0</v>
      </c>
      <c r="G59" t="inlineStr"/>
      <c r="H59" t="b">
        <v>0</v>
      </c>
      <c r="I59" t="inlineStr">
        <is>
          <t>1021337</t>
        </is>
      </c>
      <c r="J59" t="n">
        <v>1</v>
      </c>
      <c r="K59" t="n">
        <v>5</v>
      </c>
      <c r="L59" t="n">
        <v>20</v>
      </c>
      <c r="M59" t="n">
        <v>5</v>
      </c>
      <c r="N59" t="n">
        <v>1</v>
      </c>
      <c r="O59" t="inlineStr">
        <is>
          <t>\1021045\1021337</t>
        </is>
      </c>
      <c r="P59" s="4">
        <f>HYPERLINK("\\vimage\latest\100-16-12-48-5F.pdf","print")</f>
        <v/>
      </c>
    </row>
    <row r="60">
      <c r="A60" t="inlineStr">
        <is>
          <t>100-10-11-24-5F</t>
        </is>
      </c>
      <c r="B60" t="inlineStr">
        <is>
          <t>1</t>
        </is>
      </c>
      <c r="C60" t="inlineStr">
        <is>
          <t>camelot_scale15</t>
        </is>
      </c>
      <c r="D60" t="inlineStr">
        <is>
          <t>CSHH,5/8-11 X 1.5,GR5,FT</t>
        </is>
      </c>
      <c r="E60" t="inlineStr">
        <is>
          <t>P</t>
        </is>
      </c>
      <c r="F60" t="n">
        <v>1000</v>
      </c>
      <c r="G60" t="inlineStr"/>
      <c r="H60" t="b">
        <v>0</v>
      </c>
      <c r="I60" t="inlineStr">
        <is>
          <t>1021337</t>
        </is>
      </c>
      <c r="J60" t="n">
        <v>1</v>
      </c>
      <c r="K60" t="n">
        <v>5</v>
      </c>
      <c r="L60" t="n">
        <v>5</v>
      </c>
      <c r="M60" t="n">
        <v>5</v>
      </c>
      <c r="N60" t="n">
        <v>1</v>
      </c>
      <c r="O60" t="inlineStr">
        <is>
          <t>\1021045\1021337</t>
        </is>
      </c>
      <c r="P60" s="4">
        <f>HYPERLINK("\\vimage\latest\100-10-11-24-5F.pdf","print")</f>
        <v/>
      </c>
    </row>
    <row r="61">
      <c r="A61" t="inlineStr">
        <is>
          <t>214-16-12-5</t>
        </is>
      </c>
      <c r="B61" t="inlineStr">
        <is>
          <t>4</t>
        </is>
      </c>
      <c r="C61" t="inlineStr">
        <is>
          <t>camelot_scale15</t>
        </is>
      </c>
      <c r="D61" t="inlineStr">
        <is>
          <t>NUT,HEX,JAM,HEAVY,1-12,GR5</t>
        </is>
      </c>
      <c r="E61" t="inlineStr">
        <is>
          <t>P</t>
        </is>
      </c>
      <c r="F61" t="n">
        <v>0</v>
      </c>
      <c r="G61" t="inlineStr"/>
      <c r="H61" t="b">
        <v>0</v>
      </c>
      <c r="I61" t="inlineStr">
        <is>
          <t>1021337</t>
        </is>
      </c>
      <c r="J61" t="n">
        <v>1</v>
      </c>
      <c r="K61" t="n">
        <v>5</v>
      </c>
      <c r="L61" t="n">
        <v>20</v>
      </c>
      <c r="M61" t="n">
        <v>5</v>
      </c>
      <c r="N61" t="n">
        <v>1</v>
      </c>
      <c r="O61" t="inlineStr">
        <is>
          <t>\1021045\1021337</t>
        </is>
      </c>
      <c r="P61" s="4">
        <f>HYPERLINK("\\vimage\latest\214-16-12-5.pdf","print")</f>
        <v/>
      </c>
    </row>
    <row r="62">
      <c r="A62" t="inlineStr">
        <is>
          <t>201-16-12-5</t>
        </is>
      </c>
      <c r="B62" t="inlineStr">
        <is>
          <t>4</t>
        </is>
      </c>
      <c r="C62" t="inlineStr">
        <is>
          <t>camelot_scale15</t>
        </is>
      </c>
      <c r="D62" t="inlineStr">
        <is>
          <t>NUT,HEX,HEAVY,1-12,GR5</t>
        </is>
      </c>
      <c r="E62" t="inlineStr">
        <is>
          <t>P</t>
        </is>
      </c>
      <c r="F62" t="n">
        <v>0</v>
      </c>
      <c r="G62" t="inlineStr"/>
      <c r="H62" t="b">
        <v>0</v>
      </c>
      <c r="I62" t="inlineStr">
        <is>
          <t>1021337</t>
        </is>
      </c>
      <c r="J62" t="n">
        <v>1</v>
      </c>
      <c r="K62" t="n">
        <v>5</v>
      </c>
      <c r="L62" t="n">
        <v>20</v>
      </c>
      <c r="M62" t="n">
        <v>5</v>
      </c>
      <c r="N62" t="n">
        <v>1</v>
      </c>
      <c r="O62" t="inlineStr">
        <is>
          <t>\1021045\1021337</t>
        </is>
      </c>
      <c r="P62" s="4">
        <f>HYPERLINK("\\vimage\latest\201-16-12-5.pdf","print")</f>
        <v/>
      </c>
    </row>
    <row r="63">
      <c r="A63" t="inlineStr">
        <is>
          <t>853919</t>
        </is>
      </c>
      <c r="B63" t="inlineStr">
        <is>
          <t>1</t>
        </is>
      </c>
      <c r="C63" t="inlineStr">
        <is>
          <t>camelot_scale15</t>
        </is>
      </c>
      <c r="D63" t="inlineStr">
        <is>
          <t>BAR,.250X1.50X2.00,W/HOLE | USE 856823</t>
        </is>
      </c>
      <c r="E63" t="inlineStr">
        <is>
          <t>M</t>
        </is>
      </c>
      <c r="F63" t="n">
        <v>38</v>
      </c>
      <c r="G63" t="inlineStr"/>
      <c r="H63" t="b">
        <v>0</v>
      </c>
      <c r="I63" t="inlineStr">
        <is>
          <t>1021337</t>
        </is>
      </c>
      <c r="J63" t="n">
        <v>1</v>
      </c>
      <c r="K63" t="n">
        <v>5</v>
      </c>
      <c r="L63" t="n">
        <v>5</v>
      </c>
      <c r="M63" t="n">
        <v>5</v>
      </c>
      <c r="N63" t="n">
        <v>1</v>
      </c>
      <c r="O63" t="inlineStr">
        <is>
          <t>\1021045\1021337</t>
        </is>
      </c>
      <c r="P63" s="4">
        <f>HYPERLINK("\\vimage\latest\853919.pdf","print")</f>
        <v/>
      </c>
    </row>
    <row r="64">
      <c r="A64" t="inlineStr">
        <is>
          <t>302-10</t>
        </is>
      </c>
      <c r="B64" t="inlineStr">
        <is>
          <t>8</t>
        </is>
      </c>
      <c r="C64" t="inlineStr">
        <is>
          <t>camelot_scale15</t>
        </is>
      </c>
      <c r="D64" t="inlineStr">
        <is>
          <t>WASHER, LOCK, 5/8</t>
        </is>
      </c>
      <c r="E64" t="inlineStr">
        <is>
          <t>P</t>
        </is>
      </c>
      <c r="F64" t="n">
        <v>2608</v>
      </c>
      <c r="G64" t="inlineStr"/>
      <c r="H64" t="b">
        <v>0</v>
      </c>
      <c r="I64" t="inlineStr">
        <is>
          <t>1021337</t>
        </is>
      </c>
      <c r="J64" t="n">
        <v>1</v>
      </c>
      <c r="K64" t="n">
        <v>5</v>
      </c>
      <c r="L64" t="n">
        <v>40</v>
      </c>
      <c r="M64" t="n">
        <v>5</v>
      </c>
      <c r="N64" t="n">
        <v>1</v>
      </c>
      <c r="O64" t="inlineStr">
        <is>
          <t>\1021045\1021337</t>
        </is>
      </c>
      <c r="P64" s="4">
        <f>HYPERLINK("\\vimage\latest\302-10.pdf","print")</f>
        <v/>
      </c>
    </row>
    <row r="65">
      <c r="A65" t="inlineStr">
        <is>
          <t>302-8</t>
        </is>
      </c>
      <c r="B65" t="inlineStr">
        <is>
          <t>8</t>
        </is>
      </c>
      <c r="C65" t="inlineStr">
        <is>
          <t>camelot_scale15</t>
        </is>
      </c>
      <c r="D65" t="inlineStr">
        <is>
          <t>WASHER, LOCK, 1/2</t>
        </is>
      </c>
      <c r="E65" t="inlineStr">
        <is>
          <t>P</t>
        </is>
      </c>
      <c r="F65" t="n">
        <v>2859</v>
      </c>
      <c r="G65" t="inlineStr"/>
      <c r="H65" t="b">
        <v>0</v>
      </c>
      <c r="I65" t="inlineStr">
        <is>
          <t>1021337</t>
        </is>
      </c>
      <c r="J65" t="n">
        <v>1</v>
      </c>
      <c r="K65" t="n">
        <v>5</v>
      </c>
      <c r="L65" t="n">
        <v>40</v>
      </c>
      <c r="M65" t="n">
        <v>5</v>
      </c>
      <c r="N65" t="n">
        <v>1</v>
      </c>
      <c r="O65" t="inlineStr">
        <is>
          <t>\1021045\1021337</t>
        </is>
      </c>
      <c r="P65" s="4">
        <f>HYPERLINK("\\vimage\latest\302-8.pdf","print")</f>
        <v/>
      </c>
    </row>
    <row r="66">
      <c r="A66" t="inlineStr">
        <is>
          <t>1018217</t>
        </is>
      </c>
      <c r="B66" t="inlineStr">
        <is>
          <t>1</t>
        </is>
      </c>
      <c r="C66" t="inlineStr">
        <is>
          <t>camelot_scale15</t>
        </is>
      </c>
      <c r="D66" t="inlineStr">
        <is>
          <t>BRACE, GENERATOR, 8520 FRONT</t>
        </is>
      </c>
      <c r="E66" t="inlineStr">
        <is>
          <t>M</t>
        </is>
      </c>
      <c r="F66" t="n">
        <v>21</v>
      </c>
      <c r="G66" t="inlineStr"/>
      <c r="H66" t="b">
        <v>0</v>
      </c>
      <c r="I66" t="inlineStr">
        <is>
          <t>1021337</t>
        </is>
      </c>
      <c r="J66" t="n">
        <v>1</v>
      </c>
      <c r="K66" t="n">
        <v>5</v>
      </c>
      <c r="L66" t="n">
        <v>5</v>
      </c>
      <c r="M66" t="n">
        <v>5</v>
      </c>
      <c r="N66" t="n">
        <v>1</v>
      </c>
      <c r="O66" t="inlineStr">
        <is>
          <t>\1021045\1021337</t>
        </is>
      </c>
      <c r="P66" s="4">
        <f>HYPERLINK("\\vimage\latest\1018217.pdf","print")</f>
        <v/>
      </c>
    </row>
    <row r="67">
      <c r="A67" t="inlineStr">
        <is>
          <t>1018218</t>
        </is>
      </c>
      <c r="B67" t="inlineStr">
        <is>
          <t>1</t>
        </is>
      </c>
      <c r="C67" t="inlineStr">
        <is>
          <t>camelot_scale15</t>
        </is>
      </c>
      <c r="D67" t="inlineStr">
        <is>
          <t>BRACE, GENERATOR, 8520 BACK</t>
        </is>
      </c>
      <c r="E67" t="inlineStr">
        <is>
          <t>M</t>
        </is>
      </c>
      <c r="F67" t="n">
        <v>24</v>
      </c>
      <c r="G67" t="inlineStr"/>
      <c r="H67" t="b">
        <v>0</v>
      </c>
      <c r="I67" t="inlineStr">
        <is>
          <t>1021337</t>
        </is>
      </c>
      <c r="J67" t="n">
        <v>1</v>
      </c>
      <c r="K67" t="n">
        <v>5</v>
      </c>
      <c r="L67" t="n">
        <v>5</v>
      </c>
      <c r="M67" t="n">
        <v>5</v>
      </c>
      <c r="N67" t="n">
        <v>1</v>
      </c>
      <c r="O67" t="inlineStr">
        <is>
          <t>\1021045\1021337</t>
        </is>
      </c>
      <c r="P67" s="4">
        <f>HYPERLINK("\\vimage\latest\1018218.pdf","print")</f>
        <v/>
      </c>
    </row>
    <row r="68">
      <c r="A68" t="inlineStr">
        <is>
          <t>20946695</t>
        </is>
      </c>
      <c r="B68" t="inlineStr">
        <is>
          <t>4</t>
        </is>
      </c>
      <c r="C68" t="inlineStr">
        <is>
          <t>camelot_scale15</t>
        </is>
      </c>
      <c r="D68" t="inlineStr">
        <is>
          <t>3/8-16 HX WELD NUT LONG PILOT</t>
        </is>
      </c>
      <c r="E68" t="inlineStr">
        <is>
          <t>P</t>
        </is>
      </c>
      <c r="F68" t="n">
        <v>-1333</v>
      </c>
      <c r="G68" t="inlineStr"/>
      <c r="H68" t="b">
        <v>0</v>
      </c>
      <c r="I68" t="inlineStr">
        <is>
          <t>1021337</t>
        </is>
      </c>
      <c r="J68" t="n">
        <v>1</v>
      </c>
      <c r="K68" t="n">
        <v>5</v>
      </c>
      <c r="L68" t="n">
        <v>20</v>
      </c>
      <c r="M68" t="n">
        <v>5</v>
      </c>
      <c r="N68" t="n">
        <v>1</v>
      </c>
      <c r="O68" t="inlineStr">
        <is>
          <t>\1021045\1021337</t>
        </is>
      </c>
      <c r="P68" s="4">
        <f>HYPERLINK("\\vimage\latest\20946695.pdf","print")</f>
        <v/>
      </c>
    </row>
    <row r="69">
      <c r="A69" t="inlineStr">
        <is>
          <t>853752</t>
        </is>
      </c>
      <c r="B69" t="inlineStr">
        <is>
          <t>1</t>
        </is>
      </c>
      <c r="C69" t="inlineStr">
        <is>
          <t>camelot_scale15</t>
        </is>
      </c>
      <c r="D69" t="inlineStr">
        <is>
          <t>CHAIN LINK,.250 PROOF COIL</t>
        </is>
      </c>
      <c r="E69" t="inlineStr">
        <is>
          <t>P</t>
        </is>
      </c>
      <c r="F69" t="n">
        <v>1669</v>
      </c>
      <c r="G69" t="inlineStr"/>
      <c r="H69" t="b">
        <v>0</v>
      </c>
      <c r="I69" t="inlineStr">
        <is>
          <t>1021337</t>
        </is>
      </c>
      <c r="J69" t="n">
        <v>1</v>
      </c>
      <c r="K69" t="n">
        <v>5</v>
      </c>
      <c r="L69" t="n">
        <v>5</v>
      </c>
      <c r="M69" t="n">
        <v>5</v>
      </c>
      <c r="N69" t="n">
        <v>1</v>
      </c>
      <c r="O69" t="inlineStr">
        <is>
          <t>\1021045\1021337</t>
        </is>
      </c>
      <c r="P69" s="4">
        <f>HYPERLINK("\\vimage\latest\853752.pdf","print")</f>
        <v/>
      </c>
    </row>
    <row r="70">
      <c r="A70" t="inlineStr">
        <is>
          <t>1016139</t>
        </is>
      </c>
      <c r="B70" t="inlineStr">
        <is>
          <t>1</t>
        </is>
      </c>
      <c r="C70" t="inlineStr">
        <is>
          <t>camelot_scale15</t>
        </is>
      </c>
      <c r="D70" t="inlineStr">
        <is>
          <t>PLATE, FRAME SIDE, 8520</t>
        </is>
      </c>
      <c r="E70" t="inlineStr">
        <is>
          <t>P</t>
        </is>
      </c>
      <c r="F70" t="n">
        <v>83</v>
      </c>
      <c r="G70" t="inlineStr"/>
      <c r="H70" t="b">
        <v>0</v>
      </c>
      <c r="I70" t="inlineStr">
        <is>
          <t>1016214</t>
        </is>
      </c>
      <c r="J70" t="n">
        <v>1</v>
      </c>
      <c r="K70" t="n">
        <v>5</v>
      </c>
      <c r="L70" t="n">
        <v>5</v>
      </c>
      <c r="M70" t="n">
        <v>5</v>
      </c>
      <c r="N70" t="n">
        <v>2</v>
      </c>
      <c r="O70" t="inlineStr">
        <is>
          <t>\1021045\1021337\1016214</t>
        </is>
      </c>
      <c r="P70" s="4">
        <f>HYPERLINK("\\vimage\latest\1016139.pdf","print")</f>
        <v/>
      </c>
    </row>
    <row r="71">
      <c r="A71" t="inlineStr">
        <is>
          <t>854077</t>
        </is>
      </c>
      <c r="B71" t="inlineStr">
        <is>
          <t>2</t>
        </is>
      </c>
      <c r="C71" t="inlineStr">
        <is>
          <t>camelot_scale15</t>
        </is>
      </c>
      <c r="D71" t="inlineStr">
        <is>
          <t>BAR,.250X2.50X2.50 | TOP BACK SIDE STOP</t>
        </is>
      </c>
      <c r="E71" t="inlineStr">
        <is>
          <t>M</t>
        </is>
      </c>
      <c r="F71" t="n">
        <v>113</v>
      </c>
      <c r="G71" t="inlineStr"/>
      <c r="H71" t="b">
        <v>0</v>
      </c>
      <c r="I71" t="inlineStr">
        <is>
          <t>1016214</t>
        </is>
      </c>
      <c r="J71" t="n">
        <v>1</v>
      </c>
      <c r="K71" t="n">
        <v>5</v>
      </c>
      <c r="L71" t="n">
        <v>10</v>
      </c>
      <c r="M71" t="n">
        <v>5</v>
      </c>
      <c r="N71" t="n">
        <v>2</v>
      </c>
      <c r="O71" t="inlineStr">
        <is>
          <t>\1021045\1021337\1016214</t>
        </is>
      </c>
      <c r="P71" s="4">
        <f>HYPERLINK("\\vimage\latest\854077.pdf","print")</f>
        <v/>
      </c>
    </row>
    <row r="72">
      <c r="A72" t="inlineStr">
        <is>
          <t>854074</t>
        </is>
      </c>
      <c r="B72" t="inlineStr">
        <is>
          <t>2</t>
        </is>
      </c>
      <c r="C72" t="inlineStr">
        <is>
          <t>camelot_scale15</t>
        </is>
      </c>
      <c r="D72" t="inlineStr">
        <is>
          <t>SLIDE BAR, CONVEYOR DRIVE | MOTOR</t>
        </is>
      </c>
      <c r="E72" t="inlineStr">
        <is>
          <t>P</t>
        </is>
      </c>
      <c r="F72" t="n">
        <v>400</v>
      </c>
      <c r="G72" t="n">
        <v>2800</v>
      </c>
      <c r="H72" t="b">
        <v>0</v>
      </c>
      <c r="I72" t="inlineStr">
        <is>
          <t>1016214</t>
        </is>
      </c>
      <c r="J72" t="n">
        <v>1</v>
      </c>
      <c r="K72" t="n">
        <v>5</v>
      </c>
      <c r="L72" t="n">
        <v>10</v>
      </c>
      <c r="M72" t="n">
        <v>5</v>
      </c>
      <c r="N72" t="n">
        <v>2</v>
      </c>
      <c r="O72" t="inlineStr">
        <is>
          <t>\1021045\1021337\1016214</t>
        </is>
      </c>
      <c r="P72" s="4">
        <f>HYPERLINK("\\vimage\latest\854074.pdf","print")</f>
        <v/>
      </c>
    </row>
    <row r="73">
      <c r="A73" t="inlineStr">
        <is>
          <t>851483</t>
        </is>
      </c>
      <c r="B73" t="inlineStr">
        <is>
          <t>1</t>
        </is>
      </c>
      <c r="C73" t="inlineStr">
        <is>
          <t>camelot_scale15</t>
        </is>
      </c>
      <c r="D73" t="inlineStr">
        <is>
          <t>BEARING, CONVEYOR DRIVE</t>
        </is>
      </c>
      <c r="E73" t="inlineStr">
        <is>
          <t>P</t>
        </is>
      </c>
      <c r="F73" t="n">
        <v>113</v>
      </c>
      <c r="G73" t="inlineStr"/>
      <c r="H73" t="b">
        <v>0</v>
      </c>
      <c r="I73" t="inlineStr">
        <is>
          <t>1016214</t>
        </is>
      </c>
      <c r="J73" t="n">
        <v>1</v>
      </c>
      <c r="K73" t="n">
        <v>5</v>
      </c>
      <c r="L73" t="n">
        <v>5</v>
      </c>
      <c r="M73" t="n">
        <v>5</v>
      </c>
      <c r="N73" t="n">
        <v>2</v>
      </c>
      <c r="O73" t="inlineStr">
        <is>
          <t>\1021045\1021337\1016214</t>
        </is>
      </c>
      <c r="P73" s="4">
        <f>HYPERLINK("\\vimage\latest\851483.pdf","print")</f>
        <v/>
      </c>
    </row>
    <row r="74">
      <c r="A74" t="inlineStr">
        <is>
          <t>1016235</t>
        </is>
      </c>
      <c r="B74" t="inlineStr">
        <is>
          <t>2</t>
        </is>
      </c>
      <c r="C74" t="inlineStr">
        <is>
          <t>camelot_scale15</t>
        </is>
      </c>
      <c r="D74" t="inlineStr">
        <is>
          <t>PLATE, HOPPER HINGE STOP</t>
        </is>
      </c>
      <c r="E74" t="inlineStr">
        <is>
          <t>P</t>
        </is>
      </c>
      <c r="F74" t="n">
        <v>132</v>
      </c>
      <c r="G74" t="n">
        <v>200</v>
      </c>
      <c r="H74" t="b">
        <v>0</v>
      </c>
      <c r="I74" t="inlineStr">
        <is>
          <t>1016214</t>
        </is>
      </c>
      <c r="J74" t="n">
        <v>1</v>
      </c>
      <c r="K74" t="n">
        <v>5</v>
      </c>
      <c r="L74" t="n">
        <v>10</v>
      </c>
      <c r="M74" t="n">
        <v>5</v>
      </c>
      <c r="N74" t="n">
        <v>2</v>
      </c>
      <c r="O74" t="inlineStr">
        <is>
          <t>\1021045\1021337\1016214</t>
        </is>
      </c>
      <c r="P74" s="4">
        <f>HYPERLINK("\\vimage\latest\1016235.pdf","print")</f>
        <v/>
      </c>
    </row>
    <row r="75">
      <c r="A75" t="inlineStr">
        <is>
          <t>854075</t>
        </is>
      </c>
      <c r="B75" t="inlineStr">
        <is>
          <t>7</t>
        </is>
      </c>
      <c r="C75" t="inlineStr">
        <is>
          <t>camelot_scale15</t>
        </is>
      </c>
      <c r="D75" t="inlineStr">
        <is>
          <t>PIPE,.750X4.438,SCH 80</t>
        </is>
      </c>
      <c r="E75" t="inlineStr">
        <is>
          <t>M</t>
        </is>
      </c>
      <c r="F75" t="n">
        <v>1043</v>
      </c>
      <c r="G75" t="inlineStr"/>
      <c r="H75" t="b">
        <v>0</v>
      </c>
      <c r="I75" t="inlineStr">
        <is>
          <t>1016214</t>
        </is>
      </c>
      <c r="J75" t="n">
        <v>1</v>
      </c>
      <c r="K75" t="n">
        <v>5</v>
      </c>
      <c r="L75" t="n">
        <v>35</v>
      </c>
      <c r="M75" t="n">
        <v>5</v>
      </c>
      <c r="N75" t="n">
        <v>2</v>
      </c>
      <c r="O75" t="inlineStr">
        <is>
          <t>\1021045\1021337\1016214</t>
        </is>
      </c>
      <c r="P75" s="4">
        <f>HYPERLINK("\\vimage\latest\854075.pdf","print")</f>
        <v/>
      </c>
    </row>
    <row r="76">
      <c r="A76" t="inlineStr">
        <is>
          <t>1016359</t>
        </is>
      </c>
      <c r="B76" t="inlineStr">
        <is>
          <t>2</t>
        </is>
      </c>
      <c r="C76" t="inlineStr">
        <is>
          <t>camelot_scale15</t>
        </is>
      </c>
      <c r="D76" t="inlineStr">
        <is>
          <t>SHAFT, ELECTRIC SCREW MOUNT</t>
        </is>
      </c>
      <c r="E76" t="inlineStr">
        <is>
          <t>P</t>
        </is>
      </c>
      <c r="F76" t="n">
        <v>104</v>
      </c>
      <c r="G76" t="n">
        <v>58</v>
      </c>
      <c r="H76" t="b">
        <v>0</v>
      </c>
      <c r="I76" t="inlineStr">
        <is>
          <t>1016214</t>
        </is>
      </c>
      <c r="J76" t="n">
        <v>1</v>
      </c>
      <c r="K76" t="n">
        <v>5</v>
      </c>
      <c r="L76" t="n">
        <v>10</v>
      </c>
      <c r="M76" t="n">
        <v>5</v>
      </c>
      <c r="N76" t="n">
        <v>2</v>
      </c>
      <c r="O76" t="inlineStr">
        <is>
          <t>\1021045\1021337\1016214</t>
        </is>
      </c>
      <c r="P76" s="4">
        <f>HYPERLINK("\\vimage\latest\1016359.pdf","print")</f>
        <v/>
      </c>
    </row>
    <row r="77">
      <c r="A77" t="inlineStr">
        <is>
          <t>853752</t>
        </is>
      </c>
      <c r="B77" t="inlineStr">
        <is>
          <t>1</t>
        </is>
      </c>
      <c r="C77" t="inlineStr">
        <is>
          <t>camelot_scale15</t>
        </is>
      </c>
      <c r="D77" t="inlineStr">
        <is>
          <t>CHAIN LINK,.250 PROOF COIL</t>
        </is>
      </c>
      <c r="E77" t="inlineStr">
        <is>
          <t>P</t>
        </is>
      </c>
      <c r="F77" t="n">
        <v>1669</v>
      </c>
      <c r="G77" t="inlineStr"/>
      <c r="H77" t="b">
        <v>0</v>
      </c>
      <c r="I77" t="inlineStr">
        <is>
          <t>1016214</t>
        </is>
      </c>
      <c r="J77" t="n">
        <v>1</v>
      </c>
      <c r="K77" t="n">
        <v>5</v>
      </c>
      <c r="L77" t="n">
        <v>5</v>
      </c>
      <c r="M77" t="n">
        <v>5</v>
      </c>
      <c r="N77" t="n">
        <v>2</v>
      </c>
      <c r="O77" t="inlineStr">
        <is>
          <t>\1021045\1021337\1016214</t>
        </is>
      </c>
      <c r="P77" s="4">
        <f>HYPERLINK("\\vimage\latest\853752.pdf","print")</f>
        <v/>
      </c>
    </row>
    <row r="78">
      <c r="A78" t="inlineStr">
        <is>
          <t>853873</t>
        </is>
      </c>
      <c r="B78" t="inlineStr">
        <is>
          <t>1</t>
        </is>
      </c>
      <c r="C78" t="inlineStr">
        <is>
          <t>camelot_scale15</t>
        </is>
      </c>
      <c r="D78" t="inlineStr">
        <is>
          <t>FLAT BAR, SCREED DEPTH CABLE | BRKT</t>
        </is>
      </c>
      <c r="E78" t="inlineStr">
        <is>
          <t>M</t>
        </is>
      </c>
      <c r="F78" t="n">
        <v>81</v>
      </c>
      <c r="G78" t="inlineStr"/>
      <c r="H78" t="b">
        <v>0</v>
      </c>
      <c r="I78" t="inlineStr">
        <is>
          <t>1016214</t>
        </is>
      </c>
      <c r="J78" t="n">
        <v>1</v>
      </c>
      <c r="K78" t="n">
        <v>5</v>
      </c>
      <c r="L78" t="n">
        <v>5</v>
      </c>
      <c r="M78" t="n">
        <v>5</v>
      </c>
      <c r="N78" t="n">
        <v>2</v>
      </c>
      <c r="O78" t="inlineStr">
        <is>
          <t>\1021045\1021337\1016214</t>
        </is>
      </c>
      <c r="P78" s="4">
        <f>HYPERLINK("\\vimage\latest\853873.pdf","print")</f>
        <v/>
      </c>
    </row>
    <row r="79">
      <c r="A79" t="inlineStr">
        <is>
          <t>301-7</t>
        </is>
      </c>
      <c r="B79" t="inlineStr">
        <is>
          <t>1</t>
        </is>
      </c>
      <c r="C79" t="inlineStr">
        <is>
          <t>camelot_scale15</t>
        </is>
      </c>
      <c r="D79" t="inlineStr">
        <is>
          <t>WASHER, FLAT, USS, 7/16</t>
        </is>
      </c>
      <c r="E79" t="inlineStr">
        <is>
          <t>P</t>
        </is>
      </c>
      <c r="F79" t="n">
        <v>-522</v>
      </c>
      <c r="G79" t="inlineStr"/>
      <c r="H79" t="b">
        <v>0</v>
      </c>
      <c r="I79" t="inlineStr">
        <is>
          <t>1016214</t>
        </is>
      </c>
      <c r="J79" t="n">
        <v>1</v>
      </c>
      <c r="K79" t="n">
        <v>5</v>
      </c>
      <c r="L79" t="n">
        <v>5</v>
      </c>
      <c r="M79" t="n">
        <v>5</v>
      </c>
      <c r="N79" t="n">
        <v>2</v>
      </c>
      <c r="O79" t="inlineStr">
        <is>
          <t>\1021045\1021337\1016214</t>
        </is>
      </c>
      <c r="P79" s="4">
        <f>HYPERLINK("\\vimage\latest\301-7.pdf","print")</f>
        <v/>
      </c>
    </row>
    <row r="80">
      <c r="A80" t="inlineStr">
        <is>
          <t>100-8-13-16-5F</t>
        </is>
      </c>
      <c r="B80" t="inlineStr">
        <is>
          <t>4</t>
        </is>
      </c>
      <c r="C80" t="inlineStr">
        <is>
          <t>camelot_scale15</t>
        </is>
      </c>
      <c r="D80" t="inlineStr">
        <is>
          <t>CSHH, 1/2-13 X 1, GR5,FT</t>
        </is>
      </c>
      <c r="E80" t="inlineStr">
        <is>
          <t>P</t>
        </is>
      </c>
      <c r="F80" t="n">
        <v>888</v>
      </c>
      <c r="G80" t="inlineStr"/>
      <c r="H80" t="b">
        <v>0</v>
      </c>
      <c r="I80" t="inlineStr">
        <is>
          <t>1016214</t>
        </is>
      </c>
      <c r="J80" t="n">
        <v>1</v>
      </c>
      <c r="K80" t="n">
        <v>5</v>
      </c>
      <c r="L80" t="n">
        <v>20</v>
      </c>
      <c r="M80" t="n">
        <v>5</v>
      </c>
      <c r="N80" t="n">
        <v>2</v>
      </c>
      <c r="O80" t="inlineStr">
        <is>
          <t>\1021045\1021337\1016214</t>
        </is>
      </c>
      <c r="P80" s="4">
        <f>HYPERLINK("\\vimage\latest\100-8-13-16-5F.pdf","print")</f>
        <v/>
      </c>
    </row>
    <row r="81">
      <c r="A81" t="inlineStr">
        <is>
          <t>302-8</t>
        </is>
      </c>
      <c r="B81" t="inlineStr">
        <is>
          <t>4</t>
        </is>
      </c>
      <c r="C81" t="inlineStr">
        <is>
          <t>camelot_scale15</t>
        </is>
      </c>
      <c r="D81" t="inlineStr">
        <is>
          <t>WASHER, LOCK, 1/2</t>
        </is>
      </c>
      <c r="E81" t="inlineStr">
        <is>
          <t>P</t>
        </is>
      </c>
      <c r="F81" t="n">
        <v>2859</v>
      </c>
      <c r="G81" t="inlineStr"/>
      <c r="H81" t="b">
        <v>0</v>
      </c>
      <c r="I81" t="inlineStr">
        <is>
          <t>1016214</t>
        </is>
      </c>
      <c r="J81" t="n">
        <v>1</v>
      </c>
      <c r="K81" t="n">
        <v>5</v>
      </c>
      <c r="L81" t="n">
        <v>20</v>
      </c>
      <c r="M81" t="n">
        <v>5</v>
      </c>
      <c r="N81" t="n">
        <v>2</v>
      </c>
      <c r="O81" t="inlineStr">
        <is>
          <t>\1021045\1021337\1016214</t>
        </is>
      </c>
      <c r="P81" s="4">
        <f>HYPERLINK("\\vimage\latest\302-8.pdf","print")</f>
        <v/>
      </c>
    </row>
    <row r="82">
      <c r="A82" t="inlineStr">
        <is>
          <t>300-6</t>
        </is>
      </c>
      <c r="B82" t="inlineStr">
        <is>
          <t>1</t>
        </is>
      </c>
      <c r="C82" t="inlineStr">
        <is>
          <t>camelot_scale15</t>
        </is>
      </c>
      <c r="D82" t="inlineStr">
        <is>
          <t>WASHER, FLAT, SAE, 3/8</t>
        </is>
      </c>
      <c r="E82" t="inlineStr">
        <is>
          <t>P</t>
        </is>
      </c>
      <c r="F82" t="n">
        <v>1565</v>
      </c>
      <c r="G82" t="inlineStr"/>
      <c r="H82" t="b">
        <v>0</v>
      </c>
      <c r="I82" t="inlineStr">
        <is>
          <t>1016214</t>
        </is>
      </c>
      <c r="J82" t="n">
        <v>1</v>
      </c>
      <c r="K82" t="n">
        <v>5</v>
      </c>
      <c r="L82" t="n">
        <v>5</v>
      </c>
      <c r="M82" t="n">
        <v>5</v>
      </c>
      <c r="N82" t="n">
        <v>2</v>
      </c>
      <c r="O82" t="inlineStr">
        <is>
          <t>\1021045\1021337\1016214</t>
        </is>
      </c>
      <c r="P82" s="4">
        <f>HYPERLINK("\\vimage\latest\300-6.pdf","print")</f>
        <v/>
      </c>
    </row>
    <row r="83">
      <c r="A83" t="inlineStr">
        <is>
          <t>1016139</t>
        </is>
      </c>
      <c r="B83" t="inlineStr">
        <is>
          <t>1</t>
        </is>
      </c>
      <c r="C83" t="inlineStr">
        <is>
          <t>camelot_scale15_splittext</t>
        </is>
      </c>
      <c r="D83" t="inlineStr">
        <is>
          <t>PLATE, FRAME SIDE, 8520</t>
        </is>
      </c>
      <c r="E83" t="inlineStr">
        <is>
          <t>P</t>
        </is>
      </c>
      <c r="F83" t="n">
        <v>83</v>
      </c>
      <c r="G83" t="inlineStr"/>
      <c r="H83" t="b">
        <v>0</v>
      </c>
      <c r="I83" t="inlineStr">
        <is>
          <t>1021336</t>
        </is>
      </c>
      <c r="J83" t="n">
        <v>1</v>
      </c>
      <c r="K83" t="n">
        <v>5</v>
      </c>
      <c r="L83" t="n">
        <v>5</v>
      </c>
      <c r="M83" t="n">
        <v>5</v>
      </c>
      <c r="N83" t="n">
        <v>2</v>
      </c>
      <c r="O83" t="inlineStr">
        <is>
          <t>\1021045\1021337\1021336</t>
        </is>
      </c>
      <c r="P83" s="4">
        <f>HYPERLINK("\\vimage\latest\1016139.pdf","print")</f>
        <v/>
      </c>
    </row>
    <row r="84">
      <c r="A84" t="inlineStr">
        <is>
          <t>854074</t>
        </is>
      </c>
      <c r="B84" t="inlineStr">
        <is>
          <t>2</t>
        </is>
      </c>
      <c r="C84" t="inlineStr">
        <is>
          <t>camelot_scale15_splittext</t>
        </is>
      </c>
      <c r="D84" t="inlineStr">
        <is>
          <t>SLIDE BAR, CONVEYOR DRIVE | MOTOR</t>
        </is>
      </c>
      <c r="E84" t="inlineStr">
        <is>
          <t>P</t>
        </is>
      </c>
      <c r="F84" t="n">
        <v>400</v>
      </c>
      <c r="G84" t="n">
        <v>2800</v>
      </c>
      <c r="H84" t="b">
        <v>0</v>
      </c>
      <c r="I84" t="inlineStr">
        <is>
          <t>1021336</t>
        </is>
      </c>
      <c r="J84" t="n">
        <v>1</v>
      </c>
      <c r="K84" t="n">
        <v>5</v>
      </c>
      <c r="L84" t="n">
        <v>10</v>
      </c>
      <c r="M84" t="n">
        <v>5</v>
      </c>
      <c r="N84" t="n">
        <v>2</v>
      </c>
      <c r="O84" t="inlineStr">
        <is>
          <t>\1021045\1021337\1021336</t>
        </is>
      </c>
      <c r="P84" s="4">
        <f>HYPERLINK("\\vimage\latest\854074.pdf","print")</f>
        <v/>
      </c>
    </row>
    <row r="85">
      <c r="A85" t="inlineStr">
        <is>
          <t>854077</t>
        </is>
      </c>
      <c r="B85" t="inlineStr">
        <is>
          <t>2</t>
        </is>
      </c>
      <c r="C85" t="inlineStr">
        <is>
          <t>camelot_scale15_splittext</t>
        </is>
      </c>
      <c r="D85" t="inlineStr">
        <is>
          <t>BAR,.250X2.50X2.50 | TOP BACK SIDE STOP</t>
        </is>
      </c>
      <c r="E85" t="inlineStr">
        <is>
          <t>M</t>
        </is>
      </c>
      <c r="F85" t="n">
        <v>113</v>
      </c>
      <c r="G85" t="inlineStr"/>
      <c r="H85" t="b">
        <v>0</v>
      </c>
      <c r="I85" t="inlineStr">
        <is>
          <t>1021336</t>
        </is>
      </c>
      <c r="J85" t="n">
        <v>1</v>
      </c>
      <c r="K85" t="n">
        <v>5</v>
      </c>
      <c r="L85" t="n">
        <v>10</v>
      </c>
      <c r="M85" t="n">
        <v>5</v>
      </c>
      <c r="N85" t="n">
        <v>2</v>
      </c>
      <c r="O85" t="inlineStr">
        <is>
          <t>\1021045\1021337\1021336</t>
        </is>
      </c>
      <c r="P85" s="4">
        <f>HYPERLINK("\\vimage\latest\854077.pdf","print")</f>
        <v/>
      </c>
    </row>
    <row r="86">
      <c r="A86" t="inlineStr">
        <is>
          <t>851483</t>
        </is>
      </c>
      <c r="B86" t="inlineStr">
        <is>
          <t>1</t>
        </is>
      </c>
      <c r="C86" t="inlineStr">
        <is>
          <t>camelot_scale15_splittext</t>
        </is>
      </c>
      <c r="D86" t="inlineStr">
        <is>
          <t>BEARING, CONVEYOR DRIVE</t>
        </is>
      </c>
      <c r="E86" t="inlineStr">
        <is>
          <t>P</t>
        </is>
      </c>
      <c r="F86" t="n">
        <v>113</v>
      </c>
      <c r="G86" t="inlineStr"/>
      <c r="H86" t="b">
        <v>0</v>
      </c>
      <c r="I86" t="inlineStr">
        <is>
          <t>1021336</t>
        </is>
      </c>
      <c r="J86" t="n">
        <v>1</v>
      </c>
      <c r="K86" t="n">
        <v>5</v>
      </c>
      <c r="L86" t="n">
        <v>5</v>
      </c>
      <c r="M86" t="n">
        <v>5</v>
      </c>
      <c r="N86" t="n">
        <v>2</v>
      </c>
      <c r="O86" t="inlineStr">
        <is>
          <t>\1021045\1021337\1021336</t>
        </is>
      </c>
      <c r="P86" s="4">
        <f>HYPERLINK("\\vimage\latest\851483.pdf","print")</f>
        <v/>
      </c>
    </row>
    <row r="87">
      <c r="A87" t="inlineStr">
        <is>
          <t>854075</t>
        </is>
      </c>
      <c r="B87" t="inlineStr">
        <is>
          <t>7</t>
        </is>
      </c>
      <c r="C87" t="inlineStr">
        <is>
          <t>camelot_scale15_splittext</t>
        </is>
      </c>
      <c r="D87" t="inlineStr">
        <is>
          <t>PIPE,.750X4.438,SCH 80</t>
        </is>
      </c>
      <c r="E87" t="inlineStr">
        <is>
          <t>M</t>
        </is>
      </c>
      <c r="F87" t="n">
        <v>1043</v>
      </c>
      <c r="G87" t="inlineStr"/>
      <c r="H87" t="b">
        <v>0</v>
      </c>
      <c r="I87" t="inlineStr">
        <is>
          <t>1021336</t>
        </is>
      </c>
      <c r="J87" t="n">
        <v>1</v>
      </c>
      <c r="K87" t="n">
        <v>5</v>
      </c>
      <c r="L87" t="n">
        <v>35</v>
      </c>
      <c r="M87" t="n">
        <v>5</v>
      </c>
      <c r="N87" t="n">
        <v>2</v>
      </c>
      <c r="O87" t="inlineStr">
        <is>
          <t>\1021045\1021337\1021336</t>
        </is>
      </c>
      <c r="P87" s="4">
        <f>HYPERLINK("\\vimage\latest\854075.pdf","print")</f>
        <v/>
      </c>
    </row>
    <row r="88">
      <c r="A88" t="inlineStr">
        <is>
          <t>1016235</t>
        </is>
      </c>
      <c r="B88" t="inlineStr">
        <is>
          <t>2</t>
        </is>
      </c>
      <c r="C88" t="inlineStr">
        <is>
          <t>camelot_scale15_splittext</t>
        </is>
      </c>
      <c r="D88" t="inlineStr">
        <is>
          <t>PLATE, HOPPER HINGE STOP</t>
        </is>
      </c>
      <c r="E88" t="inlineStr">
        <is>
          <t>P</t>
        </is>
      </c>
      <c r="F88" t="n">
        <v>132</v>
      </c>
      <c r="G88" t="n">
        <v>200</v>
      </c>
      <c r="H88" t="b">
        <v>0</v>
      </c>
      <c r="I88" t="inlineStr">
        <is>
          <t>1021336</t>
        </is>
      </c>
      <c r="J88" t="n">
        <v>1</v>
      </c>
      <c r="K88" t="n">
        <v>5</v>
      </c>
      <c r="L88" t="n">
        <v>10</v>
      </c>
      <c r="M88" t="n">
        <v>5</v>
      </c>
      <c r="N88" t="n">
        <v>2</v>
      </c>
      <c r="O88" t="inlineStr">
        <is>
          <t>\1021045\1021337\1021336</t>
        </is>
      </c>
      <c r="P88" s="4">
        <f>HYPERLINK("\\vimage\latest\1016235.pdf","print")</f>
        <v/>
      </c>
    </row>
    <row r="89">
      <c r="A89" t="inlineStr">
        <is>
          <t>1016359</t>
        </is>
      </c>
      <c r="B89" t="inlineStr">
        <is>
          <t>2</t>
        </is>
      </c>
      <c r="C89" t="inlineStr">
        <is>
          <t>camelot_scale15_splittext</t>
        </is>
      </c>
      <c r="D89" t="inlineStr">
        <is>
          <t>SHAFT, ELECTRIC SCREW MOUNT</t>
        </is>
      </c>
      <c r="E89" t="inlineStr">
        <is>
          <t>P</t>
        </is>
      </c>
      <c r="F89" t="n">
        <v>104</v>
      </c>
      <c r="G89" t="n">
        <v>58</v>
      </c>
      <c r="H89" t="b">
        <v>0</v>
      </c>
      <c r="I89" t="inlineStr">
        <is>
          <t>1021336</t>
        </is>
      </c>
      <c r="J89" t="n">
        <v>1</v>
      </c>
      <c r="K89" t="n">
        <v>5</v>
      </c>
      <c r="L89" t="n">
        <v>10</v>
      </c>
      <c r="M89" t="n">
        <v>5</v>
      </c>
      <c r="N89" t="n">
        <v>2</v>
      </c>
      <c r="O89" t="inlineStr">
        <is>
          <t>\1021045\1021337\1021336</t>
        </is>
      </c>
      <c r="P89" s="4">
        <f>HYPERLINK("\\vimage\latest\1016359.pdf","print")</f>
        <v/>
      </c>
    </row>
    <row r="90">
      <c r="A90" t="inlineStr">
        <is>
          <t>853752</t>
        </is>
      </c>
      <c r="B90" t="inlineStr">
        <is>
          <t>1</t>
        </is>
      </c>
      <c r="C90" t="inlineStr">
        <is>
          <t>camelot_scale15_splittext</t>
        </is>
      </c>
      <c r="D90" t="inlineStr">
        <is>
          <t>CHAIN LINK,.250 PROOF COIL</t>
        </is>
      </c>
      <c r="E90" t="inlineStr">
        <is>
          <t>P</t>
        </is>
      </c>
      <c r="F90" t="n">
        <v>1669</v>
      </c>
      <c r="G90" t="inlineStr"/>
      <c r="H90" t="b">
        <v>0</v>
      </c>
      <c r="I90" t="inlineStr">
        <is>
          <t>1021336</t>
        </is>
      </c>
      <c r="J90" t="n">
        <v>1</v>
      </c>
      <c r="K90" t="n">
        <v>5</v>
      </c>
      <c r="L90" t="n">
        <v>5</v>
      </c>
      <c r="M90" t="n">
        <v>5</v>
      </c>
      <c r="N90" t="n">
        <v>2</v>
      </c>
      <c r="O90" t="inlineStr">
        <is>
          <t>\1021045\1021337\1021336</t>
        </is>
      </c>
      <c r="P90" s="4">
        <f>HYPERLINK("\\vimage\latest\853752.pdf","print")</f>
        <v/>
      </c>
    </row>
    <row r="91">
      <c r="A91" t="inlineStr">
        <is>
          <t>853873</t>
        </is>
      </c>
      <c r="B91" t="inlineStr">
        <is>
          <t>1</t>
        </is>
      </c>
      <c r="C91" t="inlineStr">
        <is>
          <t>camelot_scale15_splittext</t>
        </is>
      </c>
      <c r="D91" t="inlineStr">
        <is>
          <t>FLAT BAR, SCREED DEPTH CABLE | BRKT</t>
        </is>
      </c>
      <c r="E91" t="inlineStr">
        <is>
          <t>M</t>
        </is>
      </c>
      <c r="F91" t="n">
        <v>81</v>
      </c>
      <c r="G91" t="inlineStr"/>
      <c r="H91" t="b">
        <v>0</v>
      </c>
      <c r="I91" t="inlineStr">
        <is>
          <t>1021336</t>
        </is>
      </c>
      <c r="J91" t="n">
        <v>1</v>
      </c>
      <c r="K91" t="n">
        <v>5</v>
      </c>
      <c r="L91" t="n">
        <v>5</v>
      </c>
      <c r="M91" t="n">
        <v>5</v>
      </c>
      <c r="N91" t="n">
        <v>2</v>
      </c>
      <c r="O91" t="inlineStr">
        <is>
          <t>\1021045\1021337\1021336</t>
        </is>
      </c>
      <c r="P91" s="4">
        <f>HYPERLINK("\\vimage\latest\853873.pdf","print")</f>
        <v/>
      </c>
    </row>
    <row r="92">
      <c r="A92" t="inlineStr">
        <is>
          <t>301-7</t>
        </is>
      </c>
      <c r="B92" t="inlineStr">
        <is>
          <t>1</t>
        </is>
      </c>
      <c r="C92" t="inlineStr">
        <is>
          <t>camelot_scale15_splittext</t>
        </is>
      </c>
      <c r="D92" t="inlineStr">
        <is>
          <t>WASHER, FLAT, USS, 7/16</t>
        </is>
      </c>
      <c r="E92" t="inlineStr">
        <is>
          <t>P</t>
        </is>
      </c>
      <c r="F92" t="n">
        <v>-522</v>
      </c>
      <c r="G92" t="inlineStr"/>
      <c r="H92" t="b">
        <v>0</v>
      </c>
      <c r="I92" t="inlineStr">
        <is>
          <t>1021336</t>
        </is>
      </c>
      <c r="J92" t="n">
        <v>1</v>
      </c>
      <c r="K92" t="n">
        <v>5</v>
      </c>
      <c r="L92" t="n">
        <v>5</v>
      </c>
      <c r="M92" t="n">
        <v>5</v>
      </c>
      <c r="N92" t="n">
        <v>2</v>
      </c>
      <c r="O92" t="inlineStr">
        <is>
          <t>\1021045\1021337\1021336</t>
        </is>
      </c>
      <c r="P92" s="4">
        <f>HYPERLINK("\\vimage\latest\301-7.pdf","print")</f>
        <v/>
      </c>
    </row>
    <row r="93">
      <c r="A93" t="inlineStr">
        <is>
          <t>100-8-13-16-5F</t>
        </is>
      </c>
      <c r="B93" t="inlineStr">
        <is>
          <t>4</t>
        </is>
      </c>
      <c r="C93" t="inlineStr">
        <is>
          <t>camelot_scale15_splittext</t>
        </is>
      </c>
      <c r="D93" t="inlineStr">
        <is>
          <t>CSHH, 1/2-13 X 1, GR5,FT</t>
        </is>
      </c>
      <c r="E93" t="inlineStr">
        <is>
          <t>P</t>
        </is>
      </c>
      <c r="F93" t="n">
        <v>888</v>
      </c>
      <c r="G93" t="inlineStr"/>
      <c r="H93" t="b">
        <v>0</v>
      </c>
      <c r="I93" t="inlineStr">
        <is>
          <t>1021336</t>
        </is>
      </c>
      <c r="J93" t="n">
        <v>1</v>
      </c>
      <c r="K93" t="n">
        <v>5</v>
      </c>
      <c r="L93" t="n">
        <v>20</v>
      </c>
      <c r="M93" t="n">
        <v>5</v>
      </c>
      <c r="N93" t="n">
        <v>2</v>
      </c>
      <c r="O93" t="inlineStr">
        <is>
          <t>\1021045\1021337\1021336</t>
        </is>
      </c>
      <c r="P93" s="4">
        <f>HYPERLINK("\\vimage\latest\100-8-13-16-5F.pdf","print")</f>
        <v/>
      </c>
    </row>
    <row r="94">
      <c r="A94" t="inlineStr">
        <is>
          <t>302-8</t>
        </is>
      </c>
      <c r="B94" t="inlineStr">
        <is>
          <t>4</t>
        </is>
      </c>
      <c r="C94" t="inlineStr">
        <is>
          <t>camelot_scale15_splittext</t>
        </is>
      </c>
      <c r="D94" t="inlineStr">
        <is>
          <t>WASHER, LOCK, 1/2</t>
        </is>
      </c>
      <c r="E94" t="inlineStr">
        <is>
          <t>P</t>
        </is>
      </c>
      <c r="F94" t="n">
        <v>2859</v>
      </c>
      <c r="G94" t="inlineStr"/>
      <c r="H94" t="b">
        <v>0</v>
      </c>
      <c r="I94" t="inlineStr">
        <is>
          <t>1021336</t>
        </is>
      </c>
      <c r="J94" t="n">
        <v>1</v>
      </c>
      <c r="K94" t="n">
        <v>5</v>
      </c>
      <c r="L94" t="n">
        <v>20</v>
      </c>
      <c r="M94" t="n">
        <v>5</v>
      </c>
      <c r="N94" t="n">
        <v>2</v>
      </c>
      <c r="O94" t="inlineStr">
        <is>
          <t>\1021045\1021337\1021336</t>
        </is>
      </c>
      <c r="P94" s="4">
        <f>HYPERLINK("\\vimage\latest\302-8.pdf","print")</f>
        <v/>
      </c>
    </row>
    <row r="95">
      <c r="A95" t="inlineStr">
        <is>
          <t>300-6</t>
        </is>
      </c>
      <c r="B95" t="inlineStr">
        <is>
          <t>1</t>
        </is>
      </c>
      <c r="C95" t="inlineStr">
        <is>
          <t>camelot_scale15_splittext</t>
        </is>
      </c>
      <c r="D95" t="inlineStr">
        <is>
          <t>WASHER, FLAT, SAE, 3/8</t>
        </is>
      </c>
      <c r="E95" t="inlineStr">
        <is>
          <t>P</t>
        </is>
      </c>
      <c r="F95" t="n">
        <v>1565</v>
      </c>
      <c r="G95" t="inlineStr"/>
      <c r="H95" t="b">
        <v>0</v>
      </c>
      <c r="I95" t="inlineStr">
        <is>
          <t>1021336</t>
        </is>
      </c>
      <c r="J95" t="n">
        <v>1</v>
      </c>
      <c r="K95" t="n">
        <v>5</v>
      </c>
      <c r="L95" t="n">
        <v>5</v>
      </c>
      <c r="M95" t="n">
        <v>5</v>
      </c>
      <c r="N95" t="n">
        <v>2</v>
      </c>
      <c r="O95" t="inlineStr">
        <is>
          <t>\1021045\1021337\1021336</t>
        </is>
      </c>
      <c r="P95" s="4">
        <f>HYPERLINK("\\vimage\latest\300-6.pdf","print")</f>
        <v/>
      </c>
    </row>
    <row r="96">
      <c r="A96" t="inlineStr">
        <is>
          <t>853647</t>
        </is>
      </c>
      <c r="B96" t="inlineStr">
        <is>
          <t>2</t>
        </is>
      </c>
      <c r="C96" t="inlineStr">
        <is>
          <t>camelot_scale15_splittext</t>
        </is>
      </c>
      <c r="D96" t="inlineStr">
        <is>
          <t>BLOCK, TAPPED .50 X 1.25 X 1.50 3/8 - 24</t>
        </is>
      </c>
      <c r="E96" t="inlineStr">
        <is>
          <t>P</t>
        </is>
      </c>
      <c r="F96" t="n">
        <v>15227</v>
      </c>
      <c r="G96" t="inlineStr"/>
      <c r="H96" t="b">
        <v>0</v>
      </c>
      <c r="I96" t="inlineStr">
        <is>
          <t>1021336</t>
        </is>
      </c>
      <c r="J96" t="n">
        <v>1</v>
      </c>
      <c r="K96" t="n">
        <v>5</v>
      </c>
      <c r="L96" t="n">
        <v>10</v>
      </c>
      <c r="M96" t="n">
        <v>5</v>
      </c>
      <c r="N96" t="n">
        <v>2</v>
      </c>
      <c r="O96" t="inlineStr">
        <is>
          <t>\1021045\1021337\1021336</t>
        </is>
      </c>
      <c r="P96" s="4">
        <f>HYPERLINK("\\vimage\latest\853647.pdf","print")</f>
        <v/>
      </c>
    </row>
    <row r="97">
      <c r="A97" t="inlineStr">
        <is>
          <t>1016234</t>
        </is>
      </c>
      <c r="B97" t="inlineStr">
        <is>
          <t>1</t>
        </is>
      </c>
      <c r="C97" t="inlineStr">
        <is>
          <t>camelot_scale15</t>
        </is>
      </c>
      <c r="D97" t="inlineStr">
        <is>
          <t>SHEET, HOSE GUARD, 8520</t>
        </is>
      </c>
      <c r="E97" t="inlineStr">
        <is>
          <t>M</t>
        </is>
      </c>
      <c r="F97" t="n">
        <v>29</v>
      </c>
      <c r="G97" t="inlineStr"/>
      <c r="H97" t="b">
        <v>0</v>
      </c>
      <c r="I97" t="inlineStr">
        <is>
          <t>1016233</t>
        </is>
      </c>
      <c r="J97" t="n">
        <v>2</v>
      </c>
      <c r="K97" t="n">
        <v>10</v>
      </c>
      <c r="L97" t="n">
        <v>10</v>
      </c>
      <c r="M97" t="n">
        <v>5</v>
      </c>
      <c r="N97" t="n">
        <v>1</v>
      </c>
      <c r="O97" t="inlineStr">
        <is>
          <t>\1021045\1016233</t>
        </is>
      </c>
      <c r="P97" s="4">
        <f>HYPERLINK("\\vimage\latest\1016234.pdf","print")</f>
        <v/>
      </c>
    </row>
    <row r="98">
      <c r="A98" t="inlineStr">
        <is>
          <t>147-496</t>
        </is>
      </c>
      <c r="B98" t="inlineStr">
        <is>
          <t>2</t>
        </is>
      </c>
      <c r="C98" t="inlineStr">
        <is>
          <t>camelot_scale15</t>
        </is>
      </c>
      <c r="D98" t="inlineStr">
        <is>
          <t>WELD HINGE, 2"</t>
        </is>
      </c>
      <c r="E98" t="inlineStr">
        <is>
          <t>P</t>
        </is>
      </c>
      <c r="F98" t="n">
        <v>953</v>
      </c>
      <c r="G98" t="n">
        <v>500</v>
      </c>
      <c r="H98" t="b">
        <v>0</v>
      </c>
      <c r="I98" t="inlineStr">
        <is>
          <t>1016233</t>
        </is>
      </c>
      <c r="J98" t="n">
        <v>2</v>
      </c>
      <c r="K98" t="n">
        <v>10</v>
      </c>
      <c r="L98" t="n">
        <v>20</v>
      </c>
      <c r="M98" t="n">
        <v>5</v>
      </c>
      <c r="N98" t="n">
        <v>1</v>
      </c>
      <c r="O98" t="inlineStr">
        <is>
          <t>\1021045\1016233</t>
        </is>
      </c>
      <c r="P98" s="4">
        <f>HYPERLINK("\\vimage\latest\147-496.pdf","print")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2020-02-18T14:33:40Z</dcterms:created>
  <dcterms:modified xsi:type="dcterms:W3CDTF">2020-02-18T21:48:13Z</dcterms:modified>
  <cp:lastModifiedBy>Joel Boyette</cp:lastModifiedBy>
</cp:coreProperties>
</file>