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onitoreo Shahuindo\0. MONITOREO GEOTECNICO\8. DATA CRUDA EoR\2 PADS Y BOTADERO\250131 Data Monitoreo Anddes FEBRERO\DME-CHOLOQUE\PRISMAS\"/>
    </mc:Choice>
  </mc:AlternateContent>
  <xr:revisionPtr revIDLastSave="0" documentId="13_ncr:1_{14A03D98-90D3-4BAD-AD76-9340FFE8E4E8}" xr6:coauthVersionLast="47" xr6:coauthVersionMax="47" xr10:uidLastSave="{00000000-0000-0000-0000-000000000000}"/>
  <bookViews>
    <workbookView xWindow="2730" yWindow="0" windowWidth="19770" windowHeight="15585" tabRatio="748" xr2:uid="{5AACF5DC-12A2-4A2C-8E35-3BE64234E08D}"/>
  </bookViews>
  <sheets>
    <sheet name="CH-1" sheetId="60" r:id="rId1"/>
    <sheet name="CH-2" sheetId="68" r:id="rId2"/>
    <sheet name="CH-3" sheetId="58" r:id="rId3"/>
    <sheet name="CH-4" sheetId="56" r:id="rId4"/>
    <sheet name="CH-5" sheetId="62" r:id="rId5"/>
    <sheet name="CH-6" sheetId="61" r:id="rId6"/>
    <sheet name="CH-7" sheetId="50" r:id="rId7"/>
    <sheet name="CH-21" sheetId="75" r:id="rId8"/>
    <sheet name="CH-22" sheetId="76" r:id="rId9"/>
    <sheet name="CH-23" sheetId="77" r:id="rId10"/>
    <sheet name="CH-24" sheetId="80" r:id="rId11"/>
    <sheet name="CH-25" sheetId="78" r:id="rId12"/>
    <sheet name="CH-26" sheetId="81" r:id="rId13"/>
    <sheet name="CH-27" sheetId="82" r:id="rId14"/>
    <sheet name="CH-28" sheetId="83" r:id="rId15"/>
    <sheet name="CH-29" sheetId="84" r:id="rId16"/>
    <sheet name="CH-30" sheetId="85" r:id="rId17"/>
    <sheet name="CH-41" sheetId="66" r:id="rId18"/>
    <sheet name="CH-42" sheetId="70" r:id="rId19"/>
    <sheet name="CH-43" sheetId="69" r:id="rId20"/>
    <sheet name="CH-44" sheetId="67" r:id="rId21"/>
    <sheet name="CH-45" sheetId="9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7" i="90" l="1"/>
  <c r="T27" i="90"/>
  <c r="V27" i="90"/>
  <c r="W27" i="90"/>
  <c r="X27" i="90"/>
  <c r="Y27" i="90"/>
  <c r="Z27" i="90"/>
  <c r="AA27" i="90"/>
  <c r="AB27" i="90"/>
  <c r="AD27" i="90"/>
  <c r="AE27" i="90"/>
  <c r="AG27" i="90"/>
  <c r="AH27" i="90"/>
  <c r="AJ27" i="90"/>
  <c r="K27" i="90"/>
  <c r="L27" i="90"/>
  <c r="M27" i="90"/>
  <c r="N27" i="90"/>
  <c r="O27" i="90"/>
  <c r="P27" i="90"/>
  <c r="Q27" i="90"/>
  <c r="E27" i="90"/>
  <c r="F27" i="90"/>
  <c r="E52" i="67"/>
  <c r="F52" i="67"/>
  <c r="K74" i="69"/>
  <c r="M74" i="69" s="1"/>
  <c r="T74" i="69" s="1"/>
  <c r="L74" i="69"/>
  <c r="N74" i="69"/>
  <c r="O74" i="69"/>
  <c r="AG74" i="69" s="1"/>
  <c r="P74" i="69"/>
  <c r="Q74" i="69"/>
  <c r="S74" i="69"/>
  <c r="V74" i="69"/>
  <c r="W74" i="69"/>
  <c r="X74" i="69" s="1"/>
  <c r="Y74" i="69"/>
  <c r="AE74" i="69" s="1"/>
  <c r="Z74" i="69"/>
  <c r="AH74" i="69" s="1"/>
  <c r="AA74" i="69"/>
  <c r="AB74" i="69"/>
  <c r="AD74" i="69"/>
  <c r="AJ74" i="69"/>
  <c r="E74" i="69"/>
  <c r="F74" i="69"/>
  <c r="K81" i="70"/>
  <c r="L81" i="70"/>
  <c r="M81" i="70"/>
  <c r="N81" i="70"/>
  <c r="O81" i="70"/>
  <c r="P81" i="70" s="1"/>
  <c r="Q81" i="70" s="1"/>
  <c r="S81" i="70"/>
  <c r="T81" i="70"/>
  <c r="V81" i="70"/>
  <c r="W81" i="70"/>
  <c r="X81" i="70"/>
  <c r="Y81" i="70"/>
  <c r="AE81" i="70" s="1"/>
  <c r="Z81" i="70"/>
  <c r="AH81" i="70" s="1"/>
  <c r="AD81" i="70"/>
  <c r="AJ81" i="70"/>
  <c r="E81" i="70"/>
  <c r="F81" i="70"/>
  <c r="K81" i="66"/>
  <c r="L81" i="66"/>
  <c r="M81" i="66"/>
  <c r="N81" i="66"/>
  <c r="O81" i="66"/>
  <c r="AG81" i="66" s="1"/>
  <c r="P81" i="66"/>
  <c r="Q81" i="66" s="1"/>
  <c r="S81" i="66"/>
  <c r="T81" i="66"/>
  <c r="V81" i="66"/>
  <c r="X81" i="66" s="1"/>
  <c r="W81" i="66"/>
  <c r="Y81" i="66"/>
  <c r="AE81" i="66" s="1"/>
  <c r="Z81" i="66"/>
  <c r="AH81" i="66" s="1"/>
  <c r="AD81" i="66"/>
  <c r="AJ81" i="66"/>
  <c r="E81" i="66"/>
  <c r="F81" i="66"/>
  <c r="K37" i="85"/>
  <c r="S37" i="85" s="1"/>
  <c r="L37" i="85"/>
  <c r="M37" i="85"/>
  <c r="N37" i="85"/>
  <c r="T37" i="85" s="1"/>
  <c r="O37" i="85"/>
  <c r="AG37" i="85" s="1"/>
  <c r="P37" i="85"/>
  <c r="Q37" i="85"/>
  <c r="V37" i="85"/>
  <c r="W37" i="85"/>
  <c r="X37" i="85"/>
  <c r="Y37" i="85"/>
  <c r="AE37" i="85" s="1"/>
  <c r="Z37" i="85"/>
  <c r="AH37" i="85" s="1"/>
  <c r="AD37" i="85"/>
  <c r="AJ37" i="85"/>
  <c r="E37" i="85"/>
  <c r="F37" i="85"/>
  <c r="K38" i="84"/>
  <c r="L38" i="84"/>
  <c r="M38" i="84"/>
  <c r="N38" i="84"/>
  <c r="O38" i="84"/>
  <c r="AG38" i="84" s="1"/>
  <c r="P38" i="84"/>
  <c r="Q38" i="84"/>
  <c r="S38" i="84"/>
  <c r="T38" i="84"/>
  <c r="V38" i="84"/>
  <c r="X38" i="84" s="1"/>
  <c r="W38" i="84"/>
  <c r="Y38" i="84"/>
  <c r="AE38" i="84" s="1"/>
  <c r="Z38" i="84"/>
  <c r="AH38" i="84" s="1"/>
  <c r="AA38" i="84"/>
  <c r="AB38" i="84"/>
  <c r="AD38" i="84"/>
  <c r="AJ38" i="84"/>
  <c r="E38" i="84"/>
  <c r="F38" i="84"/>
  <c r="K37" i="83"/>
  <c r="L37" i="83"/>
  <c r="M37" i="83"/>
  <c r="N37" i="83"/>
  <c r="O37" i="83"/>
  <c r="AG37" i="83" s="1"/>
  <c r="P37" i="83"/>
  <c r="Q37" i="83"/>
  <c r="S37" i="83"/>
  <c r="T37" i="83"/>
  <c r="V37" i="83"/>
  <c r="W37" i="83"/>
  <c r="X37" i="83" s="1"/>
  <c r="Y37" i="83"/>
  <c r="Z37" i="83"/>
  <c r="AH37" i="83" s="1"/>
  <c r="AA37" i="83"/>
  <c r="AB37" i="83"/>
  <c r="AD37" i="83"/>
  <c r="AJ37" i="83"/>
  <c r="E37" i="83"/>
  <c r="F37" i="83"/>
  <c r="K38" i="82"/>
  <c r="L38" i="82"/>
  <c r="N38" i="82"/>
  <c r="O38" i="82"/>
  <c r="P38" i="82"/>
  <c r="Q38" i="82"/>
  <c r="V38" i="82"/>
  <c r="W38" i="82"/>
  <c r="X38" i="82"/>
  <c r="Y38" i="82"/>
  <c r="Z38" i="82"/>
  <c r="AH38" i="82" s="1"/>
  <c r="AA38" i="82"/>
  <c r="AB38" i="82"/>
  <c r="AD38" i="82"/>
  <c r="AJ38" i="82"/>
  <c r="E38" i="82"/>
  <c r="F38" i="82"/>
  <c r="V37" i="81"/>
  <c r="W37" i="81"/>
  <c r="X37" i="81"/>
  <c r="Y37" i="81"/>
  <c r="Z37" i="81"/>
  <c r="AJ37" i="81"/>
  <c r="K37" i="81"/>
  <c r="S37" i="81" s="1"/>
  <c r="L37" i="81"/>
  <c r="M37" i="81"/>
  <c r="N37" i="81"/>
  <c r="T37" i="81" s="1"/>
  <c r="O37" i="81"/>
  <c r="E37" i="81"/>
  <c r="AG37" i="81" s="1"/>
  <c r="F37" i="81"/>
  <c r="AA37" i="81" s="1"/>
  <c r="AB37" i="81" s="1"/>
  <c r="K37" i="78"/>
  <c r="L37" i="78"/>
  <c r="M37" i="78"/>
  <c r="N37" i="78"/>
  <c r="O37" i="78"/>
  <c r="AG37" i="78" s="1"/>
  <c r="P37" i="78"/>
  <c r="Q37" i="78"/>
  <c r="S37" i="78"/>
  <c r="T37" i="78"/>
  <c r="V37" i="78"/>
  <c r="W37" i="78"/>
  <c r="X37" i="78"/>
  <c r="Y37" i="78"/>
  <c r="AE37" i="78" s="1"/>
  <c r="Z37" i="78"/>
  <c r="AA37" i="78" s="1"/>
  <c r="AB37" i="78" s="1"/>
  <c r="AD37" i="78"/>
  <c r="AJ37" i="78"/>
  <c r="E37" i="78"/>
  <c r="F37" i="78"/>
  <c r="E37" i="80"/>
  <c r="F37" i="80"/>
  <c r="K37" i="80"/>
  <c r="S37" i="80" s="1"/>
  <c r="L37" i="80"/>
  <c r="M37" i="80"/>
  <c r="N37" i="80"/>
  <c r="T37" i="80" s="1"/>
  <c r="O37" i="80"/>
  <c r="V37" i="80"/>
  <c r="W37" i="80"/>
  <c r="X37" i="80"/>
  <c r="Y37" i="80"/>
  <c r="Z37" i="80"/>
  <c r="AJ37" i="80"/>
  <c r="E37" i="77"/>
  <c r="F37" i="77"/>
  <c r="K37" i="77"/>
  <c r="L37" i="77"/>
  <c r="M37" i="77"/>
  <c r="N37" i="77"/>
  <c r="O37" i="77"/>
  <c r="AG37" i="77" s="1"/>
  <c r="S37" i="77"/>
  <c r="T37" i="77"/>
  <c r="V37" i="77"/>
  <c r="W37" i="77"/>
  <c r="X37" i="77"/>
  <c r="Y37" i="77"/>
  <c r="AE37" i="77" s="1"/>
  <c r="Z37" i="77"/>
  <c r="AA37" i="77" s="1"/>
  <c r="AB37" i="77" s="1"/>
  <c r="AD37" i="77"/>
  <c r="AJ37" i="77"/>
  <c r="E37" i="76"/>
  <c r="F37" i="76"/>
  <c r="K37" i="76"/>
  <c r="L37" i="76"/>
  <c r="M37" i="76"/>
  <c r="N37" i="76"/>
  <c r="O37" i="76"/>
  <c r="AG37" i="76" s="1"/>
  <c r="S37" i="76"/>
  <c r="T37" i="76"/>
  <c r="V37" i="76"/>
  <c r="W37" i="76"/>
  <c r="X37" i="76"/>
  <c r="Y37" i="76"/>
  <c r="Z37" i="76"/>
  <c r="AA37" i="76" s="1"/>
  <c r="AB37" i="76" s="1"/>
  <c r="AD37" i="76"/>
  <c r="AJ37" i="76"/>
  <c r="E37" i="75"/>
  <c r="F37" i="75"/>
  <c r="AD37" i="75" s="1"/>
  <c r="K37" i="75"/>
  <c r="L37" i="75"/>
  <c r="M37" i="75"/>
  <c r="N37" i="75"/>
  <c r="O37" i="75"/>
  <c r="S37" i="75"/>
  <c r="T37" i="75"/>
  <c r="V37" i="75"/>
  <c r="W37" i="75"/>
  <c r="X37" i="75"/>
  <c r="Y37" i="75"/>
  <c r="AE37" i="75" s="1"/>
  <c r="Z37" i="75"/>
  <c r="AA37" i="75" s="1"/>
  <c r="AB37" i="75" s="1"/>
  <c r="AJ37" i="75"/>
  <c r="AA81" i="70" l="1"/>
  <c r="AB81" i="70" s="1"/>
  <c r="AG81" i="70"/>
  <c r="AA81" i="66"/>
  <c r="AB81" i="66" s="1"/>
  <c r="AA37" i="85"/>
  <c r="AB37" i="85" s="1"/>
  <c r="AE37" i="83"/>
  <c r="AE38" i="82"/>
  <c r="AG38" i="82"/>
  <c r="M38" i="82"/>
  <c r="T38" i="82" s="1"/>
  <c r="S38" i="82"/>
  <c r="P37" i="81"/>
  <c r="Q37" i="81" s="1"/>
  <c r="AH37" i="81"/>
  <c r="AD37" i="81"/>
  <c r="AE37" i="81"/>
  <c r="AH37" i="78"/>
  <c r="P37" i="80"/>
  <c r="Q37" i="80" s="1"/>
  <c r="AE37" i="80"/>
  <c r="AH37" i="80"/>
  <c r="AG37" i="80"/>
  <c r="AD37" i="80"/>
  <c r="AA37" i="80"/>
  <c r="AB37" i="80" s="1"/>
  <c r="P37" i="77"/>
  <c r="Q37" i="77" s="1"/>
  <c r="AH37" i="77"/>
  <c r="P37" i="76"/>
  <c r="Q37" i="76" s="1"/>
  <c r="AE37" i="76"/>
  <c r="AH37" i="76"/>
  <c r="P37" i="75"/>
  <c r="Q37" i="75" s="1"/>
  <c r="AG37" i="75"/>
  <c r="AH37" i="75"/>
  <c r="E32" i="50"/>
  <c r="F32" i="50"/>
  <c r="AD32" i="50" s="1"/>
  <c r="K32" i="50"/>
  <c r="L32" i="50"/>
  <c r="M32" i="50"/>
  <c r="N32" i="50"/>
  <c r="O32" i="50"/>
  <c r="AG32" i="50" s="1"/>
  <c r="S32" i="50"/>
  <c r="T32" i="50"/>
  <c r="V32" i="50"/>
  <c r="W32" i="50"/>
  <c r="X32" i="50"/>
  <c r="Y32" i="50"/>
  <c r="AE32" i="50" s="1"/>
  <c r="Z32" i="50"/>
  <c r="AA32" i="50" s="1"/>
  <c r="AB32" i="50" s="1"/>
  <c r="AJ32" i="50"/>
  <c r="E33" i="62"/>
  <c r="F33" i="62"/>
  <c r="K33" i="62"/>
  <c r="M33" i="62" s="1"/>
  <c r="T33" i="62" s="1"/>
  <c r="L33" i="62"/>
  <c r="N33" i="62"/>
  <c r="O33" i="62"/>
  <c r="V33" i="62"/>
  <c r="W33" i="62"/>
  <c r="X33" i="62"/>
  <c r="Y33" i="62"/>
  <c r="Z33" i="62"/>
  <c r="AA33" i="62" s="1"/>
  <c r="AB33" i="62" s="1"/>
  <c r="AD33" i="62"/>
  <c r="AJ33" i="62"/>
  <c r="N34" i="56"/>
  <c r="L34" i="56"/>
  <c r="O34" i="56"/>
  <c r="P34" i="56" s="1"/>
  <c r="Q34" i="56" s="1"/>
  <c r="E34" i="56"/>
  <c r="F34" i="56"/>
  <c r="K34" i="56"/>
  <c r="Y34" i="56"/>
  <c r="Z34" i="56"/>
  <c r="AA34" i="56" s="1"/>
  <c r="AB34" i="56" s="1"/>
  <c r="AD34" i="56"/>
  <c r="AJ34" i="56"/>
  <c r="E34" i="58"/>
  <c r="F34" i="58"/>
  <c r="AD34" i="58" s="1"/>
  <c r="K34" i="58"/>
  <c r="L34" i="58"/>
  <c r="N34" i="58"/>
  <c r="O34" i="58"/>
  <c r="AG34" i="58" s="1"/>
  <c r="S34" i="58"/>
  <c r="V34" i="58"/>
  <c r="W34" i="58"/>
  <c r="Y34" i="58"/>
  <c r="Z34" i="58"/>
  <c r="AA34" i="58" s="1"/>
  <c r="AB34" i="58" s="1"/>
  <c r="AJ34" i="58"/>
  <c r="L34" i="68"/>
  <c r="Z34" i="68"/>
  <c r="AA34" i="68" s="1"/>
  <c r="AB34" i="68" s="1"/>
  <c r="E34" i="68"/>
  <c r="F34" i="68"/>
  <c r="K34" i="68"/>
  <c r="N34" i="68"/>
  <c r="O34" i="68"/>
  <c r="V34" i="68"/>
  <c r="X34" i="68" s="1"/>
  <c r="W34" i="68"/>
  <c r="Y34" i="68"/>
  <c r="AG33" i="62" l="1"/>
  <c r="P32" i="50"/>
  <c r="Q32" i="50" s="1"/>
  <c r="AH32" i="50"/>
  <c r="P33" i="62"/>
  <c r="Q33" i="62" s="1"/>
  <c r="AE33" i="62"/>
  <c r="S33" i="62"/>
  <c r="AH33" i="62"/>
  <c r="M34" i="56"/>
  <c r="T34" i="56"/>
  <c r="W34" i="56"/>
  <c r="V34" i="56"/>
  <c r="X34" i="56" s="1"/>
  <c r="S34" i="56"/>
  <c r="AE34" i="56"/>
  <c r="AG34" i="56"/>
  <c r="AH34" i="56"/>
  <c r="X34" i="58"/>
  <c r="P34" i="58"/>
  <c r="Q34" i="58" s="1"/>
  <c r="M34" i="58"/>
  <c r="T34" i="58" s="1"/>
  <c r="AE34" i="58"/>
  <c r="AH34" i="58"/>
  <c r="AE34" i="68"/>
  <c r="M34" i="68"/>
  <c r="T34" i="68" s="1"/>
  <c r="S34" i="68"/>
  <c r="AD34" i="68"/>
  <c r="AJ34" i="68"/>
  <c r="P34" i="68"/>
  <c r="Q34" i="68" s="1"/>
  <c r="AG34" i="68"/>
  <c r="AH34" i="68"/>
  <c r="K25" i="90"/>
  <c r="L25" i="90"/>
  <c r="M25" i="90" s="1"/>
  <c r="T25" i="90" s="1"/>
  <c r="N25" i="90"/>
  <c r="O25" i="90"/>
  <c r="AG25" i="90" s="1"/>
  <c r="S25" i="90"/>
  <c r="V25" i="90"/>
  <c r="W25" i="90"/>
  <c r="Y25" i="90"/>
  <c r="Z25" i="90"/>
  <c r="AH25" i="90" s="1"/>
  <c r="AD25" i="90"/>
  <c r="AJ25" i="90"/>
  <c r="K26" i="90"/>
  <c r="L26" i="90"/>
  <c r="N26" i="90"/>
  <c r="O26" i="90"/>
  <c r="AG26" i="90" s="1"/>
  <c r="P26" i="90"/>
  <c r="V26" i="90"/>
  <c r="W26" i="90"/>
  <c r="Y26" i="90"/>
  <c r="Z26" i="90"/>
  <c r="AA26" i="90"/>
  <c r="AB26" i="90" s="1"/>
  <c r="AD26" i="90"/>
  <c r="AH26" i="90"/>
  <c r="AJ26" i="90"/>
  <c r="K50" i="67"/>
  <c r="S50" i="67" s="1"/>
  <c r="L50" i="67"/>
  <c r="N50" i="67"/>
  <c r="O50" i="67"/>
  <c r="AG50" i="67" s="1"/>
  <c r="P50" i="67"/>
  <c r="Q51" i="67" s="1"/>
  <c r="Q50" i="67"/>
  <c r="V50" i="67"/>
  <c r="W50" i="67"/>
  <c r="X50" i="67"/>
  <c r="Y50" i="67"/>
  <c r="AE50" i="67" s="1"/>
  <c r="Z50" i="67"/>
  <c r="AH50" i="67" s="1"/>
  <c r="AD50" i="67"/>
  <c r="AJ50" i="67"/>
  <c r="K51" i="67"/>
  <c r="L51" i="67"/>
  <c r="M51" i="67" s="1"/>
  <c r="N51" i="67"/>
  <c r="T51" i="67" s="1"/>
  <c r="O51" i="67"/>
  <c r="AG51" i="67" s="1"/>
  <c r="P51" i="67"/>
  <c r="V51" i="67"/>
  <c r="W51" i="67"/>
  <c r="Y51" i="67"/>
  <c r="Z51" i="67"/>
  <c r="AA51" i="67" s="1"/>
  <c r="AB51" i="67" s="1"/>
  <c r="AD51" i="67"/>
  <c r="AH51" i="67"/>
  <c r="AJ51" i="67"/>
  <c r="E50" i="67"/>
  <c r="F50" i="67"/>
  <c r="E51" i="67"/>
  <c r="F51" i="67"/>
  <c r="K72" i="69"/>
  <c r="M72" i="69" s="1"/>
  <c r="L72" i="69"/>
  <c r="N72" i="69"/>
  <c r="O72" i="69"/>
  <c r="P72" i="69" s="1"/>
  <c r="Q72" i="69" s="1"/>
  <c r="V72" i="69"/>
  <c r="W72" i="69"/>
  <c r="X72" i="69"/>
  <c r="Y72" i="69"/>
  <c r="Z72" i="69"/>
  <c r="AH72" i="69" s="1"/>
  <c r="AD72" i="69"/>
  <c r="AG72" i="69"/>
  <c r="AJ72" i="69"/>
  <c r="K73" i="69"/>
  <c r="S73" i="69" s="1"/>
  <c r="L73" i="69"/>
  <c r="M73" i="69"/>
  <c r="N73" i="69"/>
  <c r="T73" i="69" s="1"/>
  <c r="O73" i="69"/>
  <c r="AG73" i="69" s="1"/>
  <c r="V73" i="69"/>
  <c r="W73" i="69"/>
  <c r="Y73" i="69"/>
  <c r="Z73" i="69"/>
  <c r="AA73" i="69"/>
  <c r="AB73" i="69" s="1"/>
  <c r="AD73" i="69"/>
  <c r="AH73" i="69"/>
  <c r="AJ73" i="69"/>
  <c r="E72" i="69"/>
  <c r="F72" i="69"/>
  <c r="E73" i="69"/>
  <c r="F73" i="69"/>
  <c r="K79" i="70"/>
  <c r="L79" i="70"/>
  <c r="M79" i="70"/>
  <c r="N79" i="70"/>
  <c r="O79" i="70"/>
  <c r="AG79" i="70" s="1"/>
  <c r="S79" i="70"/>
  <c r="T79" i="70"/>
  <c r="V79" i="70"/>
  <c r="W79" i="70"/>
  <c r="X79" i="70"/>
  <c r="Y79" i="70"/>
  <c r="AE79" i="70" s="1"/>
  <c r="Z79" i="70"/>
  <c r="AH79" i="70" s="1"/>
  <c r="AA79" i="70"/>
  <c r="AB79" i="70"/>
  <c r="AD79" i="70"/>
  <c r="AJ79" i="70"/>
  <c r="K80" i="70"/>
  <c r="L80" i="70"/>
  <c r="M80" i="70"/>
  <c r="N80" i="70"/>
  <c r="O80" i="70"/>
  <c r="AG80" i="70" s="1"/>
  <c r="P80" i="70"/>
  <c r="S80" i="70"/>
  <c r="T80" i="70"/>
  <c r="V80" i="70"/>
  <c r="X80" i="70" s="1"/>
  <c r="W80" i="70"/>
  <c r="Y80" i="70"/>
  <c r="AE80" i="70" s="1"/>
  <c r="Z80" i="70"/>
  <c r="AA80" i="70"/>
  <c r="AB80" i="70"/>
  <c r="AD80" i="70"/>
  <c r="AH80" i="70"/>
  <c r="AJ80" i="70"/>
  <c r="E79" i="70"/>
  <c r="F79" i="70"/>
  <c r="E80" i="70"/>
  <c r="F80" i="70"/>
  <c r="K79" i="66"/>
  <c r="S79" i="66" s="1"/>
  <c r="L79" i="66"/>
  <c r="M79" i="66"/>
  <c r="T79" i="66" s="1"/>
  <c r="N79" i="66"/>
  <c r="O79" i="66"/>
  <c r="P79" i="66"/>
  <c r="Q79" i="66"/>
  <c r="V79" i="66"/>
  <c r="W79" i="66"/>
  <c r="X79" i="66"/>
  <c r="Y79" i="66"/>
  <c r="Z79" i="66"/>
  <c r="AH79" i="66" s="1"/>
  <c r="AA79" i="66"/>
  <c r="AB79" i="66"/>
  <c r="AD79" i="66"/>
  <c r="AE79" i="66"/>
  <c r="AG79" i="66"/>
  <c r="AJ79" i="66"/>
  <c r="K80" i="66"/>
  <c r="L80" i="66"/>
  <c r="M80" i="66"/>
  <c r="N80" i="66"/>
  <c r="O80" i="66"/>
  <c r="AG80" i="66" s="1"/>
  <c r="P80" i="66"/>
  <c r="Q80" i="66"/>
  <c r="S80" i="66"/>
  <c r="T80" i="66"/>
  <c r="V80" i="66"/>
  <c r="W80" i="66"/>
  <c r="X80" i="66"/>
  <c r="Y80" i="66"/>
  <c r="AE80" i="66" s="1"/>
  <c r="Z80" i="66"/>
  <c r="AA80" i="66" s="1"/>
  <c r="AB80" i="66" s="1"/>
  <c r="AD80" i="66"/>
  <c r="AJ80" i="66"/>
  <c r="E79" i="66"/>
  <c r="F79" i="66"/>
  <c r="E80" i="66"/>
  <c r="F80" i="66"/>
  <c r="K35" i="85"/>
  <c r="L35" i="85"/>
  <c r="M35" i="85"/>
  <c r="N35" i="85"/>
  <c r="O35" i="85"/>
  <c r="AG35" i="85" s="1"/>
  <c r="P35" i="85"/>
  <c r="Q35" i="85"/>
  <c r="S35" i="85"/>
  <c r="T35" i="85"/>
  <c r="V35" i="85"/>
  <c r="W35" i="85"/>
  <c r="X35" i="85"/>
  <c r="Y35" i="85"/>
  <c r="AE35" i="85" s="1"/>
  <c r="Z35" i="85"/>
  <c r="AH35" i="85" s="1"/>
  <c r="AA35" i="85"/>
  <c r="AB35" i="85"/>
  <c r="AD35" i="85"/>
  <c r="AJ35" i="85"/>
  <c r="K36" i="85"/>
  <c r="L36" i="85"/>
  <c r="M36" i="85"/>
  <c r="N36" i="85"/>
  <c r="O36" i="85"/>
  <c r="AG36" i="85" s="1"/>
  <c r="P36" i="85"/>
  <c r="Q36" i="85"/>
  <c r="S36" i="85"/>
  <c r="T36" i="85"/>
  <c r="V36" i="85"/>
  <c r="X36" i="85" s="1"/>
  <c r="AE36" i="85" s="1"/>
  <c r="W36" i="85"/>
  <c r="Y36" i="85"/>
  <c r="Z36" i="85"/>
  <c r="AA36" i="85"/>
  <c r="AB36" i="85"/>
  <c r="AD36" i="85"/>
  <c r="AH36" i="85"/>
  <c r="AJ36" i="85"/>
  <c r="K36" i="84"/>
  <c r="M36" i="84" s="1"/>
  <c r="T36" i="84" s="1"/>
  <c r="L36" i="84"/>
  <c r="N36" i="84"/>
  <c r="O36" i="84"/>
  <c r="AG36" i="84" s="1"/>
  <c r="P36" i="84"/>
  <c r="Q36" i="84"/>
  <c r="S36" i="84"/>
  <c r="V36" i="84"/>
  <c r="W36" i="84"/>
  <c r="X36" i="84"/>
  <c r="Y36" i="84"/>
  <c r="AE36" i="84" s="1"/>
  <c r="Z36" i="84"/>
  <c r="AH36" i="84" s="1"/>
  <c r="AA36" i="84"/>
  <c r="AB36" i="84"/>
  <c r="AD36" i="84"/>
  <c r="AJ36" i="84"/>
  <c r="K37" i="84"/>
  <c r="L37" i="84"/>
  <c r="M37" i="84"/>
  <c r="N37" i="84"/>
  <c r="O37" i="84"/>
  <c r="P37" i="84" s="1"/>
  <c r="Q37" i="84" s="1"/>
  <c r="S37" i="84"/>
  <c r="T37" i="84"/>
  <c r="V37" i="84"/>
  <c r="X37" i="84" s="1"/>
  <c r="AE37" i="84" s="1"/>
  <c r="W37" i="84"/>
  <c r="Y37" i="84"/>
  <c r="Z37" i="84"/>
  <c r="AA37" i="84"/>
  <c r="AB37" i="84" s="1"/>
  <c r="AD37" i="84"/>
  <c r="AH37" i="84"/>
  <c r="AJ37" i="84"/>
  <c r="E36" i="84"/>
  <c r="F36" i="84"/>
  <c r="E37" i="84"/>
  <c r="F37" i="84"/>
  <c r="K35" i="83"/>
  <c r="L35" i="83"/>
  <c r="M35" i="83"/>
  <c r="N35" i="83"/>
  <c r="O35" i="83"/>
  <c r="P35" i="83"/>
  <c r="Q35" i="83" s="1"/>
  <c r="S35" i="83"/>
  <c r="T35" i="83"/>
  <c r="V35" i="83"/>
  <c r="W35" i="83"/>
  <c r="X35" i="83"/>
  <c r="Y35" i="83"/>
  <c r="AE35" i="83" s="1"/>
  <c r="Z35" i="83"/>
  <c r="AH35" i="83" s="1"/>
  <c r="AA35" i="83"/>
  <c r="AB35" i="83"/>
  <c r="AD35" i="83"/>
  <c r="AG35" i="83"/>
  <c r="AJ35" i="83"/>
  <c r="K36" i="83"/>
  <c r="M36" i="83" s="1"/>
  <c r="T36" i="83" s="1"/>
  <c r="L36" i="83"/>
  <c r="N36" i="83"/>
  <c r="O36" i="83"/>
  <c r="AG36" i="83" s="1"/>
  <c r="P36" i="83"/>
  <c r="Q36" i="83"/>
  <c r="S36" i="83"/>
  <c r="V36" i="83"/>
  <c r="X36" i="83" s="1"/>
  <c r="W36" i="83"/>
  <c r="Y36" i="83"/>
  <c r="AE36" i="83" s="1"/>
  <c r="Z36" i="83"/>
  <c r="AA36" i="83"/>
  <c r="AB36" i="83" s="1"/>
  <c r="AD36" i="83"/>
  <c r="AH36" i="83"/>
  <c r="AJ36" i="83"/>
  <c r="E35" i="83"/>
  <c r="F35" i="83"/>
  <c r="E36" i="83"/>
  <c r="F36" i="83"/>
  <c r="K36" i="82"/>
  <c r="L36" i="82"/>
  <c r="M36" i="82"/>
  <c r="N36" i="82"/>
  <c r="O36" i="82"/>
  <c r="AG36" i="82" s="1"/>
  <c r="P36" i="82"/>
  <c r="Q36" i="82" s="1"/>
  <c r="S36" i="82"/>
  <c r="T36" i="82"/>
  <c r="V36" i="82"/>
  <c r="W36" i="82"/>
  <c r="X36" i="82"/>
  <c r="Y36" i="82"/>
  <c r="AE36" i="82" s="1"/>
  <c r="Z36" i="82"/>
  <c r="AH36" i="82" s="1"/>
  <c r="AA36" i="82"/>
  <c r="AB36" i="82"/>
  <c r="AD36" i="82"/>
  <c r="AJ36" i="82"/>
  <c r="K37" i="82"/>
  <c r="L37" i="82"/>
  <c r="M37" i="82"/>
  <c r="N37" i="82"/>
  <c r="O37" i="82"/>
  <c r="AG37" i="82" s="1"/>
  <c r="P37" i="82"/>
  <c r="Q37" i="82"/>
  <c r="S37" i="82"/>
  <c r="T37" i="82"/>
  <c r="V37" i="82"/>
  <c r="X37" i="82" s="1"/>
  <c r="AE37" i="82" s="1"/>
  <c r="W37" i="82"/>
  <c r="Y37" i="82"/>
  <c r="Z37" i="82"/>
  <c r="AA37" i="82"/>
  <c r="AB37" i="82"/>
  <c r="AD37" i="82"/>
  <c r="AH37" i="82"/>
  <c r="AJ37" i="82"/>
  <c r="E36" i="82"/>
  <c r="F36" i="82"/>
  <c r="E37" i="82"/>
  <c r="F37" i="82"/>
  <c r="K35" i="81"/>
  <c r="S35" i="81" s="1"/>
  <c r="L35" i="81"/>
  <c r="M35" i="81"/>
  <c r="T35" i="81" s="1"/>
  <c r="N35" i="81"/>
  <c r="O35" i="81"/>
  <c r="P35" i="81"/>
  <c r="Q35" i="81"/>
  <c r="V35" i="81"/>
  <c r="W35" i="81"/>
  <c r="X35" i="81"/>
  <c r="Y35" i="81"/>
  <c r="Z35" i="81"/>
  <c r="AH35" i="81" s="1"/>
  <c r="AA35" i="81"/>
  <c r="AB35" i="81"/>
  <c r="AD35" i="81"/>
  <c r="AE35" i="81"/>
  <c r="AG35" i="81"/>
  <c r="AJ35" i="81"/>
  <c r="K36" i="81"/>
  <c r="M36" i="81" s="1"/>
  <c r="T36" i="81" s="1"/>
  <c r="L36" i="81"/>
  <c r="N36" i="81"/>
  <c r="O36" i="81"/>
  <c r="AG36" i="81" s="1"/>
  <c r="P36" i="81"/>
  <c r="Q36" i="81"/>
  <c r="S36" i="81"/>
  <c r="V36" i="81"/>
  <c r="W36" i="81"/>
  <c r="X36" i="81"/>
  <c r="Y36" i="81"/>
  <c r="AE36" i="81" s="1"/>
  <c r="Z36" i="81"/>
  <c r="AA36" i="81" s="1"/>
  <c r="AB36" i="81" s="1"/>
  <c r="AD36" i="81"/>
  <c r="AJ36" i="81"/>
  <c r="E35" i="81"/>
  <c r="F35" i="81"/>
  <c r="E36" i="81"/>
  <c r="F36" i="81"/>
  <c r="K35" i="78"/>
  <c r="S35" i="78" s="1"/>
  <c r="L35" i="78"/>
  <c r="M35" i="78"/>
  <c r="N35" i="78"/>
  <c r="T35" i="78" s="1"/>
  <c r="O35" i="78"/>
  <c r="AG35" i="78" s="1"/>
  <c r="P35" i="78"/>
  <c r="Q36" i="78" s="1"/>
  <c r="Q35" i="78"/>
  <c r="V35" i="78"/>
  <c r="W35" i="78"/>
  <c r="X35" i="78"/>
  <c r="Y35" i="78"/>
  <c r="Z35" i="78"/>
  <c r="AA35" i="78"/>
  <c r="AB35" i="78"/>
  <c r="AD35" i="78"/>
  <c r="AE35" i="78"/>
  <c r="AH35" i="78"/>
  <c r="AJ35" i="78"/>
  <c r="K36" i="78"/>
  <c r="M36" i="78" s="1"/>
  <c r="T36" i="78" s="1"/>
  <c r="L36" i="78"/>
  <c r="N36" i="78"/>
  <c r="O36" i="78"/>
  <c r="AG36" i="78" s="1"/>
  <c r="P36" i="78"/>
  <c r="V36" i="78"/>
  <c r="X36" i="78" s="1"/>
  <c r="AE36" i="78" s="1"/>
  <c r="W36" i="78"/>
  <c r="Y36" i="78"/>
  <c r="Z36" i="78"/>
  <c r="AH36" i="78" s="1"/>
  <c r="AA36" i="78"/>
  <c r="AB36" i="78"/>
  <c r="AD36" i="78"/>
  <c r="AJ36" i="78"/>
  <c r="E35" i="78"/>
  <c r="F35" i="78"/>
  <c r="E36" i="78"/>
  <c r="F36" i="78"/>
  <c r="K35" i="80"/>
  <c r="S35" i="80" s="1"/>
  <c r="L35" i="80"/>
  <c r="M35" i="80"/>
  <c r="N35" i="80"/>
  <c r="T35" i="80" s="1"/>
  <c r="O35" i="80"/>
  <c r="AG35" i="80" s="1"/>
  <c r="V35" i="80"/>
  <c r="W35" i="80"/>
  <c r="X35" i="80"/>
  <c r="Y35" i="80"/>
  <c r="AE35" i="80" s="1"/>
  <c r="Z35" i="80"/>
  <c r="AA35" i="80"/>
  <c r="AB35" i="80"/>
  <c r="AD35" i="80"/>
  <c r="AH35" i="80"/>
  <c r="AJ35" i="80"/>
  <c r="K36" i="80"/>
  <c r="L36" i="80"/>
  <c r="M36" i="80" s="1"/>
  <c r="T36" i="80" s="1"/>
  <c r="N36" i="80"/>
  <c r="O36" i="80"/>
  <c r="AG36" i="80" s="1"/>
  <c r="P36" i="80"/>
  <c r="S36" i="80"/>
  <c r="V36" i="80"/>
  <c r="X36" i="80" s="1"/>
  <c r="W36" i="80"/>
  <c r="Y36" i="80"/>
  <c r="AE36" i="80" s="1"/>
  <c r="Z36" i="80"/>
  <c r="AH36" i="80" s="1"/>
  <c r="AA36" i="80"/>
  <c r="AB36" i="80"/>
  <c r="AD36" i="80"/>
  <c r="AJ36" i="80"/>
  <c r="E35" i="80"/>
  <c r="F35" i="80"/>
  <c r="E36" i="80"/>
  <c r="F36" i="80"/>
  <c r="K35" i="77"/>
  <c r="L35" i="77"/>
  <c r="M35" i="77" s="1"/>
  <c r="T35" i="77" s="1"/>
  <c r="N35" i="77"/>
  <c r="O35" i="77"/>
  <c r="AG35" i="77" s="1"/>
  <c r="S35" i="77"/>
  <c r="V35" i="77"/>
  <c r="W35" i="77"/>
  <c r="X35" i="77"/>
  <c r="Y35" i="77"/>
  <c r="AE35" i="77" s="1"/>
  <c r="Z35" i="77"/>
  <c r="AH35" i="77" s="1"/>
  <c r="AA35" i="77"/>
  <c r="AB35" i="77"/>
  <c r="AD35" i="77"/>
  <c r="AJ35" i="77"/>
  <c r="K36" i="77"/>
  <c r="L36" i="77"/>
  <c r="M36" i="77"/>
  <c r="N36" i="77"/>
  <c r="O36" i="77"/>
  <c r="AG36" i="77" s="1"/>
  <c r="P36" i="77"/>
  <c r="S36" i="77"/>
  <c r="T36" i="77"/>
  <c r="V36" i="77"/>
  <c r="X36" i="77" s="1"/>
  <c r="AE36" i="77" s="1"/>
  <c r="W36" i="77"/>
  <c r="Y36" i="77"/>
  <c r="Z36" i="77"/>
  <c r="AA36" i="77"/>
  <c r="AB36" i="77"/>
  <c r="AD36" i="77"/>
  <c r="AH36" i="77"/>
  <c r="AJ36" i="77"/>
  <c r="E35" i="77"/>
  <c r="F35" i="77"/>
  <c r="E36" i="77"/>
  <c r="F36" i="77"/>
  <c r="K35" i="76"/>
  <c r="M35" i="76" s="1"/>
  <c r="T35" i="76" s="1"/>
  <c r="L35" i="76"/>
  <c r="N35" i="76"/>
  <c r="O35" i="76"/>
  <c r="P35" i="76" s="1"/>
  <c r="S35" i="76"/>
  <c r="V35" i="76"/>
  <c r="W35" i="76"/>
  <c r="X35" i="76"/>
  <c r="Y35" i="76"/>
  <c r="AE35" i="76" s="1"/>
  <c r="Z35" i="76"/>
  <c r="AA35" i="76" s="1"/>
  <c r="AB35" i="76" s="1"/>
  <c r="AD35" i="76"/>
  <c r="AJ35" i="76"/>
  <c r="K36" i="76"/>
  <c r="L36" i="76"/>
  <c r="M36" i="76"/>
  <c r="N36" i="76"/>
  <c r="O36" i="76"/>
  <c r="AG36" i="76" s="1"/>
  <c r="P36" i="76"/>
  <c r="S36" i="76"/>
  <c r="T36" i="76"/>
  <c r="V36" i="76"/>
  <c r="X36" i="76" s="1"/>
  <c r="AE36" i="76" s="1"/>
  <c r="W36" i="76"/>
  <c r="Y36" i="76"/>
  <c r="Z36" i="76"/>
  <c r="AA36" i="76"/>
  <c r="AB36" i="76"/>
  <c r="AD36" i="76"/>
  <c r="AH36" i="76"/>
  <c r="AJ36" i="76"/>
  <c r="E35" i="76"/>
  <c r="F35" i="76"/>
  <c r="E36" i="76"/>
  <c r="F36" i="76"/>
  <c r="K35" i="75"/>
  <c r="M35" i="75" s="1"/>
  <c r="T35" i="75" s="1"/>
  <c r="L35" i="75"/>
  <c r="N35" i="75"/>
  <c r="O35" i="75"/>
  <c r="AG35" i="75" s="1"/>
  <c r="V35" i="75"/>
  <c r="X35" i="75" s="1"/>
  <c r="W35" i="75"/>
  <c r="Y35" i="75"/>
  <c r="Z35" i="75"/>
  <c r="AH35" i="75" s="1"/>
  <c r="AA35" i="75"/>
  <c r="AB35" i="75"/>
  <c r="AD35" i="75"/>
  <c r="AJ35" i="75"/>
  <c r="K36" i="75"/>
  <c r="L36" i="75"/>
  <c r="M36" i="75"/>
  <c r="N36" i="75"/>
  <c r="O36" i="75"/>
  <c r="AG36" i="75" s="1"/>
  <c r="S36" i="75"/>
  <c r="T36" i="75"/>
  <c r="V36" i="75"/>
  <c r="W36" i="75"/>
  <c r="X36" i="75"/>
  <c r="AE36" i="75" s="1"/>
  <c r="Y36" i="75"/>
  <c r="Z36" i="75"/>
  <c r="AA36" i="75"/>
  <c r="AB36" i="75"/>
  <c r="AD36" i="75"/>
  <c r="AH36" i="75"/>
  <c r="AJ36" i="75"/>
  <c r="K30" i="50"/>
  <c r="L30" i="50"/>
  <c r="M30" i="50"/>
  <c r="N30" i="50"/>
  <c r="O30" i="50"/>
  <c r="P30" i="50"/>
  <c r="Q30" i="50"/>
  <c r="S30" i="50"/>
  <c r="T30" i="50"/>
  <c r="V30" i="50"/>
  <c r="W30" i="50"/>
  <c r="X30" i="50"/>
  <c r="Y30" i="50"/>
  <c r="AE30" i="50" s="1"/>
  <c r="Z30" i="50"/>
  <c r="AH30" i="50" s="1"/>
  <c r="AA30" i="50"/>
  <c r="AB30" i="50"/>
  <c r="AD30" i="50"/>
  <c r="AG30" i="50"/>
  <c r="AJ30" i="50"/>
  <c r="K31" i="50"/>
  <c r="L31" i="50"/>
  <c r="M31" i="50"/>
  <c r="N31" i="50"/>
  <c r="O31" i="50"/>
  <c r="P31" i="50"/>
  <c r="Q31" i="50"/>
  <c r="S31" i="50"/>
  <c r="T31" i="50"/>
  <c r="V31" i="50"/>
  <c r="X31" i="50" s="1"/>
  <c r="AE31" i="50" s="1"/>
  <c r="W31" i="50"/>
  <c r="Y31" i="50"/>
  <c r="Z31" i="50"/>
  <c r="AA31" i="50" s="1"/>
  <c r="AB31" i="50" s="1"/>
  <c r="AD31" i="50"/>
  <c r="AG31" i="50"/>
  <c r="AH31" i="50"/>
  <c r="AJ31" i="50"/>
  <c r="E30" i="50"/>
  <c r="F30" i="50"/>
  <c r="E31" i="50"/>
  <c r="F31" i="50"/>
  <c r="K31" i="61"/>
  <c r="M31" i="61" s="1"/>
  <c r="T31" i="61" s="1"/>
  <c r="L31" i="61"/>
  <c r="N31" i="61"/>
  <c r="O31" i="61"/>
  <c r="AG31" i="61" s="1"/>
  <c r="P31" i="61"/>
  <c r="Q31" i="61" s="1"/>
  <c r="V31" i="61"/>
  <c r="W31" i="61"/>
  <c r="X31" i="61"/>
  <c r="Y31" i="61"/>
  <c r="Z31" i="61"/>
  <c r="AH31" i="61" s="1"/>
  <c r="AA31" i="61"/>
  <c r="AB31" i="61"/>
  <c r="AD31" i="61"/>
  <c r="AE31" i="61"/>
  <c r="AJ31" i="61"/>
  <c r="K32" i="61"/>
  <c r="L32" i="61"/>
  <c r="M32" i="61"/>
  <c r="N32" i="61"/>
  <c r="O32" i="61"/>
  <c r="AG32" i="61" s="1"/>
  <c r="S32" i="61"/>
  <c r="T32" i="61"/>
  <c r="V32" i="61"/>
  <c r="W32" i="61"/>
  <c r="X32" i="61"/>
  <c r="Y32" i="61"/>
  <c r="AE32" i="61" s="1"/>
  <c r="Z32" i="61"/>
  <c r="AA32" i="61"/>
  <c r="AB32" i="61" s="1"/>
  <c r="AD32" i="61"/>
  <c r="AH32" i="61"/>
  <c r="AJ32" i="61"/>
  <c r="E31" i="61"/>
  <c r="F31" i="61"/>
  <c r="E32" i="61"/>
  <c r="F32" i="61"/>
  <c r="K31" i="62"/>
  <c r="M31" i="62" s="1"/>
  <c r="T31" i="62" s="1"/>
  <c r="L31" i="62"/>
  <c r="N31" i="62"/>
  <c r="O31" i="62"/>
  <c r="AG31" i="62" s="1"/>
  <c r="P31" i="62"/>
  <c r="Q31" i="62"/>
  <c r="V31" i="62"/>
  <c r="W31" i="62"/>
  <c r="X31" i="62"/>
  <c r="Y31" i="62"/>
  <c r="AE31" i="62" s="1"/>
  <c r="Z31" i="62"/>
  <c r="AH31" i="62" s="1"/>
  <c r="AA31" i="62"/>
  <c r="AB31" i="62"/>
  <c r="AD31" i="62"/>
  <c r="AJ31" i="62"/>
  <c r="K32" i="62"/>
  <c r="L32" i="62"/>
  <c r="M32" i="62"/>
  <c r="N32" i="62"/>
  <c r="O32" i="62"/>
  <c r="AG32" i="62" s="1"/>
  <c r="P32" i="62"/>
  <c r="Q32" i="62"/>
  <c r="S32" i="62"/>
  <c r="T32" i="62"/>
  <c r="V32" i="62"/>
  <c r="W32" i="62"/>
  <c r="X32" i="62"/>
  <c r="AE32" i="62" s="1"/>
  <c r="Y32" i="62"/>
  <c r="Z32" i="62"/>
  <c r="AA32" i="62"/>
  <c r="AB32" i="62"/>
  <c r="AD32" i="62"/>
  <c r="AH32" i="62"/>
  <c r="AJ32" i="62"/>
  <c r="E31" i="62"/>
  <c r="F31" i="62"/>
  <c r="E32" i="62"/>
  <c r="F32" i="62"/>
  <c r="K32" i="56"/>
  <c r="L32" i="56"/>
  <c r="M32" i="56"/>
  <c r="N32" i="56"/>
  <c r="O32" i="56"/>
  <c r="AG32" i="56" s="1"/>
  <c r="P32" i="56"/>
  <c r="Q32" i="56"/>
  <c r="S32" i="56"/>
  <c r="T32" i="56"/>
  <c r="V32" i="56"/>
  <c r="W32" i="56"/>
  <c r="X32" i="56"/>
  <c r="Y32" i="56"/>
  <c r="AE32" i="56" s="1"/>
  <c r="Z32" i="56"/>
  <c r="AH32" i="56" s="1"/>
  <c r="AA32" i="56"/>
  <c r="AB32" i="56"/>
  <c r="AD32" i="56"/>
  <c r="AJ32" i="56"/>
  <c r="K33" i="56"/>
  <c r="L33" i="56"/>
  <c r="M33" i="56"/>
  <c r="N33" i="56"/>
  <c r="O33" i="56"/>
  <c r="AG33" i="56" s="1"/>
  <c r="P33" i="56"/>
  <c r="Q33" i="56"/>
  <c r="S33" i="56"/>
  <c r="T33" i="56"/>
  <c r="V33" i="56"/>
  <c r="X33" i="56" s="1"/>
  <c r="AE33" i="56" s="1"/>
  <c r="W33" i="56"/>
  <c r="Y33" i="56"/>
  <c r="Z33" i="56"/>
  <c r="AA33" i="56"/>
  <c r="AB33" i="56"/>
  <c r="AD33" i="56"/>
  <c r="AH33" i="56"/>
  <c r="AJ33" i="56"/>
  <c r="E32" i="56"/>
  <c r="F32" i="56"/>
  <c r="E33" i="56"/>
  <c r="F33" i="56"/>
  <c r="K32" i="58"/>
  <c r="S32" i="58" s="1"/>
  <c r="L32" i="58"/>
  <c r="M32" i="58"/>
  <c r="N32" i="58"/>
  <c r="T32" i="58" s="1"/>
  <c r="O32" i="58"/>
  <c r="P32" i="58"/>
  <c r="Q32" i="58"/>
  <c r="V32" i="58"/>
  <c r="W32" i="58"/>
  <c r="X32" i="58"/>
  <c r="Y32" i="58"/>
  <c r="Z32" i="58"/>
  <c r="AA32" i="58"/>
  <c r="AB32" i="58"/>
  <c r="AD32" i="58"/>
  <c r="AE32" i="58"/>
  <c r="AG32" i="58"/>
  <c r="AH32" i="58"/>
  <c r="AJ32" i="58"/>
  <c r="K33" i="58"/>
  <c r="L33" i="58"/>
  <c r="M33" i="58"/>
  <c r="N33" i="58"/>
  <c r="O33" i="58"/>
  <c r="AG33" i="58" s="1"/>
  <c r="P33" i="58"/>
  <c r="Q33" i="58"/>
  <c r="S33" i="58"/>
  <c r="T33" i="58"/>
  <c r="V33" i="58"/>
  <c r="X33" i="58" s="1"/>
  <c r="W33" i="58"/>
  <c r="Y33" i="58"/>
  <c r="AE33" i="58" s="1"/>
  <c r="Z33" i="58"/>
  <c r="AH33" i="58" s="1"/>
  <c r="AA33" i="58"/>
  <c r="AB33" i="58" s="1"/>
  <c r="AD33" i="58"/>
  <c r="AJ33" i="58"/>
  <c r="E32" i="58"/>
  <c r="F32" i="58"/>
  <c r="E33" i="58"/>
  <c r="F33" i="58"/>
  <c r="K32" i="68"/>
  <c r="M32" i="68" s="1"/>
  <c r="T32" i="68" s="1"/>
  <c r="L32" i="68"/>
  <c r="S32" i="68" s="1"/>
  <c r="N32" i="68"/>
  <c r="O32" i="68"/>
  <c r="AG32" i="68" s="1"/>
  <c r="P32" i="68"/>
  <c r="Q32" i="68"/>
  <c r="V32" i="68"/>
  <c r="W32" i="68"/>
  <c r="X32" i="68"/>
  <c r="Y32" i="68"/>
  <c r="Z32" i="68"/>
  <c r="AH32" i="68" s="1"/>
  <c r="AA32" i="68"/>
  <c r="AB32" i="68"/>
  <c r="AD32" i="68"/>
  <c r="AE32" i="68"/>
  <c r="AJ32" i="68"/>
  <c r="K33" i="68"/>
  <c r="L33" i="68"/>
  <c r="M33" i="68"/>
  <c r="N33" i="68"/>
  <c r="O33" i="68"/>
  <c r="AG33" i="68" s="1"/>
  <c r="P33" i="68"/>
  <c r="Q33" i="68" s="1"/>
  <c r="S33" i="68"/>
  <c r="T33" i="68"/>
  <c r="V33" i="68"/>
  <c r="X33" i="68" s="1"/>
  <c r="W33" i="68"/>
  <c r="Y33" i="68"/>
  <c r="AE33" i="68" s="1"/>
  <c r="Z33" i="68"/>
  <c r="AA33" i="68"/>
  <c r="AB33" i="68"/>
  <c r="AD33" i="68"/>
  <c r="AH33" i="68"/>
  <c r="AJ33" i="68"/>
  <c r="E32" i="68"/>
  <c r="F32" i="68"/>
  <c r="E33" i="68"/>
  <c r="F33" i="68"/>
  <c r="AA25" i="90" l="1"/>
  <c r="AB25" i="90" s="1"/>
  <c r="S51" i="67"/>
  <c r="AA50" i="67"/>
  <c r="AB50" i="67" s="1"/>
  <c r="M50" i="67"/>
  <c r="T50" i="67" s="1"/>
  <c r="X51" i="67"/>
  <c r="AE51" i="67" s="1"/>
  <c r="AE72" i="69"/>
  <c r="P73" i="69"/>
  <c r="Q73" i="69" s="1"/>
  <c r="T72" i="69"/>
  <c r="X73" i="69"/>
  <c r="AE73" i="69" s="1"/>
  <c r="S72" i="69"/>
  <c r="M26" i="90"/>
  <c r="T26" i="90" s="1"/>
  <c r="X25" i="90"/>
  <c r="X26" i="90"/>
  <c r="AE26" i="90" s="1"/>
  <c r="AE25" i="90"/>
  <c r="S26" i="90"/>
  <c r="P25" i="90"/>
  <c r="AA72" i="69"/>
  <c r="AB72" i="69" s="1"/>
  <c r="P79" i="70"/>
  <c r="AH80" i="66"/>
  <c r="AG37" i="84"/>
  <c r="AH36" i="81"/>
  <c r="S36" i="78"/>
  <c r="P35" i="80"/>
  <c r="P35" i="77"/>
  <c r="Q36" i="76"/>
  <c r="Q35" i="76"/>
  <c r="AH35" i="76"/>
  <c r="AG35" i="76"/>
  <c r="AE35" i="75"/>
  <c r="P36" i="75"/>
  <c r="S35" i="75"/>
  <c r="P35" i="75"/>
  <c r="Q35" i="75" s="1"/>
  <c r="P32" i="61"/>
  <c r="Q32" i="61" s="1"/>
  <c r="S31" i="61"/>
  <c r="S31" i="62"/>
  <c r="Q25" i="90" l="1"/>
  <c r="Q26" i="90"/>
  <c r="Q80" i="70"/>
  <c r="Q79" i="70"/>
  <c r="Q35" i="80"/>
  <c r="Q36" i="80"/>
  <c r="Q36" i="77"/>
  <c r="Q35" i="77"/>
  <c r="Q36" i="75"/>
  <c r="E25" i="90" l="1"/>
  <c r="F25" i="90"/>
  <c r="E26" i="90"/>
  <c r="F26" i="90"/>
  <c r="E35" i="85"/>
  <c r="F35" i="85"/>
  <c r="E36" i="85"/>
  <c r="F36" i="85"/>
  <c r="E35" i="75"/>
  <c r="F35" i="75"/>
  <c r="E36" i="75"/>
  <c r="F36" i="75"/>
  <c r="K24" i="90"/>
  <c r="M24" i="90" s="1"/>
  <c r="T24" i="90" s="1"/>
  <c r="L24" i="90"/>
  <c r="N24" i="90"/>
  <c r="O24" i="90"/>
  <c r="AG24" i="90" s="1"/>
  <c r="P24" i="90"/>
  <c r="Q24" i="90"/>
  <c r="V24" i="90"/>
  <c r="X24" i="90" s="1"/>
  <c r="AE24" i="90" s="1"/>
  <c r="W24" i="90"/>
  <c r="Y24" i="90"/>
  <c r="Z24" i="90"/>
  <c r="AH24" i="90" s="1"/>
  <c r="AA24" i="90"/>
  <c r="AB24" i="90"/>
  <c r="AD24" i="90"/>
  <c r="AJ24" i="90"/>
  <c r="E24" i="90"/>
  <c r="F24" i="90"/>
  <c r="K49" i="67"/>
  <c r="S49" i="67" s="1"/>
  <c r="L49" i="67"/>
  <c r="N49" i="67"/>
  <c r="O49" i="67"/>
  <c r="AG49" i="67" s="1"/>
  <c r="P49" i="67"/>
  <c r="Q49" i="67"/>
  <c r="V49" i="67"/>
  <c r="W49" i="67"/>
  <c r="X49" i="67"/>
  <c r="Y49" i="67"/>
  <c r="AE49" i="67" s="1"/>
  <c r="Z49" i="67"/>
  <c r="AH49" i="67" s="1"/>
  <c r="AA49" i="67"/>
  <c r="AB49" i="67"/>
  <c r="AD49" i="67"/>
  <c r="AJ49" i="67"/>
  <c r="E49" i="67"/>
  <c r="F49" i="67"/>
  <c r="K71" i="69"/>
  <c r="L71" i="69"/>
  <c r="M71" i="69"/>
  <c r="N71" i="69"/>
  <c r="O71" i="69"/>
  <c r="AG71" i="69" s="1"/>
  <c r="P71" i="69"/>
  <c r="Q71" i="69" s="1"/>
  <c r="S71" i="69"/>
  <c r="T71" i="69"/>
  <c r="V71" i="69"/>
  <c r="W71" i="69"/>
  <c r="X71" i="69"/>
  <c r="Y71" i="69"/>
  <c r="AE71" i="69" s="1"/>
  <c r="Z71" i="69"/>
  <c r="AH71" i="69" s="1"/>
  <c r="AA71" i="69"/>
  <c r="AB71" i="69"/>
  <c r="AD71" i="69"/>
  <c r="AJ71" i="69"/>
  <c r="E71" i="69"/>
  <c r="F71" i="69"/>
  <c r="K78" i="70"/>
  <c r="L78" i="70"/>
  <c r="M78" i="70"/>
  <c r="N78" i="70"/>
  <c r="O78" i="70"/>
  <c r="AG78" i="70" s="1"/>
  <c r="P78" i="70"/>
  <c r="Q78" i="70" s="1"/>
  <c r="S78" i="70"/>
  <c r="T78" i="70"/>
  <c r="V78" i="70"/>
  <c r="W78" i="70"/>
  <c r="X78" i="70"/>
  <c r="Y78" i="70"/>
  <c r="AE78" i="70" s="1"/>
  <c r="Z78" i="70"/>
  <c r="AH78" i="70" s="1"/>
  <c r="AA78" i="70"/>
  <c r="AB78" i="70"/>
  <c r="AD78" i="70"/>
  <c r="AJ78" i="70"/>
  <c r="E78" i="70"/>
  <c r="F78" i="70"/>
  <c r="K78" i="66"/>
  <c r="L78" i="66"/>
  <c r="M78" i="66"/>
  <c r="N78" i="66"/>
  <c r="O78" i="66"/>
  <c r="AG78" i="66" s="1"/>
  <c r="P78" i="66"/>
  <c r="Q78" i="66"/>
  <c r="S78" i="66"/>
  <c r="T78" i="66"/>
  <c r="V78" i="66"/>
  <c r="W78" i="66"/>
  <c r="X78" i="66"/>
  <c r="Y78" i="66"/>
  <c r="AE78" i="66" s="1"/>
  <c r="Z78" i="66"/>
  <c r="AH78" i="66" s="1"/>
  <c r="AA78" i="66"/>
  <c r="AB78" i="66"/>
  <c r="AD78" i="66"/>
  <c r="AJ78" i="66"/>
  <c r="E78" i="66"/>
  <c r="F78" i="66"/>
  <c r="K34" i="85"/>
  <c r="L34" i="85"/>
  <c r="M34" i="85"/>
  <c r="N34" i="85"/>
  <c r="O34" i="85"/>
  <c r="AG34" i="85" s="1"/>
  <c r="P34" i="85"/>
  <c r="Q34" i="85"/>
  <c r="S34" i="85"/>
  <c r="T34" i="85"/>
  <c r="V34" i="85"/>
  <c r="W34" i="85"/>
  <c r="X34" i="85"/>
  <c r="Y34" i="85"/>
  <c r="AE34" i="85" s="1"/>
  <c r="Z34" i="85"/>
  <c r="AH34" i="85" s="1"/>
  <c r="AA34" i="85"/>
  <c r="AB34" i="85"/>
  <c r="AD34" i="85"/>
  <c r="AJ34" i="85"/>
  <c r="E34" i="85"/>
  <c r="F34" i="85"/>
  <c r="K35" i="84"/>
  <c r="M35" i="84" s="1"/>
  <c r="T35" i="84" s="1"/>
  <c r="L35" i="84"/>
  <c r="N35" i="84"/>
  <c r="O35" i="84"/>
  <c r="AG35" i="84" s="1"/>
  <c r="P35" i="84"/>
  <c r="Q35" i="84"/>
  <c r="V35" i="84"/>
  <c r="W35" i="84"/>
  <c r="X35" i="84" s="1"/>
  <c r="Y35" i="84"/>
  <c r="AE35" i="84" s="1"/>
  <c r="Z35" i="84"/>
  <c r="AH35" i="84" s="1"/>
  <c r="AA35" i="84"/>
  <c r="AB35" i="84"/>
  <c r="AD35" i="84"/>
  <c r="AJ35" i="84"/>
  <c r="E35" i="84"/>
  <c r="F35" i="84"/>
  <c r="K34" i="83"/>
  <c r="M34" i="83" s="1"/>
  <c r="T34" i="83" s="1"/>
  <c r="L34" i="83"/>
  <c r="N34" i="83"/>
  <c r="O34" i="83"/>
  <c r="AG34" i="83" s="1"/>
  <c r="V34" i="83"/>
  <c r="W34" i="83"/>
  <c r="X34" i="83"/>
  <c r="Y34" i="83"/>
  <c r="AE34" i="83" s="1"/>
  <c r="Z34" i="83"/>
  <c r="AH34" i="83" s="1"/>
  <c r="AD34" i="83"/>
  <c r="AJ34" i="83"/>
  <c r="E34" i="83"/>
  <c r="F34" i="83"/>
  <c r="K35" i="82"/>
  <c r="L35" i="82"/>
  <c r="M35" i="82"/>
  <c r="N35" i="82"/>
  <c r="O35" i="82"/>
  <c r="AG35" i="82" s="1"/>
  <c r="P35" i="82"/>
  <c r="Q35" i="82"/>
  <c r="S35" i="82"/>
  <c r="T35" i="82"/>
  <c r="V35" i="82"/>
  <c r="W35" i="82"/>
  <c r="X35" i="82"/>
  <c r="Y35" i="82"/>
  <c r="AE35" i="82" s="1"/>
  <c r="Z35" i="82"/>
  <c r="AH35" i="82" s="1"/>
  <c r="AA35" i="82"/>
  <c r="AB35" i="82"/>
  <c r="AD35" i="82"/>
  <c r="AJ35" i="82"/>
  <c r="E35" i="82"/>
  <c r="F35" i="82"/>
  <c r="K34" i="81"/>
  <c r="M34" i="81" s="1"/>
  <c r="L34" i="81"/>
  <c r="N34" i="81"/>
  <c r="T34" i="81" s="1"/>
  <c r="O34" i="81"/>
  <c r="P34" i="81"/>
  <c r="Q34" i="81" s="1"/>
  <c r="V34" i="81"/>
  <c r="W34" i="81"/>
  <c r="X34" i="81"/>
  <c r="Y34" i="81"/>
  <c r="Z34" i="81"/>
  <c r="AA34" i="81"/>
  <c r="AB34" i="81"/>
  <c r="AD34" i="81"/>
  <c r="AE34" i="81"/>
  <c r="AG34" i="81"/>
  <c r="AH34" i="81"/>
  <c r="AJ34" i="81"/>
  <c r="E34" i="81"/>
  <c r="F34" i="81"/>
  <c r="K34" i="78"/>
  <c r="S34" i="78" s="1"/>
  <c r="L34" i="78"/>
  <c r="M34" i="78" s="1"/>
  <c r="N34" i="78"/>
  <c r="T34" i="78" s="1"/>
  <c r="O34" i="78"/>
  <c r="AG34" i="78" s="1"/>
  <c r="P34" i="78"/>
  <c r="Q34" i="78" s="1"/>
  <c r="V34" i="78"/>
  <c r="W34" i="78"/>
  <c r="X34" i="78"/>
  <c r="Y34" i="78"/>
  <c r="Z34" i="78"/>
  <c r="AA34" i="78"/>
  <c r="AB34" i="78"/>
  <c r="AD34" i="78"/>
  <c r="AE34" i="78"/>
  <c r="AH34" i="78"/>
  <c r="AJ34" i="78"/>
  <c r="E34" i="78"/>
  <c r="F34" i="78"/>
  <c r="K34" i="80"/>
  <c r="M34" i="80" s="1"/>
  <c r="T34" i="80" s="1"/>
  <c r="L34" i="80"/>
  <c r="N34" i="80"/>
  <c r="O34" i="80"/>
  <c r="AG34" i="80" s="1"/>
  <c r="P34" i="80"/>
  <c r="Q34" i="80"/>
  <c r="S34" i="80"/>
  <c r="V34" i="80"/>
  <c r="W34" i="80"/>
  <c r="X34" i="80"/>
  <c r="Y34" i="80"/>
  <c r="AE34" i="80" s="1"/>
  <c r="Z34" i="80"/>
  <c r="AH34" i="80" s="1"/>
  <c r="AD34" i="80"/>
  <c r="AJ34" i="80"/>
  <c r="E34" i="80"/>
  <c r="F34" i="80"/>
  <c r="K34" i="77"/>
  <c r="M34" i="77" s="1"/>
  <c r="T34" i="77" s="1"/>
  <c r="L34" i="77"/>
  <c r="N34" i="77"/>
  <c r="O34" i="77"/>
  <c r="AG34" i="77" s="1"/>
  <c r="P34" i="77"/>
  <c r="Q34" i="77" s="1"/>
  <c r="V34" i="77"/>
  <c r="W34" i="77"/>
  <c r="X34" i="77"/>
  <c r="Y34" i="77"/>
  <c r="AE34" i="77" s="1"/>
  <c r="Z34" i="77"/>
  <c r="AH34" i="77" s="1"/>
  <c r="AD34" i="77"/>
  <c r="AJ34" i="77"/>
  <c r="E34" i="77"/>
  <c r="F34" i="77"/>
  <c r="K34" i="76"/>
  <c r="M34" i="76" s="1"/>
  <c r="T34" i="76" s="1"/>
  <c r="L34" i="76"/>
  <c r="N34" i="76"/>
  <c r="O34" i="76"/>
  <c r="AG34" i="76" s="1"/>
  <c r="P34" i="76"/>
  <c r="Q34" i="76"/>
  <c r="V34" i="76"/>
  <c r="W34" i="76"/>
  <c r="X34" i="76"/>
  <c r="Y34" i="76"/>
  <c r="Z34" i="76"/>
  <c r="AA34" i="76" s="1"/>
  <c r="AB34" i="76" s="1"/>
  <c r="AD34" i="76"/>
  <c r="AE34" i="76"/>
  <c r="AJ34" i="76"/>
  <c r="E34" i="76"/>
  <c r="F34" i="76"/>
  <c r="K34" i="75"/>
  <c r="M34" i="75" s="1"/>
  <c r="T34" i="75" s="1"/>
  <c r="L34" i="75"/>
  <c r="N34" i="75"/>
  <c r="O34" i="75"/>
  <c r="AG34" i="75" s="1"/>
  <c r="P34" i="75"/>
  <c r="Q34" i="75"/>
  <c r="V34" i="75"/>
  <c r="W34" i="75"/>
  <c r="X34" i="75"/>
  <c r="Y34" i="75"/>
  <c r="AE34" i="75" s="1"/>
  <c r="Z34" i="75"/>
  <c r="AH34" i="75" s="1"/>
  <c r="AA34" i="75"/>
  <c r="AB34" i="75"/>
  <c r="AD34" i="75"/>
  <c r="AJ34" i="75"/>
  <c r="E34" i="75"/>
  <c r="F34" i="75"/>
  <c r="K29" i="50"/>
  <c r="S29" i="50" s="1"/>
  <c r="L29" i="50"/>
  <c r="M29" i="50"/>
  <c r="T29" i="50" s="1"/>
  <c r="N29" i="50"/>
  <c r="O29" i="50"/>
  <c r="P29" i="50"/>
  <c r="Q29" i="50"/>
  <c r="V29" i="50"/>
  <c r="W29" i="50"/>
  <c r="X29" i="50"/>
  <c r="Y29" i="50"/>
  <c r="Z29" i="50"/>
  <c r="AH29" i="50" s="1"/>
  <c r="AD29" i="50"/>
  <c r="AE29" i="50"/>
  <c r="AG29" i="50"/>
  <c r="AJ29" i="50"/>
  <c r="E29" i="50"/>
  <c r="F29" i="50"/>
  <c r="K30" i="61"/>
  <c r="L30" i="61"/>
  <c r="M30" i="61"/>
  <c r="N30" i="61"/>
  <c r="O30" i="61"/>
  <c r="P30" i="61" s="1"/>
  <c r="Q30" i="61" s="1"/>
  <c r="S30" i="61"/>
  <c r="T30" i="61"/>
  <c r="V30" i="61"/>
  <c r="W30" i="61"/>
  <c r="X30" i="61" s="1"/>
  <c r="Y30" i="61"/>
  <c r="AE30" i="61" s="1"/>
  <c r="Z30" i="61"/>
  <c r="AH30" i="61" s="1"/>
  <c r="AD30" i="61"/>
  <c r="AJ30" i="61"/>
  <c r="E30" i="61"/>
  <c r="F30" i="61"/>
  <c r="K30" i="62"/>
  <c r="L30" i="62"/>
  <c r="M30" i="62"/>
  <c r="N30" i="62"/>
  <c r="O30" i="62"/>
  <c r="AG30" i="62" s="1"/>
  <c r="P30" i="62"/>
  <c r="Q30" i="62"/>
  <c r="S30" i="62"/>
  <c r="T30" i="62"/>
  <c r="V30" i="62"/>
  <c r="W30" i="62"/>
  <c r="X30" i="62" s="1"/>
  <c r="Y30" i="62"/>
  <c r="AE30" i="62" s="1"/>
  <c r="Z30" i="62"/>
  <c r="AH30" i="62" s="1"/>
  <c r="AA30" i="62"/>
  <c r="AB30" i="62"/>
  <c r="AD30" i="62"/>
  <c r="AJ30" i="62"/>
  <c r="E30" i="62"/>
  <c r="F30" i="62"/>
  <c r="K31" i="56"/>
  <c r="L31" i="56"/>
  <c r="M31" i="56" s="1"/>
  <c r="T31" i="56" s="1"/>
  <c r="N31" i="56"/>
  <c r="O31" i="56"/>
  <c r="AG31" i="56" s="1"/>
  <c r="P31" i="56"/>
  <c r="Q31" i="56" s="1"/>
  <c r="V31" i="56"/>
  <c r="W31" i="56"/>
  <c r="X31" i="56" s="1"/>
  <c r="Y31" i="56"/>
  <c r="AE31" i="56" s="1"/>
  <c r="Z31" i="56"/>
  <c r="AH31" i="56" s="1"/>
  <c r="AD31" i="56"/>
  <c r="AJ31" i="56"/>
  <c r="E31" i="56"/>
  <c r="F31" i="56"/>
  <c r="K31" i="58"/>
  <c r="S31" i="58" s="1"/>
  <c r="L31" i="58"/>
  <c r="M31" i="58"/>
  <c r="N31" i="58"/>
  <c r="T31" i="58" s="1"/>
  <c r="O31" i="58"/>
  <c r="P31" i="58"/>
  <c r="Q31" i="58"/>
  <c r="V31" i="58"/>
  <c r="W31" i="58"/>
  <c r="X31" i="58"/>
  <c r="Y31" i="58"/>
  <c r="Z31" i="58"/>
  <c r="AA31" i="58"/>
  <c r="AB31" i="58"/>
  <c r="AD31" i="58"/>
  <c r="AE31" i="58"/>
  <c r="AG31" i="58"/>
  <c r="AH31" i="58"/>
  <c r="AJ31" i="58"/>
  <c r="E31" i="58"/>
  <c r="F31" i="58"/>
  <c r="K31" i="68"/>
  <c r="L31" i="68"/>
  <c r="M31" i="68"/>
  <c r="N31" i="68"/>
  <c r="O31" i="68"/>
  <c r="AG31" i="68" s="1"/>
  <c r="P31" i="68"/>
  <c r="Q31" i="68"/>
  <c r="S31" i="68"/>
  <c r="T31" i="68"/>
  <c r="V31" i="68"/>
  <c r="W31" i="68"/>
  <c r="X31" i="68"/>
  <c r="Y31" i="68"/>
  <c r="AE31" i="68" s="1"/>
  <c r="Z31" i="68"/>
  <c r="AH31" i="68" s="1"/>
  <c r="AA31" i="68"/>
  <c r="AB31" i="68"/>
  <c r="AD31" i="68"/>
  <c r="AJ31" i="68"/>
  <c r="E31" i="68"/>
  <c r="F31" i="68"/>
  <c r="S24" i="90" l="1"/>
  <c r="M49" i="67"/>
  <c r="T49" i="67" s="1"/>
  <c r="S35" i="84"/>
  <c r="S34" i="83"/>
  <c r="P34" i="83"/>
  <c r="Q34" i="83" s="1"/>
  <c r="AA34" i="83"/>
  <c r="AB34" i="83" s="1"/>
  <c r="S34" i="81"/>
  <c r="AA34" i="80"/>
  <c r="AB34" i="80" s="1"/>
  <c r="AA34" i="77"/>
  <c r="AB34" i="77" s="1"/>
  <c r="S34" i="77"/>
  <c r="AH34" i="76"/>
  <c r="S34" i="76"/>
  <c r="S34" i="75"/>
  <c r="AA29" i="50"/>
  <c r="AB29" i="50" s="1"/>
  <c r="AG30" i="61"/>
  <c r="AA30" i="61"/>
  <c r="AB30" i="61" s="1"/>
  <c r="AA31" i="56"/>
  <c r="AB31" i="56" s="1"/>
  <c r="S31" i="56"/>
  <c r="K32" i="75" l="1"/>
  <c r="S32" i="75" s="1"/>
  <c r="L32" i="75"/>
  <c r="M32" i="75"/>
  <c r="N32" i="75"/>
  <c r="T32" i="75" s="1"/>
  <c r="O32" i="75"/>
  <c r="P32" i="75"/>
  <c r="Q32" i="75"/>
  <c r="V32" i="75"/>
  <c r="W32" i="75"/>
  <c r="X32" i="75"/>
  <c r="Y32" i="75"/>
  <c r="Z32" i="75"/>
  <c r="AA32" i="75"/>
  <c r="AB32" i="75"/>
  <c r="AD32" i="75"/>
  <c r="AE32" i="75"/>
  <c r="AG32" i="75"/>
  <c r="AH32" i="75"/>
  <c r="AJ32" i="75"/>
  <c r="K33" i="75"/>
  <c r="L33" i="75"/>
  <c r="M33" i="75"/>
  <c r="N33" i="75"/>
  <c r="O33" i="75"/>
  <c r="AG33" i="75" s="1"/>
  <c r="P33" i="75"/>
  <c r="Q33" i="75"/>
  <c r="S33" i="75"/>
  <c r="T33" i="75"/>
  <c r="V33" i="75"/>
  <c r="W33" i="75"/>
  <c r="X33" i="75"/>
  <c r="Y33" i="75"/>
  <c r="AE33" i="75" s="1"/>
  <c r="Z33" i="75"/>
  <c r="AH33" i="75" s="1"/>
  <c r="AA33" i="75"/>
  <c r="AB33" i="75" s="1"/>
  <c r="AD33" i="75"/>
  <c r="AJ33" i="75"/>
  <c r="E32" i="75"/>
  <c r="F32" i="75"/>
  <c r="E33" i="75"/>
  <c r="F33" i="75"/>
  <c r="K32" i="76"/>
  <c r="M32" i="76" s="1"/>
  <c r="T32" i="76" s="1"/>
  <c r="L32" i="76"/>
  <c r="N32" i="76"/>
  <c r="O32" i="76"/>
  <c r="AG32" i="76" s="1"/>
  <c r="P32" i="76"/>
  <c r="Q32" i="76"/>
  <c r="S32" i="76"/>
  <c r="V32" i="76"/>
  <c r="W32" i="76"/>
  <c r="X32" i="76"/>
  <c r="Y32" i="76"/>
  <c r="AE32" i="76" s="1"/>
  <c r="Z32" i="76"/>
  <c r="AH32" i="76" s="1"/>
  <c r="AA32" i="76"/>
  <c r="AB32" i="76"/>
  <c r="AD32" i="76"/>
  <c r="AJ32" i="76"/>
  <c r="K33" i="76"/>
  <c r="L33" i="76"/>
  <c r="M33" i="76"/>
  <c r="N33" i="76"/>
  <c r="O33" i="76"/>
  <c r="AG33" i="76" s="1"/>
  <c r="P33" i="76"/>
  <c r="Q33" i="76"/>
  <c r="S33" i="76"/>
  <c r="T33" i="76"/>
  <c r="V33" i="76"/>
  <c r="X33" i="76" s="1"/>
  <c r="AE33" i="76" s="1"/>
  <c r="W33" i="76"/>
  <c r="Y33" i="76"/>
  <c r="Z33" i="76"/>
  <c r="AA33" i="76"/>
  <c r="AB33" i="76"/>
  <c r="AD33" i="76"/>
  <c r="AH33" i="76"/>
  <c r="AJ33" i="76"/>
  <c r="E32" i="76"/>
  <c r="F32" i="76"/>
  <c r="E33" i="76"/>
  <c r="F33" i="76"/>
  <c r="K32" i="77"/>
  <c r="L32" i="77"/>
  <c r="M32" i="77"/>
  <c r="N32" i="77"/>
  <c r="O32" i="77"/>
  <c r="P32" i="77"/>
  <c r="Q32" i="77"/>
  <c r="S32" i="77"/>
  <c r="T32" i="77"/>
  <c r="V32" i="77"/>
  <c r="W32" i="77"/>
  <c r="X32" i="77"/>
  <c r="Y32" i="77"/>
  <c r="AE32" i="77" s="1"/>
  <c r="Z32" i="77"/>
  <c r="AH32" i="77" s="1"/>
  <c r="AA32" i="77"/>
  <c r="AB32" i="77"/>
  <c r="AD32" i="77"/>
  <c r="AG32" i="77"/>
  <c r="AJ32" i="77"/>
  <c r="K33" i="77"/>
  <c r="L33" i="77"/>
  <c r="M33" i="77"/>
  <c r="N33" i="77"/>
  <c r="O33" i="77"/>
  <c r="AG33" i="77" s="1"/>
  <c r="S33" i="77"/>
  <c r="T33" i="77"/>
  <c r="V33" i="77"/>
  <c r="X33" i="77" s="1"/>
  <c r="AE33" i="77" s="1"/>
  <c r="W33" i="77"/>
  <c r="Y33" i="77"/>
  <c r="Z33" i="77"/>
  <c r="AA33" i="77"/>
  <c r="AB33" i="77" s="1"/>
  <c r="AD33" i="77"/>
  <c r="AH33" i="77"/>
  <c r="AJ33" i="77"/>
  <c r="E32" i="77"/>
  <c r="F32" i="77"/>
  <c r="E33" i="77"/>
  <c r="F33" i="77"/>
  <c r="K32" i="80"/>
  <c r="L32" i="80"/>
  <c r="M32" i="80"/>
  <c r="N32" i="80"/>
  <c r="O32" i="80"/>
  <c r="AG32" i="80" s="1"/>
  <c r="P32" i="80"/>
  <c r="Q32" i="80"/>
  <c r="S32" i="80"/>
  <c r="T32" i="80"/>
  <c r="V32" i="80"/>
  <c r="W32" i="80"/>
  <c r="X32" i="80"/>
  <c r="Y32" i="80"/>
  <c r="AE32" i="80" s="1"/>
  <c r="Z32" i="80"/>
  <c r="AH32" i="80" s="1"/>
  <c r="AA32" i="80"/>
  <c r="AB32" i="80"/>
  <c r="AD32" i="80"/>
  <c r="AJ32" i="80"/>
  <c r="K33" i="80"/>
  <c r="M33" i="80" s="1"/>
  <c r="T33" i="80" s="1"/>
  <c r="L33" i="80"/>
  <c r="N33" i="80"/>
  <c r="O33" i="80"/>
  <c r="AG33" i="80" s="1"/>
  <c r="P33" i="80"/>
  <c r="Q33" i="80"/>
  <c r="S33" i="80"/>
  <c r="V33" i="80"/>
  <c r="X33" i="80" s="1"/>
  <c r="AE33" i="80" s="1"/>
  <c r="W33" i="80"/>
  <c r="Y33" i="80"/>
  <c r="Z33" i="80"/>
  <c r="AA33" i="80" s="1"/>
  <c r="AB33" i="80" s="1"/>
  <c r="AD33" i="80"/>
  <c r="AH33" i="80"/>
  <c r="AJ33" i="80"/>
  <c r="E32" i="80"/>
  <c r="F32" i="80"/>
  <c r="E33" i="80"/>
  <c r="F33" i="80"/>
  <c r="K32" i="78"/>
  <c r="L32" i="78"/>
  <c r="M32" i="78"/>
  <c r="N32" i="78"/>
  <c r="O32" i="78"/>
  <c r="P32" i="78"/>
  <c r="Q32" i="78" s="1"/>
  <c r="S32" i="78"/>
  <c r="T32" i="78"/>
  <c r="V32" i="78"/>
  <c r="W32" i="78"/>
  <c r="X32" i="78"/>
  <c r="Y32" i="78"/>
  <c r="AE32" i="78" s="1"/>
  <c r="Z32" i="78"/>
  <c r="AH32" i="78" s="1"/>
  <c r="AA32" i="78"/>
  <c r="AB32" i="78"/>
  <c r="AD32" i="78"/>
  <c r="AG32" i="78"/>
  <c r="AJ32" i="78"/>
  <c r="K33" i="78"/>
  <c r="L33" i="78"/>
  <c r="M33" i="78"/>
  <c r="N33" i="78"/>
  <c r="O33" i="78"/>
  <c r="AG33" i="78" s="1"/>
  <c r="P33" i="78"/>
  <c r="Q33" i="78"/>
  <c r="S33" i="78"/>
  <c r="T33" i="78"/>
  <c r="V33" i="78"/>
  <c r="X33" i="78" s="1"/>
  <c r="AE33" i="78" s="1"/>
  <c r="W33" i="78"/>
  <c r="Y33" i="78"/>
  <c r="Z33" i="78"/>
  <c r="AA33" i="78"/>
  <c r="AB33" i="78" s="1"/>
  <c r="AD33" i="78"/>
  <c r="AH33" i="78"/>
  <c r="AJ33" i="78"/>
  <c r="E32" i="78"/>
  <c r="F32" i="78"/>
  <c r="E33" i="78"/>
  <c r="F33" i="78"/>
  <c r="K32" i="81"/>
  <c r="L32" i="81"/>
  <c r="M32" i="81" s="1"/>
  <c r="T32" i="81" s="1"/>
  <c r="N32" i="81"/>
  <c r="O32" i="81"/>
  <c r="AG32" i="81" s="1"/>
  <c r="P32" i="81"/>
  <c r="Q32" i="81"/>
  <c r="S32" i="81"/>
  <c r="V32" i="81"/>
  <c r="W32" i="81"/>
  <c r="X32" i="81"/>
  <c r="Y32" i="81"/>
  <c r="AE32" i="81" s="1"/>
  <c r="Z32" i="81"/>
  <c r="AH32" i="81" s="1"/>
  <c r="AA32" i="81"/>
  <c r="AB32" i="81"/>
  <c r="AD32" i="81"/>
  <c r="AJ32" i="81"/>
  <c r="K33" i="81"/>
  <c r="M33" i="81" s="1"/>
  <c r="T33" i="81" s="1"/>
  <c r="L33" i="81"/>
  <c r="N33" i="81"/>
  <c r="O33" i="81"/>
  <c r="AG33" i="81" s="1"/>
  <c r="P33" i="81"/>
  <c r="Q33" i="81"/>
  <c r="S33" i="81"/>
  <c r="V33" i="81"/>
  <c r="X33" i="81" s="1"/>
  <c r="AE33" i="81" s="1"/>
  <c r="W33" i="81"/>
  <c r="Y33" i="81"/>
  <c r="Z33" i="81"/>
  <c r="AA33" i="81"/>
  <c r="AB33" i="81"/>
  <c r="AD33" i="81"/>
  <c r="AH33" i="81"/>
  <c r="AJ33" i="81"/>
  <c r="E32" i="81"/>
  <c r="F32" i="81"/>
  <c r="E33" i="81"/>
  <c r="F33" i="81"/>
  <c r="K33" i="82"/>
  <c r="L33" i="82"/>
  <c r="M33" i="82"/>
  <c r="N33" i="82"/>
  <c r="O33" i="82"/>
  <c r="P33" i="82" s="1"/>
  <c r="S33" i="82"/>
  <c r="T33" i="82"/>
  <c r="V33" i="82"/>
  <c r="W33" i="82"/>
  <c r="X33" i="82"/>
  <c r="Y33" i="82"/>
  <c r="AE33" i="82" s="1"/>
  <c r="Z33" i="82"/>
  <c r="AH33" i="82" s="1"/>
  <c r="AA33" i="82"/>
  <c r="AB33" i="82"/>
  <c r="AD33" i="82"/>
  <c r="AJ33" i="82"/>
  <c r="K34" i="82"/>
  <c r="L34" i="82"/>
  <c r="M34" i="82"/>
  <c r="N34" i="82"/>
  <c r="O34" i="82"/>
  <c r="AG34" i="82" s="1"/>
  <c r="P34" i="82"/>
  <c r="S34" i="82"/>
  <c r="T34" i="82"/>
  <c r="V34" i="82"/>
  <c r="X34" i="82" s="1"/>
  <c r="AE34" i="82" s="1"/>
  <c r="W34" i="82"/>
  <c r="Y34" i="82"/>
  <c r="Z34" i="82"/>
  <c r="AA34" i="82" s="1"/>
  <c r="AB34" i="82" s="1"/>
  <c r="AD34" i="82"/>
  <c r="AH34" i="82"/>
  <c r="AJ34" i="82"/>
  <c r="E33" i="82"/>
  <c r="F33" i="82"/>
  <c r="E34" i="82"/>
  <c r="F34" i="82"/>
  <c r="K32" i="83"/>
  <c r="L32" i="83"/>
  <c r="M32" i="83" s="1"/>
  <c r="T32" i="83" s="1"/>
  <c r="N32" i="83"/>
  <c r="O32" i="83"/>
  <c r="AG32" i="83" s="1"/>
  <c r="P32" i="83"/>
  <c r="Q32" i="83"/>
  <c r="S32" i="83"/>
  <c r="V32" i="83"/>
  <c r="W32" i="83"/>
  <c r="X32" i="83"/>
  <c r="Y32" i="83"/>
  <c r="AE32" i="83" s="1"/>
  <c r="Z32" i="83"/>
  <c r="AH32" i="83" s="1"/>
  <c r="AA32" i="83"/>
  <c r="AB32" i="83"/>
  <c r="AD32" i="83"/>
  <c r="AJ32" i="83"/>
  <c r="K33" i="83"/>
  <c r="L33" i="83"/>
  <c r="M33" i="83"/>
  <c r="N33" i="83"/>
  <c r="O33" i="83"/>
  <c r="AG33" i="83" s="1"/>
  <c r="P33" i="83"/>
  <c r="Q33" i="83"/>
  <c r="S33" i="83"/>
  <c r="T33" i="83"/>
  <c r="V33" i="83"/>
  <c r="X33" i="83" s="1"/>
  <c r="AE33" i="83" s="1"/>
  <c r="W33" i="83"/>
  <c r="Y33" i="83"/>
  <c r="Z33" i="83"/>
  <c r="AA33" i="83"/>
  <c r="AB33" i="83"/>
  <c r="AD33" i="83"/>
  <c r="AH33" i="83"/>
  <c r="AJ33" i="83"/>
  <c r="E32" i="83"/>
  <c r="F32" i="83"/>
  <c r="E33" i="83"/>
  <c r="F33" i="83"/>
  <c r="K33" i="84"/>
  <c r="S33" i="84" s="1"/>
  <c r="L33" i="84"/>
  <c r="M33" i="84"/>
  <c r="N33" i="84"/>
  <c r="T33" i="84" s="1"/>
  <c r="O33" i="84"/>
  <c r="AG33" i="84" s="1"/>
  <c r="P33" i="84"/>
  <c r="Q34" i="84" s="1"/>
  <c r="Q33" i="84"/>
  <c r="V33" i="84"/>
  <c r="W33" i="84"/>
  <c r="X33" i="84"/>
  <c r="Y33" i="84"/>
  <c r="Z33" i="84"/>
  <c r="AA33" i="84"/>
  <c r="AB33" i="84"/>
  <c r="AD33" i="84"/>
  <c r="AE33" i="84"/>
  <c r="AH33" i="84"/>
  <c r="AJ33" i="84"/>
  <c r="K34" i="84"/>
  <c r="M34" i="84" s="1"/>
  <c r="T34" i="84" s="1"/>
  <c r="L34" i="84"/>
  <c r="N34" i="84"/>
  <c r="O34" i="84"/>
  <c r="AG34" i="84" s="1"/>
  <c r="P34" i="84"/>
  <c r="V34" i="84"/>
  <c r="W34" i="84"/>
  <c r="X34" i="84"/>
  <c r="Y34" i="84"/>
  <c r="Z34" i="84"/>
  <c r="AH34" i="84" s="1"/>
  <c r="AA34" i="84"/>
  <c r="AB34" i="84"/>
  <c r="AD34" i="84"/>
  <c r="AE34" i="84"/>
  <c r="AJ34" i="84"/>
  <c r="E33" i="84"/>
  <c r="F33" i="84"/>
  <c r="E34" i="84"/>
  <c r="F34" i="84"/>
  <c r="K32" i="85"/>
  <c r="M32" i="85" s="1"/>
  <c r="T32" i="85" s="1"/>
  <c r="L32" i="85"/>
  <c r="N32" i="85"/>
  <c r="O32" i="85"/>
  <c r="AG32" i="85" s="1"/>
  <c r="P32" i="85"/>
  <c r="Q32" i="85" s="1"/>
  <c r="S32" i="85"/>
  <c r="V32" i="85"/>
  <c r="W32" i="85"/>
  <c r="X32" i="85"/>
  <c r="Y32" i="85"/>
  <c r="AE32" i="85" s="1"/>
  <c r="Z32" i="85"/>
  <c r="AH32" i="85" s="1"/>
  <c r="AA32" i="85"/>
  <c r="AB32" i="85"/>
  <c r="AD32" i="85"/>
  <c r="AJ32" i="85"/>
  <c r="K33" i="85"/>
  <c r="L33" i="85"/>
  <c r="M33" i="85"/>
  <c r="N33" i="85"/>
  <c r="O33" i="85"/>
  <c r="P33" i="85" s="1"/>
  <c r="Q33" i="85" s="1"/>
  <c r="S33" i="85"/>
  <c r="T33" i="85"/>
  <c r="V33" i="85"/>
  <c r="X33" i="85" s="1"/>
  <c r="AE33" i="85" s="1"/>
  <c r="W33" i="85"/>
  <c r="Y33" i="85"/>
  <c r="Z33" i="85"/>
  <c r="AA33" i="85"/>
  <c r="AB33" i="85"/>
  <c r="AD33" i="85"/>
  <c r="AH33" i="85"/>
  <c r="AJ33" i="85"/>
  <c r="E32" i="85"/>
  <c r="F32" i="85"/>
  <c r="E33" i="85"/>
  <c r="F33" i="85"/>
  <c r="K76" i="66"/>
  <c r="L76" i="66"/>
  <c r="M76" i="66"/>
  <c r="N76" i="66"/>
  <c r="O76" i="66"/>
  <c r="AG76" i="66" s="1"/>
  <c r="P76" i="66"/>
  <c r="Q76" i="66" s="1"/>
  <c r="S76" i="66"/>
  <c r="T76" i="66"/>
  <c r="V76" i="66"/>
  <c r="W76" i="66"/>
  <c r="X76" i="66"/>
  <c r="Y76" i="66"/>
  <c r="AE76" i="66" s="1"/>
  <c r="Z76" i="66"/>
  <c r="AH76" i="66" s="1"/>
  <c r="AA76" i="66"/>
  <c r="AB76" i="66"/>
  <c r="AD76" i="66"/>
  <c r="AJ76" i="66"/>
  <c r="K77" i="66"/>
  <c r="M77" i="66" s="1"/>
  <c r="T77" i="66" s="1"/>
  <c r="L77" i="66"/>
  <c r="N77" i="66"/>
  <c r="O77" i="66"/>
  <c r="P77" i="66" s="1"/>
  <c r="Q77" i="66" s="1"/>
  <c r="S77" i="66"/>
  <c r="V77" i="66"/>
  <c r="X77" i="66" s="1"/>
  <c r="AE77" i="66" s="1"/>
  <c r="W77" i="66"/>
  <c r="Y77" i="66"/>
  <c r="Z77" i="66"/>
  <c r="AA77" i="66"/>
  <c r="AB77" i="66"/>
  <c r="AD77" i="66"/>
  <c r="AH77" i="66"/>
  <c r="AJ77" i="66"/>
  <c r="E76" i="66"/>
  <c r="F76" i="66"/>
  <c r="E77" i="66"/>
  <c r="F77" i="66"/>
  <c r="K76" i="70"/>
  <c r="L76" i="70"/>
  <c r="M76" i="70" s="1"/>
  <c r="T76" i="70" s="1"/>
  <c r="N76" i="70"/>
  <c r="O76" i="70"/>
  <c r="AG76" i="70" s="1"/>
  <c r="P76" i="70"/>
  <c r="Q76" i="70"/>
  <c r="S76" i="70"/>
  <c r="V76" i="70"/>
  <c r="X76" i="70" s="1"/>
  <c r="W76" i="70"/>
  <c r="Y76" i="70"/>
  <c r="AE76" i="70" s="1"/>
  <c r="Z76" i="70"/>
  <c r="AH76" i="70" s="1"/>
  <c r="AA76" i="70"/>
  <c r="AB76" i="70"/>
  <c r="AD76" i="70"/>
  <c r="AJ76" i="70"/>
  <c r="K77" i="70"/>
  <c r="L77" i="70"/>
  <c r="M77" i="70"/>
  <c r="N77" i="70"/>
  <c r="O77" i="70"/>
  <c r="AG77" i="70" s="1"/>
  <c r="S77" i="70"/>
  <c r="T77" i="70"/>
  <c r="V77" i="70"/>
  <c r="X77" i="70" s="1"/>
  <c r="AE77" i="70" s="1"/>
  <c r="W77" i="70"/>
  <c r="Y77" i="70"/>
  <c r="Z77" i="70"/>
  <c r="AA77" i="70"/>
  <c r="AB77" i="70"/>
  <c r="AD77" i="70"/>
  <c r="AH77" i="70"/>
  <c r="AJ77" i="70"/>
  <c r="E76" i="70"/>
  <c r="F76" i="70"/>
  <c r="E77" i="70"/>
  <c r="F77" i="70"/>
  <c r="K69" i="69"/>
  <c r="L69" i="69"/>
  <c r="M69" i="69"/>
  <c r="N69" i="69"/>
  <c r="O69" i="69"/>
  <c r="AG69" i="69" s="1"/>
  <c r="P69" i="69"/>
  <c r="Q69" i="69"/>
  <c r="S69" i="69"/>
  <c r="T69" i="69"/>
  <c r="V69" i="69"/>
  <c r="W69" i="69"/>
  <c r="X69" i="69"/>
  <c r="Y69" i="69"/>
  <c r="AE69" i="69" s="1"/>
  <c r="Z69" i="69"/>
  <c r="AH69" i="69" s="1"/>
  <c r="AD69" i="69"/>
  <c r="AJ69" i="69"/>
  <c r="K70" i="69"/>
  <c r="L70" i="69"/>
  <c r="M70" i="69"/>
  <c r="N70" i="69"/>
  <c r="O70" i="69"/>
  <c r="P70" i="69" s="1"/>
  <c r="Q70" i="69" s="1"/>
  <c r="S70" i="69"/>
  <c r="T70" i="69"/>
  <c r="V70" i="69"/>
  <c r="X70" i="69" s="1"/>
  <c r="AE70" i="69" s="1"/>
  <c r="W70" i="69"/>
  <c r="Y70" i="69"/>
  <c r="Z70" i="69"/>
  <c r="AA70" i="69"/>
  <c r="AB70" i="69"/>
  <c r="AD70" i="69"/>
  <c r="AH70" i="69"/>
  <c r="AJ70" i="69"/>
  <c r="E69" i="69"/>
  <c r="F69" i="69"/>
  <c r="E70" i="69"/>
  <c r="F70" i="69"/>
  <c r="K47" i="67"/>
  <c r="L47" i="67"/>
  <c r="M47" i="67"/>
  <c r="N47" i="67"/>
  <c r="O47" i="67"/>
  <c r="AG47" i="67" s="1"/>
  <c r="P47" i="67"/>
  <c r="Q47" i="67"/>
  <c r="S47" i="67"/>
  <c r="T47" i="67"/>
  <c r="V47" i="67"/>
  <c r="W47" i="67"/>
  <c r="X47" i="67"/>
  <c r="Y47" i="67"/>
  <c r="AE47" i="67" s="1"/>
  <c r="Z47" i="67"/>
  <c r="AH47" i="67" s="1"/>
  <c r="AA47" i="67"/>
  <c r="AB47" i="67"/>
  <c r="AD47" i="67"/>
  <c r="AJ47" i="67"/>
  <c r="K48" i="67"/>
  <c r="L48" i="67"/>
  <c r="M48" i="67"/>
  <c r="N48" i="67"/>
  <c r="O48" i="67"/>
  <c r="AG48" i="67" s="1"/>
  <c r="P48" i="67"/>
  <c r="Q48" i="67"/>
  <c r="S48" i="67"/>
  <c r="T48" i="67"/>
  <c r="V48" i="67"/>
  <c r="X48" i="67" s="1"/>
  <c r="AE48" i="67" s="1"/>
  <c r="W48" i="67"/>
  <c r="Y48" i="67"/>
  <c r="Z48" i="67"/>
  <c r="AA48" i="67"/>
  <c r="AB48" i="67"/>
  <c r="AD48" i="67"/>
  <c r="AH48" i="67"/>
  <c r="AJ48" i="67"/>
  <c r="E47" i="67"/>
  <c r="F47" i="67"/>
  <c r="E48" i="67"/>
  <c r="F48" i="67"/>
  <c r="E23" i="90"/>
  <c r="F23" i="90"/>
  <c r="K23" i="90"/>
  <c r="L23" i="90"/>
  <c r="M23" i="90"/>
  <c r="N23" i="90"/>
  <c r="O23" i="90"/>
  <c r="P23" i="90"/>
  <c r="Q23" i="90" s="1"/>
  <c r="S23" i="90"/>
  <c r="T23" i="90"/>
  <c r="V23" i="90"/>
  <c r="W23" i="90"/>
  <c r="X23" i="90" s="1"/>
  <c r="Y23" i="90"/>
  <c r="Z23" i="90"/>
  <c r="AA23" i="90" s="1"/>
  <c r="AB23" i="90" s="1"/>
  <c r="AD23" i="90"/>
  <c r="AE23" i="90"/>
  <c r="AG23" i="90"/>
  <c r="AJ23" i="90"/>
  <c r="E22" i="90"/>
  <c r="P33" i="77" l="1"/>
  <c r="Q33" i="77" s="1"/>
  <c r="Q33" i="82"/>
  <c r="Q34" i="82"/>
  <c r="AG33" i="82"/>
  <c r="S34" i="84"/>
  <c r="AG33" i="85"/>
  <c r="AG77" i="66"/>
  <c r="P77" i="70"/>
  <c r="Q77" i="70" s="1"/>
  <c r="AA69" i="69"/>
  <c r="AB69" i="69" s="1"/>
  <c r="AG70" i="69"/>
  <c r="AH23" i="90"/>
  <c r="K29" i="60" l="1"/>
  <c r="L29" i="60"/>
  <c r="M29" i="60" s="1"/>
  <c r="T29" i="60" s="1"/>
  <c r="N29" i="60"/>
  <c r="O29" i="60"/>
  <c r="AG29" i="60" s="1"/>
  <c r="P29" i="60"/>
  <c r="Q29" i="60"/>
  <c r="S29" i="60"/>
  <c r="V29" i="60"/>
  <c r="W29" i="60"/>
  <c r="X29" i="60"/>
  <c r="Y29" i="60"/>
  <c r="AE29" i="60" s="1"/>
  <c r="Z29" i="60"/>
  <c r="AH29" i="60" s="1"/>
  <c r="AA29" i="60"/>
  <c r="AB29" i="60"/>
  <c r="AD29" i="60"/>
  <c r="AJ29" i="60"/>
  <c r="E29" i="60"/>
  <c r="F29" i="60"/>
  <c r="K30" i="68"/>
  <c r="L30" i="68"/>
  <c r="M30" i="68"/>
  <c r="N30" i="68"/>
  <c r="O30" i="68"/>
  <c r="P30" i="68"/>
  <c r="Q30" i="68"/>
  <c r="S30" i="68"/>
  <c r="T30" i="68"/>
  <c r="V30" i="68"/>
  <c r="W30" i="68"/>
  <c r="X30" i="68"/>
  <c r="Y30" i="68"/>
  <c r="AE30" i="68" s="1"/>
  <c r="Z30" i="68"/>
  <c r="AH30" i="68" s="1"/>
  <c r="AA30" i="68"/>
  <c r="AB30" i="68"/>
  <c r="AD30" i="68"/>
  <c r="AG30" i="68"/>
  <c r="AJ30" i="68"/>
  <c r="E30" i="68"/>
  <c r="F30" i="68"/>
  <c r="K30" i="58"/>
  <c r="L30" i="58"/>
  <c r="M30" i="58" s="1"/>
  <c r="T30" i="58" s="1"/>
  <c r="N30" i="58"/>
  <c r="O30" i="58"/>
  <c r="AG30" i="58" s="1"/>
  <c r="P30" i="58"/>
  <c r="Q30" i="58"/>
  <c r="S30" i="58"/>
  <c r="V30" i="58"/>
  <c r="W30" i="58"/>
  <c r="X30" i="58"/>
  <c r="Y30" i="58"/>
  <c r="AE30" i="58" s="1"/>
  <c r="Z30" i="58"/>
  <c r="AH30" i="58" s="1"/>
  <c r="AA30" i="58"/>
  <c r="AB30" i="58"/>
  <c r="AD30" i="58"/>
  <c r="AJ30" i="58"/>
  <c r="E30" i="58"/>
  <c r="F30" i="58"/>
  <c r="K30" i="56"/>
  <c r="M30" i="56" s="1"/>
  <c r="T30" i="56" s="1"/>
  <c r="L30" i="56"/>
  <c r="N30" i="56"/>
  <c r="O30" i="56"/>
  <c r="AG30" i="56" s="1"/>
  <c r="P30" i="56"/>
  <c r="Q30" i="56" s="1"/>
  <c r="S30" i="56"/>
  <c r="V30" i="56"/>
  <c r="W30" i="56"/>
  <c r="X30" i="56"/>
  <c r="Y30" i="56"/>
  <c r="AE30" i="56" s="1"/>
  <c r="Z30" i="56"/>
  <c r="AH30" i="56" s="1"/>
  <c r="AA30" i="56"/>
  <c r="AB30" i="56"/>
  <c r="AD30" i="56"/>
  <c r="AJ30" i="56"/>
  <c r="E30" i="56"/>
  <c r="F30" i="56"/>
  <c r="K29" i="62"/>
  <c r="S29" i="62" s="1"/>
  <c r="L29" i="62"/>
  <c r="M29" i="62"/>
  <c r="N29" i="62"/>
  <c r="T29" i="62" s="1"/>
  <c r="O29" i="62"/>
  <c r="AG29" i="62" s="1"/>
  <c r="P29" i="62"/>
  <c r="Q29" i="62" s="1"/>
  <c r="V29" i="62"/>
  <c r="W29" i="62"/>
  <c r="X29" i="62"/>
  <c r="Y29" i="62"/>
  <c r="Z29" i="62"/>
  <c r="AA29" i="62" s="1"/>
  <c r="AB29" i="62" s="1"/>
  <c r="AJ29" i="62"/>
  <c r="E29" i="62"/>
  <c r="F29" i="62"/>
  <c r="AD29" i="62" s="1"/>
  <c r="K28" i="61"/>
  <c r="M28" i="61" s="1"/>
  <c r="T28" i="61" s="1"/>
  <c r="L28" i="61"/>
  <c r="N28" i="61"/>
  <c r="O28" i="61"/>
  <c r="AG28" i="61" s="1"/>
  <c r="S28" i="61"/>
  <c r="V28" i="61"/>
  <c r="W28" i="61"/>
  <c r="X28" i="61"/>
  <c r="Y28" i="61"/>
  <c r="AE28" i="61" s="1"/>
  <c r="Z28" i="61"/>
  <c r="AH28" i="61" s="1"/>
  <c r="AA28" i="61"/>
  <c r="AB28" i="61"/>
  <c r="AD28" i="61"/>
  <c r="AJ28" i="61"/>
  <c r="K29" i="61"/>
  <c r="L29" i="61"/>
  <c r="M29" i="61"/>
  <c r="N29" i="61"/>
  <c r="O29" i="61"/>
  <c r="P29" i="61"/>
  <c r="S29" i="61"/>
  <c r="T29" i="61"/>
  <c r="V29" i="61"/>
  <c r="X29" i="61" s="1"/>
  <c r="W29" i="61"/>
  <c r="Y29" i="61"/>
  <c r="Z29" i="61"/>
  <c r="AA29" i="61"/>
  <c r="AB29" i="61"/>
  <c r="AD29" i="61"/>
  <c r="AH29" i="61"/>
  <c r="AJ29" i="61"/>
  <c r="E29" i="61"/>
  <c r="F29" i="61"/>
  <c r="K28" i="50"/>
  <c r="M28" i="50" s="1"/>
  <c r="T28" i="50" s="1"/>
  <c r="L28" i="50"/>
  <c r="N28" i="50"/>
  <c r="O28" i="50"/>
  <c r="AG28" i="50" s="1"/>
  <c r="P28" i="50"/>
  <c r="Q28" i="50"/>
  <c r="V28" i="50"/>
  <c r="W28" i="50"/>
  <c r="X28" i="50"/>
  <c r="Y28" i="50"/>
  <c r="AE28" i="50" s="1"/>
  <c r="Z28" i="50"/>
  <c r="AH28" i="50" s="1"/>
  <c r="AD28" i="50"/>
  <c r="AJ28" i="50"/>
  <c r="E28" i="50"/>
  <c r="F28" i="50"/>
  <c r="E28" i="61"/>
  <c r="F28" i="61"/>
  <c r="K28" i="62"/>
  <c r="L28" i="62"/>
  <c r="M28" i="62"/>
  <c r="N28" i="62"/>
  <c r="O28" i="62"/>
  <c r="P28" i="62"/>
  <c r="Q28" i="62" s="1"/>
  <c r="S28" i="62"/>
  <c r="T28" i="62"/>
  <c r="V28" i="62"/>
  <c r="W28" i="62"/>
  <c r="X28" i="62"/>
  <c r="Y28" i="62"/>
  <c r="AE28" i="62" s="1"/>
  <c r="Z28" i="62"/>
  <c r="AH28" i="62" s="1"/>
  <c r="AA28" i="62"/>
  <c r="AB28" i="62"/>
  <c r="AD28" i="62"/>
  <c r="AG28" i="62"/>
  <c r="AJ28" i="62"/>
  <c r="E28" i="62"/>
  <c r="F28" i="62"/>
  <c r="K29" i="56"/>
  <c r="L29" i="56"/>
  <c r="M29" i="56"/>
  <c r="N29" i="56"/>
  <c r="O29" i="56"/>
  <c r="AG29" i="56" s="1"/>
  <c r="P29" i="56"/>
  <c r="Q29" i="56"/>
  <c r="S29" i="56"/>
  <c r="T29" i="56"/>
  <c r="V29" i="56"/>
  <c r="W29" i="56"/>
  <c r="X29" i="56"/>
  <c r="Y29" i="56"/>
  <c r="AE29" i="56" s="1"/>
  <c r="Z29" i="56"/>
  <c r="AH29" i="56" s="1"/>
  <c r="AA29" i="56"/>
  <c r="AB29" i="56"/>
  <c r="AD29" i="56"/>
  <c r="AJ29" i="56"/>
  <c r="E29" i="56"/>
  <c r="F29" i="56"/>
  <c r="K29" i="58"/>
  <c r="L29" i="58"/>
  <c r="M29" i="58"/>
  <c r="N29" i="58"/>
  <c r="O29" i="58"/>
  <c r="AG29" i="58" s="1"/>
  <c r="P29" i="58"/>
  <c r="Q29" i="58"/>
  <c r="S29" i="58"/>
  <c r="T29" i="58"/>
  <c r="V29" i="58"/>
  <c r="W29" i="58"/>
  <c r="X29" i="58"/>
  <c r="Y29" i="58"/>
  <c r="AE29" i="58" s="1"/>
  <c r="Z29" i="58"/>
  <c r="AH29" i="58" s="1"/>
  <c r="AA29" i="58"/>
  <c r="AB29" i="58"/>
  <c r="AD29" i="58"/>
  <c r="AJ29" i="58"/>
  <c r="E29" i="58"/>
  <c r="F29" i="58"/>
  <c r="K29" i="68"/>
  <c r="L29" i="68"/>
  <c r="M29" i="68" s="1"/>
  <c r="T29" i="68" s="1"/>
  <c r="N29" i="68"/>
  <c r="O29" i="68"/>
  <c r="AG29" i="68" s="1"/>
  <c r="P29" i="68"/>
  <c r="Q29" i="68"/>
  <c r="S29" i="68"/>
  <c r="V29" i="68"/>
  <c r="W29" i="68"/>
  <c r="X29" i="68"/>
  <c r="Y29" i="68"/>
  <c r="AE29" i="68" s="1"/>
  <c r="Z29" i="68"/>
  <c r="AH29" i="68" s="1"/>
  <c r="AA29" i="68"/>
  <c r="AB29" i="68" s="1"/>
  <c r="AD29" i="68"/>
  <c r="AJ29" i="68"/>
  <c r="E29" i="68"/>
  <c r="F29" i="68"/>
  <c r="K28" i="60"/>
  <c r="L28" i="60"/>
  <c r="M28" i="60"/>
  <c r="N28" i="60"/>
  <c r="O28" i="60"/>
  <c r="AG28" i="60" s="1"/>
  <c r="P28" i="60"/>
  <c r="Q28" i="60"/>
  <c r="S28" i="60"/>
  <c r="T28" i="60"/>
  <c r="V28" i="60"/>
  <c r="W28" i="60"/>
  <c r="X28" i="60"/>
  <c r="Y28" i="60"/>
  <c r="AE28" i="60" s="1"/>
  <c r="Z28" i="60"/>
  <c r="AH28" i="60" s="1"/>
  <c r="AA28" i="60"/>
  <c r="AB28" i="60"/>
  <c r="AD28" i="60"/>
  <c r="AJ28" i="60"/>
  <c r="E28" i="60"/>
  <c r="F28" i="60"/>
  <c r="O21" i="90"/>
  <c r="V21" i="90"/>
  <c r="AJ68" i="69"/>
  <c r="N75" i="70"/>
  <c r="V75" i="70"/>
  <c r="X75" i="70" s="1"/>
  <c r="L75" i="66"/>
  <c r="Z31" i="85"/>
  <c r="AH31" i="85" s="1"/>
  <c r="N32" i="84"/>
  <c r="W32" i="84"/>
  <c r="O31" i="83"/>
  <c r="AG31" i="83" s="1"/>
  <c r="O32" i="82"/>
  <c r="O31" i="81"/>
  <c r="AG31" i="81" s="1"/>
  <c r="AJ31" i="81"/>
  <c r="AJ31" i="78"/>
  <c r="N31" i="80"/>
  <c r="O31" i="80"/>
  <c r="P31" i="80" s="1"/>
  <c r="Q31" i="80" s="1"/>
  <c r="Y31" i="77"/>
  <c r="L31" i="77"/>
  <c r="AJ31" i="77"/>
  <c r="Y31" i="76"/>
  <c r="Z31" i="76"/>
  <c r="AH31" i="76" s="1"/>
  <c r="N31" i="75"/>
  <c r="O31" i="75"/>
  <c r="AJ46" i="67"/>
  <c r="Z46" i="67"/>
  <c r="AH46" i="67" s="1"/>
  <c r="Y46" i="67"/>
  <c r="W46" i="67"/>
  <c r="V46" i="67"/>
  <c r="O46" i="67"/>
  <c r="AG46" i="67" s="1"/>
  <c r="N46" i="67"/>
  <c r="L46" i="67"/>
  <c r="K46" i="67"/>
  <c r="S46" i="67" s="1"/>
  <c r="F46" i="67"/>
  <c r="E46" i="67"/>
  <c r="W68" i="69"/>
  <c r="V68" i="69"/>
  <c r="O68" i="69"/>
  <c r="AG68" i="69" s="1"/>
  <c r="N68" i="69"/>
  <c r="L68" i="69"/>
  <c r="K68" i="69"/>
  <c r="M68" i="69" s="1"/>
  <c r="F68" i="69"/>
  <c r="AD68" i="69" s="1"/>
  <c r="E68" i="69"/>
  <c r="W75" i="70"/>
  <c r="L75" i="70"/>
  <c r="K75" i="70"/>
  <c r="M75" i="70" s="1"/>
  <c r="F75" i="70"/>
  <c r="AD75" i="70" s="1"/>
  <c r="E75" i="70"/>
  <c r="Z75" i="66"/>
  <c r="AH75" i="66" s="1"/>
  <c r="Y75" i="66"/>
  <c r="W75" i="66"/>
  <c r="V75" i="66"/>
  <c r="X75" i="66" s="1"/>
  <c r="O75" i="66"/>
  <c r="AG75" i="66" s="1"/>
  <c r="N75" i="66"/>
  <c r="K75" i="66"/>
  <c r="S75" i="66" s="1"/>
  <c r="F75" i="66"/>
  <c r="AD75" i="66" s="1"/>
  <c r="E75" i="66"/>
  <c r="W31" i="85"/>
  <c r="V31" i="85"/>
  <c r="X31" i="85" s="1"/>
  <c r="L31" i="85"/>
  <c r="K31" i="85"/>
  <c r="M31" i="85" s="1"/>
  <c r="F31" i="85"/>
  <c r="AD31" i="85" s="1"/>
  <c r="E31" i="85"/>
  <c r="Y32" i="84"/>
  <c r="V32" i="84"/>
  <c r="K32" i="84"/>
  <c r="F32" i="84"/>
  <c r="AD32" i="84" s="1"/>
  <c r="E32" i="84"/>
  <c r="AJ31" i="83"/>
  <c r="Z31" i="83"/>
  <c r="AA31" i="83" s="1"/>
  <c r="AB31" i="83" s="1"/>
  <c r="Y31" i="83"/>
  <c r="W31" i="83"/>
  <c r="V31" i="83"/>
  <c r="X31" i="83" s="1"/>
  <c r="N31" i="83"/>
  <c r="L31" i="83"/>
  <c r="K31" i="83"/>
  <c r="S31" i="83" s="1"/>
  <c r="F31" i="83"/>
  <c r="AD31" i="83" s="1"/>
  <c r="E31" i="83"/>
  <c r="W32" i="82"/>
  <c r="V32" i="82"/>
  <c r="X32" i="82" s="1"/>
  <c r="L32" i="82"/>
  <c r="K32" i="82"/>
  <c r="M32" i="82" s="1"/>
  <c r="F32" i="82"/>
  <c r="AD32" i="82" s="1"/>
  <c r="E32" i="82"/>
  <c r="W31" i="81"/>
  <c r="V31" i="81"/>
  <c r="X31" i="81" s="1"/>
  <c r="L31" i="81"/>
  <c r="K31" i="81"/>
  <c r="S31" i="81" s="1"/>
  <c r="F31" i="81"/>
  <c r="AD31" i="81" s="1"/>
  <c r="E31" i="81"/>
  <c r="W31" i="78"/>
  <c r="V31" i="78"/>
  <c r="L31" i="78"/>
  <c r="K31" i="78"/>
  <c r="M31" i="78" s="1"/>
  <c r="F31" i="78"/>
  <c r="AD31" i="78" s="1"/>
  <c r="E31" i="78"/>
  <c r="V31" i="80"/>
  <c r="K31" i="80"/>
  <c r="F31" i="80"/>
  <c r="AD31" i="80" s="1"/>
  <c r="E31" i="80"/>
  <c r="F31" i="77"/>
  <c r="E31" i="77"/>
  <c r="AJ31" i="76"/>
  <c r="W31" i="76"/>
  <c r="V31" i="76"/>
  <c r="O31" i="76"/>
  <c r="AG31" i="76" s="1"/>
  <c r="N31" i="76"/>
  <c r="L31" i="76"/>
  <c r="K31" i="76"/>
  <c r="F31" i="76"/>
  <c r="AD31" i="76" s="1"/>
  <c r="E31" i="76"/>
  <c r="K31" i="75"/>
  <c r="L31" i="75"/>
  <c r="V31" i="75"/>
  <c r="W31" i="75"/>
  <c r="X31" i="75" s="1"/>
  <c r="AD31" i="75"/>
  <c r="E31" i="75"/>
  <c r="F31" i="75"/>
  <c r="N27" i="61"/>
  <c r="W27" i="61"/>
  <c r="AJ27" i="61"/>
  <c r="N28" i="56"/>
  <c r="O28" i="56"/>
  <c r="AG28" i="56" s="1"/>
  <c r="K28" i="58"/>
  <c r="AJ27" i="50"/>
  <c r="Z27" i="50"/>
  <c r="AH27" i="50" s="1"/>
  <c r="Y27" i="50"/>
  <c r="W27" i="50"/>
  <c r="V27" i="50"/>
  <c r="X27" i="50" s="1"/>
  <c r="O27" i="50"/>
  <c r="AG27" i="50" s="1"/>
  <c r="N27" i="50"/>
  <c r="L27" i="50"/>
  <c r="K27" i="50"/>
  <c r="M27" i="50" s="1"/>
  <c r="F27" i="50"/>
  <c r="AD27" i="50" s="1"/>
  <c r="E27" i="50"/>
  <c r="V27" i="61"/>
  <c r="L27" i="61"/>
  <c r="K27" i="61"/>
  <c r="F27" i="61"/>
  <c r="AD27" i="61" s="1"/>
  <c r="E27" i="61"/>
  <c r="AJ27" i="62"/>
  <c r="Z27" i="62"/>
  <c r="AH27" i="62" s="1"/>
  <c r="Y27" i="62"/>
  <c r="W27" i="62"/>
  <c r="V27" i="62"/>
  <c r="X27" i="62" s="1"/>
  <c r="O27" i="62"/>
  <c r="P27" i="62" s="1"/>
  <c r="Q27" i="62" s="1"/>
  <c r="N27" i="62"/>
  <c r="L27" i="62"/>
  <c r="K27" i="62"/>
  <c r="M27" i="62" s="1"/>
  <c r="T27" i="62" s="1"/>
  <c r="F27" i="62"/>
  <c r="AD27" i="62" s="1"/>
  <c r="E27" i="62"/>
  <c r="AG27" i="62" s="1"/>
  <c r="W28" i="56"/>
  <c r="V28" i="56"/>
  <c r="K28" i="56"/>
  <c r="F28" i="56"/>
  <c r="E28" i="56"/>
  <c r="AJ28" i="58"/>
  <c r="Z28" i="58"/>
  <c r="Y28" i="58"/>
  <c r="W28" i="58"/>
  <c r="V28" i="58"/>
  <c r="O28" i="58"/>
  <c r="N28" i="58"/>
  <c r="L28" i="58"/>
  <c r="F28" i="58"/>
  <c r="AD28" i="58" s="1"/>
  <c r="E28" i="58"/>
  <c r="E28" i="68"/>
  <c r="F28" i="68"/>
  <c r="K28" i="68"/>
  <c r="L28" i="68"/>
  <c r="M28" i="68"/>
  <c r="N28" i="68"/>
  <c r="O28" i="68"/>
  <c r="AG28" i="68" s="1"/>
  <c r="S28" i="68"/>
  <c r="T28" i="68"/>
  <c r="V28" i="68"/>
  <c r="W28" i="68"/>
  <c r="X28" i="68"/>
  <c r="Y28" i="68"/>
  <c r="AE28" i="68" s="1"/>
  <c r="Z28" i="68"/>
  <c r="AA28" i="68" s="1"/>
  <c r="AB28" i="68" s="1"/>
  <c r="AD28" i="68"/>
  <c r="AJ28" i="68"/>
  <c r="AJ22" i="90"/>
  <c r="Y22" i="90"/>
  <c r="W22" i="90"/>
  <c r="V22" i="90"/>
  <c r="L22" i="90"/>
  <c r="K22" i="90"/>
  <c r="F22" i="90"/>
  <c r="AD22" i="90" s="1"/>
  <c r="W21" i="90"/>
  <c r="L21" i="90"/>
  <c r="K21" i="90"/>
  <c r="M21" i="90" s="1"/>
  <c r="F21" i="90"/>
  <c r="AD21" i="90" s="1"/>
  <c r="E21" i="90"/>
  <c r="AJ20" i="90"/>
  <c r="Y20" i="90"/>
  <c r="W20" i="90"/>
  <c r="V20" i="90"/>
  <c r="O20" i="90"/>
  <c r="N20" i="90"/>
  <c r="L20" i="90"/>
  <c r="K20" i="90"/>
  <c r="M20" i="90" s="1"/>
  <c r="G14" i="90"/>
  <c r="F14" i="90"/>
  <c r="E14" i="90"/>
  <c r="AJ45" i="67"/>
  <c r="V67" i="69"/>
  <c r="L74" i="70"/>
  <c r="K74" i="70"/>
  <c r="AJ30" i="85"/>
  <c r="O31" i="84"/>
  <c r="AG31" i="84" s="1"/>
  <c r="K30" i="83"/>
  <c r="Z30" i="81"/>
  <c r="AH30" i="81" s="1"/>
  <c r="V30" i="78"/>
  <c r="N30" i="80"/>
  <c r="L30" i="80"/>
  <c r="K30" i="80"/>
  <c r="V30" i="76"/>
  <c r="O30" i="75"/>
  <c r="P30" i="75" s="1"/>
  <c r="Q30" i="75" s="1"/>
  <c r="Y45" i="67"/>
  <c r="W45" i="67"/>
  <c r="V45" i="67"/>
  <c r="O45" i="67"/>
  <c r="P45" i="67" s="1"/>
  <c r="Q45" i="67" s="1"/>
  <c r="N45" i="67"/>
  <c r="L45" i="67"/>
  <c r="K45" i="67"/>
  <c r="M45" i="67" s="1"/>
  <c r="T45" i="67" s="1"/>
  <c r="F45" i="67"/>
  <c r="AD45" i="67" s="1"/>
  <c r="E45" i="67"/>
  <c r="AG45" i="67" s="1"/>
  <c r="AJ67" i="69"/>
  <c r="Z67" i="69"/>
  <c r="AH67" i="69" s="1"/>
  <c r="Y67" i="69"/>
  <c r="W67" i="69"/>
  <c r="O67" i="69"/>
  <c r="P67" i="69" s="1"/>
  <c r="Q67" i="69" s="1"/>
  <c r="N67" i="69"/>
  <c r="L67" i="69"/>
  <c r="K67" i="69"/>
  <c r="M67" i="69" s="1"/>
  <c r="F67" i="69"/>
  <c r="AD67" i="69" s="1"/>
  <c r="E67" i="69"/>
  <c r="AJ74" i="70"/>
  <c r="Z74" i="70"/>
  <c r="AH74" i="70" s="1"/>
  <c r="Y74" i="70"/>
  <c r="W74" i="70"/>
  <c r="V74" i="70"/>
  <c r="X74" i="70" s="1"/>
  <c r="O74" i="70"/>
  <c r="P74" i="70" s="1"/>
  <c r="Q74" i="70" s="1"/>
  <c r="N74" i="70"/>
  <c r="F74" i="70"/>
  <c r="AD74" i="70" s="1"/>
  <c r="E74" i="70"/>
  <c r="AJ74" i="66"/>
  <c r="Z74" i="66"/>
  <c r="AH74" i="66" s="1"/>
  <c r="Y74" i="66"/>
  <c r="W74" i="66"/>
  <c r="V74" i="66"/>
  <c r="O74" i="66"/>
  <c r="P74" i="66" s="1"/>
  <c r="Q74" i="66" s="1"/>
  <c r="N74" i="66"/>
  <c r="L74" i="66"/>
  <c r="K74" i="66"/>
  <c r="M74" i="66" s="1"/>
  <c r="T74" i="66" s="1"/>
  <c r="F74" i="66"/>
  <c r="AD74" i="66" s="1"/>
  <c r="E74" i="66"/>
  <c r="Y30" i="85"/>
  <c r="W30" i="85"/>
  <c r="V30" i="85"/>
  <c r="O30" i="85"/>
  <c r="AG30" i="85" s="1"/>
  <c r="N30" i="85"/>
  <c r="L30" i="85"/>
  <c r="K30" i="85"/>
  <c r="S30" i="85" s="1"/>
  <c r="F30" i="85"/>
  <c r="AD30" i="85" s="1"/>
  <c r="E30" i="85"/>
  <c r="AJ31" i="84"/>
  <c r="Z31" i="84"/>
  <c r="AH31" i="84" s="1"/>
  <c r="Y31" i="84"/>
  <c r="W31" i="84"/>
  <c r="V31" i="84"/>
  <c r="X31" i="84" s="1"/>
  <c r="N31" i="84"/>
  <c r="L31" i="84"/>
  <c r="F31" i="84"/>
  <c r="AD31" i="84" s="1"/>
  <c r="E31" i="84"/>
  <c r="AJ30" i="83"/>
  <c r="Z30" i="83"/>
  <c r="AH30" i="83" s="1"/>
  <c r="Y30" i="83"/>
  <c r="W30" i="83"/>
  <c r="V30" i="83"/>
  <c r="X30" i="83" s="1"/>
  <c r="O30" i="83"/>
  <c r="P30" i="83" s="1"/>
  <c r="Q30" i="83" s="1"/>
  <c r="N30" i="83"/>
  <c r="L30" i="83"/>
  <c r="F30" i="83"/>
  <c r="E30" i="83"/>
  <c r="AJ31" i="82"/>
  <c r="Z31" i="82"/>
  <c r="AH31" i="82" s="1"/>
  <c r="Y31" i="82"/>
  <c r="W31" i="82"/>
  <c r="V31" i="82"/>
  <c r="X31" i="82" s="1"/>
  <c r="O31" i="82"/>
  <c r="P31" i="82" s="1"/>
  <c r="Q31" i="82" s="1"/>
  <c r="N31" i="82"/>
  <c r="L31" i="82"/>
  <c r="K31" i="82"/>
  <c r="M31" i="82" s="1"/>
  <c r="F31" i="82"/>
  <c r="AD31" i="82" s="1"/>
  <c r="E31" i="82"/>
  <c r="AG31" i="82" s="1"/>
  <c r="AJ30" i="81"/>
  <c r="Y30" i="81"/>
  <c r="W30" i="81"/>
  <c r="V30" i="81"/>
  <c r="O30" i="81"/>
  <c r="P30" i="81" s="1"/>
  <c r="Q30" i="81" s="1"/>
  <c r="N30" i="81"/>
  <c r="L30" i="81"/>
  <c r="K30" i="81"/>
  <c r="M30" i="81" s="1"/>
  <c r="T30" i="81" s="1"/>
  <c r="F30" i="81"/>
  <c r="AD30" i="81" s="1"/>
  <c r="E30" i="81"/>
  <c r="AJ30" i="78"/>
  <c r="Z30" i="78"/>
  <c r="AH30" i="78" s="1"/>
  <c r="Y30" i="78"/>
  <c r="W30" i="78"/>
  <c r="O30" i="78"/>
  <c r="P30" i="78" s="1"/>
  <c r="Q30" i="78" s="1"/>
  <c r="N30" i="78"/>
  <c r="L30" i="78"/>
  <c r="K30" i="78"/>
  <c r="F30" i="78"/>
  <c r="AD30" i="78" s="1"/>
  <c r="E30" i="78"/>
  <c r="AJ30" i="80"/>
  <c r="Z30" i="80"/>
  <c r="AH30" i="80" s="1"/>
  <c r="Y30" i="80"/>
  <c r="W30" i="80"/>
  <c r="V30" i="80"/>
  <c r="X30" i="80" s="1"/>
  <c r="O30" i="80"/>
  <c r="P30" i="80" s="1"/>
  <c r="Q30" i="80" s="1"/>
  <c r="F30" i="80"/>
  <c r="E30" i="80"/>
  <c r="AJ30" i="77"/>
  <c r="Z30" i="77"/>
  <c r="AA30" i="77" s="1"/>
  <c r="AB30" i="77" s="1"/>
  <c r="Y30" i="77"/>
  <c r="W30" i="77"/>
  <c r="V30" i="77"/>
  <c r="X30" i="77" s="1"/>
  <c r="AE30" i="77" s="1"/>
  <c r="O30" i="77"/>
  <c r="P30" i="77" s="1"/>
  <c r="Q30" i="77" s="1"/>
  <c r="N30" i="77"/>
  <c r="L30" i="77"/>
  <c r="K30" i="77"/>
  <c r="F30" i="77"/>
  <c r="AD30" i="77" s="1"/>
  <c r="E30" i="77"/>
  <c r="AJ30" i="76"/>
  <c r="Z30" i="76"/>
  <c r="AH30" i="76" s="1"/>
  <c r="Y30" i="76"/>
  <c r="W30" i="76"/>
  <c r="O30" i="76"/>
  <c r="P30" i="76" s="1"/>
  <c r="Q30" i="76" s="1"/>
  <c r="N30" i="76"/>
  <c r="L30" i="76"/>
  <c r="K30" i="76"/>
  <c r="M30" i="76" s="1"/>
  <c r="T30" i="76" s="1"/>
  <c r="F30" i="76"/>
  <c r="AD30" i="76" s="1"/>
  <c r="E30" i="76"/>
  <c r="AG30" i="76" s="1"/>
  <c r="E30" i="75"/>
  <c r="F30" i="75"/>
  <c r="K30" i="75"/>
  <c r="L30" i="75"/>
  <c r="M30" i="75" s="1"/>
  <c r="T30" i="75" s="1"/>
  <c r="N30" i="75"/>
  <c r="V30" i="75"/>
  <c r="W30" i="75"/>
  <c r="Y30" i="75"/>
  <c r="Z30" i="75"/>
  <c r="AA30" i="75" s="1"/>
  <c r="AB30" i="75" s="1"/>
  <c r="AD30" i="75"/>
  <c r="AJ30" i="75"/>
  <c r="AH29" i="62" l="1"/>
  <c r="AE29" i="62"/>
  <c r="AE29" i="61"/>
  <c r="AG29" i="61"/>
  <c r="P28" i="61"/>
  <c r="AA28" i="50"/>
  <c r="AB28" i="50" s="1"/>
  <c r="S28" i="50"/>
  <c r="P28" i="58"/>
  <c r="Q28" i="58" s="1"/>
  <c r="AH28" i="58"/>
  <c r="X22" i="90"/>
  <c r="S22" i="90"/>
  <c r="X21" i="90"/>
  <c r="Z21" i="90"/>
  <c r="AH21" i="90" s="1"/>
  <c r="Y21" i="90"/>
  <c r="M22" i="90"/>
  <c r="N22" i="90"/>
  <c r="O22" i="90"/>
  <c r="AG22" i="90" s="1"/>
  <c r="AJ21" i="90"/>
  <c r="N21" i="90"/>
  <c r="P21" i="90"/>
  <c r="Q21" i="90" s="1"/>
  <c r="X46" i="67"/>
  <c r="AE46" i="67"/>
  <c r="M46" i="67"/>
  <c r="T46" i="67" s="1"/>
  <c r="AD46" i="67"/>
  <c r="X68" i="69"/>
  <c r="Z68" i="69"/>
  <c r="S68" i="69"/>
  <c r="Y68" i="69"/>
  <c r="AE68" i="69"/>
  <c r="Z75" i="70"/>
  <c r="AH75" i="70" s="1"/>
  <c r="O75" i="70"/>
  <c r="P75" i="70" s="1"/>
  <c r="Q75" i="70" s="1"/>
  <c r="Y75" i="70"/>
  <c r="AJ75" i="70"/>
  <c r="T75" i="70"/>
  <c r="S75" i="70"/>
  <c r="M75" i="66"/>
  <c r="T75" i="66" s="1"/>
  <c r="AJ75" i="66"/>
  <c r="O31" i="85"/>
  <c r="P31" i="85" s="1"/>
  <c r="Q31" i="85" s="1"/>
  <c r="AJ31" i="85"/>
  <c r="Y31" i="85"/>
  <c r="N31" i="85"/>
  <c r="T31" i="85" s="1"/>
  <c r="S31" i="85"/>
  <c r="L32" i="84"/>
  <c r="M32" i="84" s="1"/>
  <c r="T32" i="84" s="1"/>
  <c r="Z32" i="84"/>
  <c r="AH32" i="84" s="1"/>
  <c r="AJ32" i="84"/>
  <c r="O32" i="84"/>
  <c r="P32" i="84" s="1"/>
  <c r="Q32" i="84" s="1"/>
  <c r="X32" i="84"/>
  <c r="AE32" i="84" s="1"/>
  <c r="AE31" i="83"/>
  <c r="M31" i="83"/>
  <c r="AH31" i="83"/>
  <c r="T31" i="83"/>
  <c r="S32" i="82"/>
  <c r="AG32" i="82"/>
  <c r="P32" i="82"/>
  <c r="Q32" i="82" s="1"/>
  <c r="Y32" i="82"/>
  <c r="Z32" i="82"/>
  <c r="AJ32" i="82"/>
  <c r="AE32" i="82"/>
  <c r="N32" i="82"/>
  <c r="T32" i="82" s="1"/>
  <c r="M31" i="81"/>
  <c r="N31" i="81"/>
  <c r="Y31" i="81"/>
  <c r="Z31" i="81"/>
  <c r="AH31" i="81" s="1"/>
  <c r="AE31" i="81"/>
  <c r="X31" i="78"/>
  <c r="S31" i="78"/>
  <c r="Y31" i="78"/>
  <c r="AE31" i="78" s="1"/>
  <c r="Z31" i="78"/>
  <c r="AH31" i="78" s="1"/>
  <c r="N31" i="78"/>
  <c r="T31" i="78" s="1"/>
  <c r="O31" i="78"/>
  <c r="W31" i="80"/>
  <c r="X31" i="80" s="1"/>
  <c r="Y31" i="80"/>
  <c r="AJ31" i="80"/>
  <c r="L31" i="80"/>
  <c r="M31" i="80" s="1"/>
  <c r="T31" i="80" s="1"/>
  <c r="Z31" i="80"/>
  <c r="AH31" i="80" s="1"/>
  <c r="AD31" i="77"/>
  <c r="K31" i="77"/>
  <c r="N31" i="77"/>
  <c r="O31" i="77"/>
  <c r="V31" i="77"/>
  <c r="W31" i="77"/>
  <c r="Z31" i="77"/>
  <c r="AH31" i="77" s="1"/>
  <c r="X31" i="76"/>
  <c r="S31" i="76"/>
  <c r="M31" i="76"/>
  <c r="T31" i="76" s="1"/>
  <c r="P31" i="76"/>
  <c r="Q31" i="76" s="1"/>
  <c r="AE31" i="76"/>
  <c r="AG31" i="75"/>
  <c r="P31" i="75"/>
  <c r="Q31" i="75" s="1"/>
  <c r="M31" i="75"/>
  <c r="T31" i="75" s="1"/>
  <c r="AJ31" i="75"/>
  <c r="Z31" i="75"/>
  <c r="AH31" i="75" s="1"/>
  <c r="Y31" i="75"/>
  <c r="AE31" i="75" s="1"/>
  <c r="AA46" i="67"/>
  <c r="AB46" i="67" s="1"/>
  <c r="P46" i="67"/>
  <c r="Q46" i="67" s="1"/>
  <c r="T68" i="69"/>
  <c r="P68" i="69"/>
  <c r="Q68" i="69" s="1"/>
  <c r="AE75" i="70"/>
  <c r="AE75" i="66"/>
  <c r="P75" i="66"/>
  <c r="Q75" i="66" s="1"/>
  <c r="AA75" i="66"/>
  <c r="AB75" i="66" s="1"/>
  <c r="AA31" i="85"/>
  <c r="AB31" i="85" s="1"/>
  <c r="AE31" i="85"/>
  <c r="P31" i="83"/>
  <c r="Q31" i="83" s="1"/>
  <c r="P31" i="81"/>
  <c r="Q31" i="81" s="1"/>
  <c r="AG31" i="80"/>
  <c r="AA31" i="80"/>
  <c r="AB31" i="80" s="1"/>
  <c r="AA31" i="76"/>
  <c r="AB31" i="76" s="1"/>
  <c r="AA31" i="75"/>
  <c r="AB31" i="75" s="1"/>
  <c r="S31" i="75"/>
  <c r="AE27" i="50"/>
  <c r="AA27" i="50"/>
  <c r="AB27" i="50" s="1"/>
  <c r="P27" i="50"/>
  <c r="Q27" i="50" s="1"/>
  <c r="S27" i="50"/>
  <c r="S27" i="61"/>
  <c r="O27" i="61"/>
  <c r="P27" i="61" s="1"/>
  <c r="Q27" i="61" s="1"/>
  <c r="X27" i="61"/>
  <c r="Y27" i="61"/>
  <c r="AE27" i="61" s="1"/>
  <c r="Z27" i="61"/>
  <c r="AH27" i="61" s="1"/>
  <c r="M27" i="61"/>
  <c r="T27" i="61" s="1"/>
  <c r="S27" i="62"/>
  <c r="Y28" i="56"/>
  <c r="L28" i="56"/>
  <c r="M28" i="56" s="1"/>
  <c r="T28" i="56" s="1"/>
  <c r="Z28" i="56"/>
  <c r="AA28" i="56" s="1"/>
  <c r="AB28" i="56" s="1"/>
  <c r="AJ28" i="56"/>
  <c r="X28" i="56"/>
  <c r="M28" i="58"/>
  <c r="T28" i="58" s="1"/>
  <c r="S28" i="58"/>
  <c r="AG28" i="58"/>
  <c r="X28" i="58"/>
  <c r="T27" i="50"/>
  <c r="AA27" i="62"/>
  <c r="AB27" i="62" s="1"/>
  <c r="AE27" i="62"/>
  <c r="S28" i="56"/>
  <c r="P28" i="56"/>
  <c r="Q28" i="56" s="1"/>
  <c r="AD28" i="56"/>
  <c r="AA28" i="58"/>
  <c r="AB28" i="58" s="1"/>
  <c r="AE28" i="58"/>
  <c r="P28" i="68"/>
  <c r="Q28" i="68" s="1"/>
  <c r="AH28" i="68"/>
  <c r="AE21" i="90"/>
  <c r="AE22" i="90"/>
  <c r="Z22" i="90"/>
  <c r="T21" i="90"/>
  <c r="AG21" i="90"/>
  <c r="S21" i="90"/>
  <c r="X45" i="67"/>
  <c r="S45" i="67"/>
  <c r="Z45" i="67"/>
  <c r="AH45" i="67" s="1"/>
  <c r="AG67" i="69"/>
  <c r="T67" i="69"/>
  <c r="X67" i="69"/>
  <c r="S67" i="69"/>
  <c r="M74" i="70"/>
  <c r="T74" i="70" s="1"/>
  <c r="S74" i="70"/>
  <c r="AG74" i="70"/>
  <c r="S74" i="66"/>
  <c r="X74" i="66"/>
  <c r="AG74" i="66"/>
  <c r="X30" i="85"/>
  <c r="AE30" i="85" s="1"/>
  <c r="M30" i="85"/>
  <c r="T30" i="85" s="1"/>
  <c r="Z30" i="85"/>
  <c r="AH30" i="85" s="1"/>
  <c r="AE31" i="84"/>
  <c r="K31" i="84"/>
  <c r="M30" i="83"/>
  <c r="T30" i="83" s="1"/>
  <c r="S30" i="83"/>
  <c r="AG30" i="83"/>
  <c r="AD30" i="83"/>
  <c r="T31" i="82"/>
  <c r="S31" i="82"/>
  <c r="AG30" i="81"/>
  <c r="X30" i="81"/>
  <c r="S30" i="81"/>
  <c r="AG30" i="78"/>
  <c r="M30" i="78"/>
  <c r="T30" i="78" s="1"/>
  <c r="X30" i="78"/>
  <c r="AE30" i="78" s="1"/>
  <c r="S30" i="78"/>
  <c r="M30" i="80"/>
  <c r="T30" i="80" s="1"/>
  <c r="S30" i="80"/>
  <c r="AG30" i="80"/>
  <c r="AD30" i="80"/>
  <c r="S30" i="77"/>
  <c r="AH30" i="77"/>
  <c r="X30" i="76"/>
  <c r="S30" i="76"/>
  <c r="X30" i="75"/>
  <c r="S30" i="75"/>
  <c r="AA45" i="67"/>
  <c r="AB45" i="67" s="1"/>
  <c r="AE45" i="67"/>
  <c r="AA67" i="69"/>
  <c r="AB67" i="69" s="1"/>
  <c r="AE67" i="69"/>
  <c r="AA74" i="70"/>
  <c r="AB74" i="70" s="1"/>
  <c r="AE74" i="70"/>
  <c r="AA74" i="66"/>
  <c r="AB74" i="66" s="1"/>
  <c r="AE74" i="66"/>
  <c r="P30" i="85"/>
  <c r="Q30" i="85" s="1"/>
  <c r="AA30" i="85"/>
  <c r="AB30" i="85" s="1"/>
  <c r="AA31" i="84"/>
  <c r="AB31" i="84" s="1"/>
  <c r="P31" i="84"/>
  <c r="Q31" i="84" s="1"/>
  <c r="AA30" i="83"/>
  <c r="AB30" i="83" s="1"/>
  <c r="AE30" i="83"/>
  <c r="AA31" i="82"/>
  <c r="AB31" i="82" s="1"/>
  <c r="AE31" i="82"/>
  <c r="AA30" i="81"/>
  <c r="AB30" i="81" s="1"/>
  <c r="AE30" i="81"/>
  <c r="AA30" i="78"/>
  <c r="AB30" i="78" s="1"/>
  <c r="AA30" i="80"/>
  <c r="AB30" i="80" s="1"/>
  <c r="AE30" i="80"/>
  <c r="M30" i="77"/>
  <c r="T30" i="77" s="1"/>
  <c r="AG30" i="77"/>
  <c r="AA30" i="76"/>
  <c r="AB30" i="76" s="1"/>
  <c r="AE30" i="76"/>
  <c r="AE30" i="75"/>
  <c r="AG30" i="75"/>
  <c r="AH30" i="75"/>
  <c r="T22" i="90" l="1"/>
  <c r="P22" i="90"/>
  <c r="Q29" i="61"/>
  <c r="Q28" i="61"/>
  <c r="AA21" i="90"/>
  <c r="AB21" i="90" s="1"/>
  <c r="Q22" i="90"/>
  <c r="AH68" i="69"/>
  <c r="AA68" i="69"/>
  <c r="AB68" i="69" s="1"/>
  <c r="AA75" i="70"/>
  <c r="AB75" i="70" s="1"/>
  <c r="AG75" i="70"/>
  <c r="AG31" i="85"/>
  <c r="S32" i="84"/>
  <c r="AG32" i="84"/>
  <c r="AA32" i="84"/>
  <c r="AB32" i="84" s="1"/>
  <c r="AH32" i="82"/>
  <c r="AA32" i="82"/>
  <c r="AB32" i="82" s="1"/>
  <c r="T31" i="81"/>
  <c r="AA31" i="81"/>
  <c r="AB31" i="81" s="1"/>
  <c r="AG31" i="78"/>
  <c r="P31" i="78"/>
  <c r="Q31" i="78" s="1"/>
  <c r="AA31" i="78"/>
  <c r="AB31" i="78" s="1"/>
  <c r="S31" i="80"/>
  <c r="AE31" i="80"/>
  <c r="AA31" i="77"/>
  <c r="AB31" i="77" s="1"/>
  <c r="X31" i="77"/>
  <c r="AE31" i="77" s="1"/>
  <c r="AG31" i="77"/>
  <c r="P31" i="77"/>
  <c r="Q31" i="77" s="1"/>
  <c r="M31" i="77"/>
  <c r="T31" i="77" s="1"/>
  <c r="S31" i="77"/>
  <c r="AA27" i="61"/>
  <c r="AB27" i="61" s="1"/>
  <c r="AG27" i="61"/>
  <c r="AH28" i="56"/>
  <c r="AE28" i="56"/>
  <c r="AA22" i="90"/>
  <c r="AB22" i="90" s="1"/>
  <c r="AH22" i="90"/>
  <c r="M31" i="84"/>
  <c r="T31" i="84" s="1"/>
  <c r="S31" i="84"/>
  <c r="K29" i="77" l="1"/>
  <c r="M29" i="77" s="1"/>
  <c r="T29" i="77" s="1"/>
  <c r="L29" i="77"/>
  <c r="N29" i="77"/>
  <c r="O29" i="77"/>
  <c r="P29" i="77"/>
  <c r="Q29" i="77" s="1"/>
  <c r="V29" i="77"/>
  <c r="W29" i="77"/>
  <c r="X29" i="77"/>
  <c r="AE29" i="77" s="1"/>
  <c r="Y29" i="77"/>
  <c r="Z29" i="77"/>
  <c r="AH29" i="77" s="1"/>
  <c r="AD29" i="77"/>
  <c r="AG29" i="77"/>
  <c r="AJ29" i="77"/>
  <c r="E29" i="77"/>
  <c r="F29" i="77"/>
  <c r="AA29" i="77" s="1"/>
  <c r="AB29" i="77" s="1"/>
  <c r="K29" i="80"/>
  <c r="M29" i="80" s="1"/>
  <c r="L29" i="80"/>
  <c r="N29" i="80"/>
  <c r="T29" i="80" s="1"/>
  <c r="O29" i="80"/>
  <c r="P29" i="80" s="1"/>
  <c r="Q29" i="80" s="1"/>
  <c r="V29" i="80"/>
  <c r="W29" i="80"/>
  <c r="X29" i="80"/>
  <c r="Y29" i="80"/>
  <c r="Z29" i="80"/>
  <c r="AH29" i="80" s="1"/>
  <c r="AA29" i="80"/>
  <c r="AB29" i="80"/>
  <c r="AD29" i="80"/>
  <c r="AJ29" i="80"/>
  <c r="E29" i="80"/>
  <c r="AG29" i="80" s="1"/>
  <c r="F29" i="80"/>
  <c r="K29" i="78"/>
  <c r="S29" i="78" s="1"/>
  <c r="L29" i="78"/>
  <c r="M29" i="78"/>
  <c r="N29" i="78"/>
  <c r="T29" i="78" s="1"/>
  <c r="O29" i="78"/>
  <c r="P29" i="78"/>
  <c r="Q29" i="78" s="1"/>
  <c r="V29" i="78"/>
  <c r="W29" i="78"/>
  <c r="X29" i="78"/>
  <c r="Y29" i="78"/>
  <c r="AE29" i="78" s="1"/>
  <c r="Z29" i="78"/>
  <c r="AA29" i="78"/>
  <c r="AB29" i="78"/>
  <c r="AD29" i="78"/>
  <c r="AG29" i="78"/>
  <c r="AJ29" i="78"/>
  <c r="E29" i="78"/>
  <c r="F29" i="78"/>
  <c r="AH29" i="78" s="1"/>
  <c r="K29" i="81"/>
  <c r="M29" i="81" s="1"/>
  <c r="T29" i="81" s="1"/>
  <c r="L29" i="81"/>
  <c r="N29" i="81"/>
  <c r="O29" i="81"/>
  <c r="AG29" i="81" s="1"/>
  <c r="S29" i="81"/>
  <c r="V29" i="81"/>
  <c r="W29" i="81"/>
  <c r="X29" i="81"/>
  <c r="Y29" i="81"/>
  <c r="AE29" i="81" s="1"/>
  <c r="Z29" i="81"/>
  <c r="AH29" i="81" s="1"/>
  <c r="AA29" i="81"/>
  <c r="AB29" i="81"/>
  <c r="AD29" i="81"/>
  <c r="AJ29" i="81"/>
  <c r="E29" i="81"/>
  <c r="F29" i="81"/>
  <c r="K30" i="82"/>
  <c r="L30" i="82"/>
  <c r="M30" i="82" s="1"/>
  <c r="T30" i="82" s="1"/>
  <c r="N30" i="82"/>
  <c r="O30" i="82"/>
  <c r="AG30" i="82" s="1"/>
  <c r="S30" i="82"/>
  <c r="V30" i="82"/>
  <c r="W30" i="82"/>
  <c r="X30" i="82"/>
  <c r="Y30" i="82"/>
  <c r="Z30" i="82"/>
  <c r="AA30" i="82"/>
  <c r="AB30" i="82"/>
  <c r="AD30" i="82"/>
  <c r="AJ30" i="82"/>
  <c r="E30" i="82"/>
  <c r="F30" i="82"/>
  <c r="K29" i="83"/>
  <c r="M29" i="83" s="1"/>
  <c r="T29" i="83" s="1"/>
  <c r="L29" i="83"/>
  <c r="S29" i="83" s="1"/>
  <c r="N29" i="83"/>
  <c r="O29" i="83"/>
  <c r="AG29" i="83" s="1"/>
  <c r="P29" i="83"/>
  <c r="Q29" i="83"/>
  <c r="V29" i="83"/>
  <c r="W29" i="83"/>
  <c r="X29" i="83"/>
  <c r="Y29" i="83"/>
  <c r="Z29" i="83"/>
  <c r="AA29" i="83"/>
  <c r="AB29" i="83"/>
  <c r="AD29" i="83"/>
  <c r="AJ29" i="83"/>
  <c r="E29" i="83"/>
  <c r="AE29" i="83" s="1"/>
  <c r="F29" i="83"/>
  <c r="K30" i="84"/>
  <c r="L30" i="84"/>
  <c r="M30" i="84" s="1"/>
  <c r="T30" i="84" s="1"/>
  <c r="N30" i="84"/>
  <c r="O30" i="84"/>
  <c r="S30" i="84"/>
  <c r="V30" i="84"/>
  <c r="W30" i="84"/>
  <c r="X30" i="84"/>
  <c r="Y30" i="84"/>
  <c r="Z30" i="84"/>
  <c r="AJ30" i="84"/>
  <c r="E30" i="84"/>
  <c r="F30" i="84"/>
  <c r="AA30" i="84" s="1"/>
  <c r="AB30" i="84" s="1"/>
  <c r="K29" i="85"/>
  <c r="L29" i="85"/>
  <c r="M29" i="85"/>
  <c r="N29" i="85"/>
  <c r="O29" i="85"/>
  <c r="AG29" i="85" s="1"/>
  <c r="S29" i="85"/>
  <c r="T29" i="85"/>
  <c r="V29" i="85"/>
  <c r="W29" i="85"/>
  <c r="X29" i="85"/>
  <c r="Y29" i="85"/>
  <c r="AE29" i="85" s="1"/>
  <c r="Z29" i="85"/>
  <c r="AH29" i="85" s="1"/>
  <c r="AA29" i="85"/>
  <c r="AB29" i="85"/>
  <c r="AD29" i="85"/>
  <c r="AJ29" i="85"/>
  <c r="E29" i="85"/>
  <c r="F29" i="85"/>
  <c r="K73" i="66"/>
  <c r="L73" i="66"/>
  <c r="M73" i="66"/>
  <c r="N73" i="66"/>
  <c r="O73" i="66"/>
  <c r="P73" i="66"/>
  <c r="Q73" i="66"/>
  <c r="S73" i="66"/>
  <c r="T73" i="66"/>
  <c r="V73" i="66"/>
  <c r="W73" i="66"/>
  <c r="X73" i="66"/>
  <c r="Y73" i="66"/>
  <c r="AE73" i="66" s="1"/>
  <c r="Z73" i="66"/>
  <c r="AH73" i="66" s="1"/>
  <c r="AJ73" i="66"/>
  <c r="E73" i="66"/>
  <c r="F73" i="66"/>
  <c r="AA73" i="66" s="1"/>
  <c r="AB73" i="66" s="1"/>
  <c r="K73" i="70"/>
  <c r="M73" i="70" s="1"/>
  <c r="T73" i="70" s="1"/>
  <c r="L73" i="70"/>
  <c r="N73" i="70"/>
  <c r="O73" i="70"/>
  <c r="AG73" i="70" s="1"/>
  <c r="P73" i="70"/>
  <c r="Q73" i="70" s="1"/>
  <c r="S73" i="70"/>
  <c r="V73" i="70"/>
  <c r="W73" i="70"/>
  <c r="X73" i="70"/>
  <c r="Y73" i="70"/>
  <c r="Z73" i="70"/>
  <c r="AA73" i="70"/>
  <c r="AB73" i="70"/>
  <c r="AJ73" i="70"/>
  <c r="E73" i="70"/>
  <c r="F73" i="70"/>
  <c r="AD73" i="70" s="1"/>
  <c r="K66" i="69"/>
  <c r="L66" i="69"/>
  <c r="M66" i="69"/>
  <c r="T66" i="69" s="1"/>
  <c r="N66" i="69"/>
  <c r="O66" i="69"/>
  <c r="P66" i="69"/>
  <c r="Q66" i="69"/>
  <c r="S66" i="69"/>
  <c r="V66" i="69"/>
  <c r="W66" i="69"/>
  <c r="X66" i="69"/>
  <c r="Y66" i="69"/>
  <c r="AE66" i="69" s="1"/>
  <c r="Z66" i="69"/>
  <c r="AH66" i="69" s="1"/>
  <c r="AG66" i="69"/>
  <c r="AJ66" i="69"/>
  <c r="E66" i="69"/>
  <c r="F66" i="69"/>
  <c r="AA66" i="69" s="1"/>
  <c r="K44" i="67"/>
  <c r="M44" i="67" s="1"/>
  <c r="T44" i="67" s="1"/>
  <c r="L44" i="67"/>
  <c r="N44" i="67"/>
  <c r="O44" i="67"/>
  <c r="AG44" i="67" s="1"/>
  <c r="S44" i="67"/>
  <c r="V44" i="67"/>
  <c r="W44" i="67"/>
  <c r="X44" i="67"/>
  <c r="Y44" i="67"/>
  <c r="Z44" i="67"/>
  <c r="AH44" i="67" s="1"/>
  <c r="AA44" i="67"/>
  <c r="AB44" i="67"/>
  <c r="AJ44" i="67"/>
  <c r="E44" i="67"/>
  <c r="F44" i="67"/>
  <c r="AD44" i="67" s="1"/>
  <c r="K29" i="76"/>
  <c r="M29" i="76" s="1"/>
  <c r="T29" i="76" s="1"/>
  <c r="L29" i="76"/>
  <c r="N29" i="76"/>
  <c r="O29" i="76"/>
  <c r="S29" i="76"/>
  <c r="V29" i="76"/>
  <c r="W29" i="76"/>
  <c r="X29" i="76"/>
  <c r="Y29" i="76"/>
  <c r="Z29" i="76"/>
  <c r="AJ29" i="76"/>
  <c r="E29" i="76"/>
  <c r="F29" i="76"/>
  <c r="AD29" i="76" s="1"/>
  <c r="K29" i="75"/>
  <c r="L29" i="75"/>
  <c r="M29" i="75" s="1"/>
  <c r="N29" i="75"/>
  <c r="O29" i="75"/>
  <c r="S29" i="75"/>
  <c r="V29" i="75"/>
  <c r="W29" i="75"/>
  <c r="X29" i="75"/>
  <c r="Y29" i="75"/>
  <c r="Z29" i="75"/>
  <c r="AJ29" i="75"/>
  <c r="E29" i="75"/>
  <c r="F29" i="75"/>
  <c r="AD29" i="75" s="1"/>
  <c r="K27" i="68"/>
  <c r="L27" i="68"/>
  <c r="M27" i="68" s="1"/>
  <c r="T27" i="68" s="1"/>
  <c r="N27" i="68"/>
  <c r="O27" i="68"/>
  <c r="AG27" i="68" s="1"/>
  <c r="P27" i="68"/>
  <c r="Q27" i="68" s="1"/>
  <c r="S27" i="68"/>
  <c r="V27" i="68"/>
  <c r="W27" i="68"/>
  <c r="X27" i="68"/>
  <c r="Y27" i="68"/>
  <c r="AE27" i="68" s="1"/>
  <c r="Z27" i="68"/>
  <c r="AH27" i="68" s="1"/>
  <c r="AD27" i="68"/>
  <c r="AJ27" i="68"/>
  <c r="E27" i="68"/>
  <c r="F27" i="68"/>
  <c r="K27" i="58"/>
  <c r="M27" i="58" s="1"/>
  <c r="T27" i="58" s="1"/>
  <c r="L27" i="58"/>
  <c r="N27" i="58"/>
  <c r="O27" i="58"/>
  <c r="AG27" i="58" s="1"/>
  <c r="S27" i="58"/>
  <c r="V27" i="58"/>
  <c r="W27" i="58"/>
  <c r="X27" i="58" s="1"/>
  <c r="Y27" i="58"/>
  <c r="Z27" i="58"/>
  <c r="AH27" i="58" s="1"/>
  <c r="AA27" i="58"/>
  <c r="AB27" i="58"/>
  <c r="AD27" i="58"/>
  <c r="AJ27" i="58"/>
  <c r="E27" i="58"/>
  <c r="F27" i="58"/>
  <c r="K27" i="56"/>
  <c r="M27" i="56" s="1"/>
  <c r="T27" i="56" s="1"/>
  <c r="L27" i="56"/>
  <c r="N27" i="56"/>
  <c r="O27" i="56"/>
  <c r="AG27" i="56" s="1"/>
  <c r="S27" i="56"/>
  <c r="V27" i="56"/>
  <c r="W27" i="56"/>
  <c r="X27" i="56"/>
  <c r="Y27" i="56"/>
  <c r="AE27" i="56" s="1"/>
  <c r="Z27" i="56"/>
  <c r="AH27" i="56" s="1"/>
  <c r="AD27" i="56"/>
  <c r="AJ27" i="56"/>
  <c r="E27" i="56"/>
  <c r="F27" i="56"/>
  <c r="K26" i="62"/>
  <c r="L26" i="62"/>
  <c r="M26" i="62" s="1"/>
  <c r="T26" i="62" s="1"/>
  <c r="N26" i="62"/>
  <c r="O26" i="62"/>
  <c r="AG26" i="62" s="1"/>
  <c r="S26" i="62"/>
  <c r="V26" i="62"/>
  <c r="W26" i="62"/>
  <c r="X26" i="62"/>
  <c r="Y26" i="62"/>
  <c r="AE26" i="62" s="1"/>
  <c r="Z26" i="62"/>
  <c r="AH26" i="62" s="1"/>
  <c r="AD26" i="62"/>
  <c r="AJ26" i="62"/>
  <c r="E26" i="62"/>
  <c r="F26" i="62"/>
  <c r="K26" i="61"/>
  <c r="L26" i="61"/>
  <c r="M26" i="61"/>
  <c r="N26" i="61"/>
  <c r="O26" i="61"/>
  <c r="AG26" i="61" s="1"/>
  <c r="S26" i="61"/>
  <c r="T26" i="61"/>
  <c r="V26" i="61"/>
  <c r="W26" i="61"/>
  <c r="X26" i="61"/>
  <c r="Y26" i="61"/>
  <c r="AE26" i="61" s="1"/>
  <c r="Z26" i="61"/>
  <c r="AH26" i="61" s="1"/>
  <c r="AA26" i="61"/>
  <c r="AB26" i="61"/>
  <c r="AD26" i="61"/>
  <c r="AJ26" i="61"/>
  <c r="E26" i="61"/>
  <c r="F26" i="61"/>
  <c r="K26" i="50"/>
  <c r="L26" i="50"/>
  <c r="M26" i="50" s="1"/>
  <c r="T26" i="50" s="1"/>
  <c r="N26" i="50"/>
  <c r="O26" i="50"/>
  <c r="AG26" i="50" s="1"/>
  <c r="S26" i="50"/>
  <c r="V26" i="50"/>
  <c r="W26" i="50"/>
  <c r="X26" i="50"/>
  <c r="Y26" i="50"/>
  <c r="AE26" i="50" s="1"/>
  <c r="Z26" i="50"/>
  <c r="AH26" i="50" s="1"/>
  <c r="AD26" i="50"/>
  <c r="AJ26" i="50"/>
  <c r="E26" i="50"/>
  <c r="F26" i="50"/>
  <c r="K27" i="60"/>
  <c r="M27" i="60" s="1"/>
  <c r="T27" i="60" s="1"/>
  <c r="L27" i="60"/>
  <c r="S27" i="60" s="1"/>
  <c r="N27" i="60"/>
  <c r="O27" i="60"/>
  <c r="AG27" i="60" s="1"/>
  <c r="P27" i="60"/>
  <c r="Q27" i="60" s="1"/>
  <c r="V27" i="60"/>
  <c r="W27" i="60"/>
  <c r="X27" i="60"/>
  <c r="Y27" i="60"/>
  <c r="Z27" i="60"/>
  <c r="AH27" i="60" s="1"/>
  <c r="AA27" i="60"/>
  <c r="AB27" i="60"/>
  <c r="AD27" i="60"/>
  <c r="AE27" i="60"/>
  <c r="AJ27" i="60"/>
  <c r="E27" i="60"/>
  <c r="F27" i="60"/>
  <c r="AJ26" i="56"/>
  <c r="AJ26" i="68"/>
  <c r="O26" i="60"/>
  <c r="AJ25" i="50"/>
  <c r="Z25" i="50"/>
  <c r="Y25" i="50"/>
  <c r="W25" i="50"/>
  <c r="V25" i="50"/>
  <c r="X25" i="50" s="1"/>
  <c r="O25" i="50"/>
  <c r="N25" i="50"/>
  <c r="L25" i="50"/>
  <c r="K25" i="50"/>
  <c r="M25" i="50" s="1"/>
  <c r="T25" i="50" s="1"/>
  <c r="F25" i="50"/>
  <c r="AD25" i="50" s="1"/>
  <c r="E25" i="50"/>
  <c r="AG25" i="50" s="1"/>
  <c r="AJ25" i="61"/>
  <c r="Z25" i="61"/>
  <c r="AH25" i="61" s="1"/>
  <c r="Y25" i="61"/>
  <c r="W25" i="61"/>
  <c r="V25" i="61"/>
  <c r="O25" i="61"/>
  <c r="P25" i="61" s="1"/>
  <c r="Q25" i="61" s="1"/>
  <c r="N25" i="61"/>
  <c r="L25" i="61"/>
  <c r="K25" i="61"/>
  <c r="M25" i="61" s="1"/>
  <c r="T25" i="61" s="1"/>
  <c r="F25" i="61"/>
  <c r="AD25" i="61" s="1"/>
  <c r="E25" i="61"/>
  <c r="AJ25" i="62"/>
  <c r="Z25" i="62"/>
  <c r="Y25" i="62"/>
  <c r="W25" i="62"/>
  <c r="V25" i="62"/>
  <c r="O25" i="62"/>
  <c r="N25" i="62"/>
  <c r="L25" i="62"/>
  <c r="K25" i="62"/>
  <c r="F25" i="62"/>
  <c r="AD25" i="62" s="1"/>
  <c r="E25" i="62"/>
  <c r="W26" i="56"/>
  <c r="V26" i="56"/>
  <c r="X26" i="56" s="1"/>
  <c r="L26" i="56"/>
  <c r="K26" i="56"/>
  <c r="M26" i="56" s="1"/>
  <c r="F26" i="56"/>
  <c r="AD26" i="56" s="1"/>
  <c r="E26" i="56"/>
  <c r="AJ26" i="58"/>
  <c r="Z26" i="58"/>
  <c r="Y26" i="58"/>
  <c r="W26" i="58"/>
  <c r="V26" i="58"/>
  <c r="X26" i="58" s="1"/>
  <c r="O26" i="58"/>
  <c r="N26" i="58"/>
  <c r="L26" i="58"/>
  <c r="K26" i="58"/>
  <c r="M26" i="58" s="1"/>
  <c r="T26" i="58" s="1"/>
  <c r="F26" i="58"/>
  <c r="AD26" i="58" s="1"/>
  <c r="E26" i="58"/>
  <c r="Y26" i="68"/>
  <c r="W26" i="68"/>
  <c r="V26" i="68"/>
  <c r="O26" i="68"/>
  <c r="N26" i="68"/>
  <c r="L26" i="68"/>
  <c r="K26" i="68"/>
  <c r="F26" i="68"/>
  <c r="AD26" i="68" s="1"/>
  <c r="E26" i="68"/>
  <c r="K26" i="60"/>
  <c r="L26" i="60"/>
  <c r="M26" i="60"/>
  <c r="N26" i="60"/>
  <c r="T26" i="60" s="1"/>
  <c r="W26" i="60"/>
  <c r="Y26" i="60"/>
  <c r="Z26" i="60"/>
  <c r="AA26" i="60"/>
  <c r="AD26" i="60"/>
  <c r="AJ26" i="60"/>
  <c r="E26" i="60"/>
  <c r="F26" i="60"/>
  <c r="AE44" i="67" l="1"/>
  <c r="AB66" i="69"/>
  <c r="AD66" i="69"/>
  <c r="AE73" i="70"/>
  <c r="AG73" i="66"/>
  <c r="AD73" i="66"/>
  <c r="AG30" i="84"/>
  <c r="AE29" i="80"/>
  <c r="AH29" i="76"/>
  <c r="AE29" i="76"/>
  <c r="AG29" i="76"/>
  <c r="AH29" i="75"/>
  <c r="AG29" i="75"/>
  <c r="AD30" i="84"/>
  <c r="AH30" i="84"/>
  <c r="AE30" i="84"/>
  <c r="S29" i="77"/>
  <c r="S29" i="80"/>
  <c r="P29" i="81"/>
  <c r="Q29" i="81" s="1"/>
  <c r="P30" i="82"/>
  <c r="Q30" i="82" s="1"/>
  <c r="AH30" i="82"/>
  <c r="AE30" i="82"/>
  <c r="AH29" i="83"/>
  <c r="P30" i="84"/>
  <c r="Q30" i="84" s="1"/>
  <c r="P29" i="85"/>
  <c r="Q29" i="85" s="1"/>
  <c r="AH73" i="70"/>
  <c r="P44" i="67"/>
  <c r="Q44" i="67" s="1"/>
  <c r="AA29" i="76"/>
  <c r="AB29" i="76" s="1"/>
  <c r="P29" i="76"/>
  <c r="Q29" i="76" s="1"/>
  <c r="AE29" i="75"/>
  <c r="T29" i="75"/>
  <c r="AA29" i="75"/>
  <c r="AB29" i="75" s="1"/>
  <c r="P29" i="75"/>
  <c r="Q29" i="75" s="1"/>
  <c r="AA27" i="68"/>
  <c r="AB27" i="68" s="1"/>
  <c r="AE27" i="58"/>
  <c r="P27" i="58"/>
  <c r="Q27" i="58" s="1"/>
  <c r="AA27" i="56"/>
  <c r="AB27" i="56" s="1"/>
  <c r="P27" i="56"/>
  <c r="Q27" i="56" s="1"/>
  <c r="AA26" i="62"/>
  <c r="AB26" i="62" s="1"/>
  <c r="P26" i="62"/>
  <c r="Q26" i="62" s="1"/>
  <c r="P26" i="61"/>
  <c r="Q26" i="61" s="1"/>
  <c r="AA26" i="50"/>
  <c r="AB26" i="50" s="1"/>
  <c r="P26" i="50"/>
  <c r="Q26" i="50" s="1"/>
  <c r="P25" i="50"/>
  <c r="Q25" i="50" s="1"/>
  <c r="AH25" i="50"/>
  <c r="P25" i="62"/>
  <c r="Q25" i="62" s="1"/>
  <c r="AA25" i="62"/>
  <c r="P26" i="58"/>
  <c r="Q26" i="58" s="1"/>
  <c r="AH26" i="58"/>
  <c r="P26" i="68"/>
  <c r="Q26" i="68" s="1"/>
  <c r="AG26" i="60"/>
  <c r="AH26" i="60"/>
  <c r="S25" i="50"/>
  <c r="X25" i="61"/>
  <c r="S25" i="61"/>
  <c r="M25" i="62"/>
  <c r="T25" i="62" s="1"/>
  <c r="S25" i="62"/>
  <c r="X25" i="62"/>
  <c r="S26" i="56"/>
  <c r="O26" i="56"/>
  <c r="P26" i="56" s="1"/>
  <c r="Q26" i="56" s="1"/>
  <c r="Y26" i="56"/>
  <c r="Z26" i="56"/>
  <c r="AH26" i="56" s="1"/>
  <c r="AG26" i="56"/>
  <c r="N26" i="56"/>
  <c r="T26" i="56" s="1"/>
  <c r="S26" i="58"/>
  <c r="AG26" i="58"/>
  <c r="M26" i="68"/>
  <c r="T26" i="68" s="1"/>
  <c r="X26" i="68"/>
  <c r="Z26" i="68"/>
  <c r="AA26" i="68" s="1"/>
  <c r="S26" i="68"/>
  <c r="S26" i="60"/>
  <c r="AB26" i="60"/>
  <c r="V26" i="60"/>
  <c r="X26" i="60" s="1"/>
  <c r="AE26" i="60"/>
  <c r="AA25" i="50"/>
  <c r="AE25" i="50"/>
  <c r="AG25" i="61"/>
  <c r="AA25" i="61"/>
  <c r="AB25" i="62"/>
  <c r="AG25" i="62"/>
  <c r="AH25" i="62"/>
  <c r="AA26" i="58"/>
  <c r="AE26" i="58"/>
  <c r="AG26" i="68"/>
  <c r="P26" i="60"/>
  <c r="Q26" i="60" s="1"/>
  <c r="K43" i="67"/>
  <c r="L43" i="67"/>
  <c r="M43" i="67"/>
  <c r="N43" i="67"/>
  <c r="O43" i="67"/>
  <c r="AG43" i="67" s="1"/>
  <c r="P43" i="67"/>
  <c r="S43" i="67"/>
  <c r="V43" i="67"/>
  <c r="W43" i="67"/>
  <c r="X43" i="67"/>
  <c r="Y43" i="67"/>
  <c r="AE43" i="67" s="1"/>
  <c r="Z43" i="67"/>
  <c r="AH43" i="67" s="1"/>
  <c r="AA43" i="67"/>
  <c r="AB43" i="67"/>
  <c r="AD43" i="67"/>
  <c r="AJ43" i="67"/>
  <c r="E43" i="67"/>
  <c r="F43" i="67"/>
  <c r="K65" i="69"/>
  <c r="M65" i="69" s="1"/>
  <c r="T65" i="69" s="1"/>
  <c r="L65" i="69"/>
  <c r="N65" i="69"/>
  <c r="O65" i="69"/>
  <c r="AG65" i="69" s="1"/>
  <c r="V65" i="69"/>
  <c r="W65" i="69"/>
  <c r="X65" i="69" s="1"/>
  <c r="Y65" i="69"/>
  <c r="AE65" i="69" s="1"/>
  <c r="Z65" i="69"/>
  <c r="AH65" i="69" s="1"/>
  <c r="AA65" i="69"/>
  <c r="AB65" i="69"/>
  <c r="AD65" i="69"/>
  <c r="AJ65" i="69"/>
  <c r="E65" i="69"/>
  <c r="F65" i="69"/>
  <c r="K72" i="70"/>
  <c r="L72" i="70"/>
  <c r="M72" i="70"/>
  <c r="N72" i="70"/>
  <c r="T72" i="70" s="1"/>
  <c r="O72" i="70"/>
  <c r="AG72" i="70" s="1"/>
  <c r="P72" i="70"/>
  <c r="Q72" i="70"/>
  <c r="S72" i="70"/>
  <c r="V72" i="70"/>
  <c r="W72" i="70"/>
  <c r="X72" i="70"/>
  <c r="Y72" i="70"/>
  <c r="AE72" i="70" s="1"/>
  <c r="Z72" i="70"/>
  <c r="AH72" i="70" s="1"/>
  <c r="AA72" i="70"/>
  <c r="AB72" i="70"/>
  <c r="AD72" i="70"/>
  <c r="AJ72" i="70"/>
  <c r="E72" i="70"/>
  <c r="F72" i="70"/>
  <c r="K72" i="66"/>
  <c r="L72" i="66"/>
  <c r="M72" i="66" s="1"/>
  <c r="T72" i="66" s="1"/>
  <c r="N72" i="66"/>
  <c r="O72" i="66"/>
  <c r="AG72" i="66" s="1"/>
  <c r="P72" i="66"/>
  <c r="Q72" i="66"/>
  <c r="S72" i="66"/>
  <c r="V72" i="66"/>
  <c r="W72" i="66"/>
  <c r="X72" i="66"/>
  <c r="Y72" i="66"/>
  <c r="AE72" i="66" s="1"/>
  <c r="Z72" i="66"/>
  <c r="AH72" i="66" s="1"/>
  <c r="AA72" i="66"/>
  <c r="AB72" i="66"/>
  <c r="AD72" i="66"/>
  <c r="AJ72" i="66"/>
  <c r="E72" i="66"/>
  <c r="F72" i="66"/>
  <c r="K28" i="85"/>
  <c r="L28" i="85"/>
  <c r="M28" i="85"/>
  <c r="N28" i="85"/>
  <c r="O28" i="85"/>
  <c r="P28" i="85"/>
  <c r="Q28" i="85" s="1"/>
  <c r="S28" i="85"/>
  <c r="T28" i="85"/>
  <c r="V28" i="85"/>
  <c r="W28" i="85"/>
  <c r="X28" i="85"/>
  <c r="Y28" i="85"/>
  <c r="AE28" i="85" s="1"/>
  <c r="Z28" i="85"/>
  <c r="AH28" i="85" s="1"/>
  <c r="AA28" i="85"/>
  <c r="AB28" i="85"/>
  <c r="AD28" i="85"/>
  <c r="AG28" i="85"/>
  <c r="AJ28" i="85"/>
  <c r="E28" i="85"/>
  <c r="F28" i="85"/>
  <c r="K29" i="84"/>
  <c r="S29" i="84" s="1"/>
  <c r="L29" i="84"/>
  <c r="M29" i="84"/>
  <c r="N29" i="84"/>
  <c r="T29" i="84" s="1"/>
  <c r="O29" i="84"/>
  <c r="V29" i="84"/>
  <c r="W29" i="84"/>
  <c r="X29" i="84" s="1"/>
  <c r="Y29" i="84"/>
  <c r="Z29" i="84"/>
  <c r="AJ29" i="84"/>
  <c r="E29" i="84"/>
  <c r="F29" i="84"/>
  <c r="AA29" i="84" s="1"/>
  <c r="K28" i="83"/>
  <c r="L28" i="83"/>
  <c r="M28" i="83"/>
  <c r="N28" i="83"/>
  <c r="T28" i="83" s="1"/>
  <c r="O28" i="83"/>
  <c r="AG28" i="83" s="1"/>
  <c r="P28" i="83"/>
  <c r="Q28" i="83"/>
  <c r="S28" i="83"/>
  <c r="V28" i="83"/>
  <c r="W28" i="83"/>
  <c r="X28" i="83"/>
  <c r="Y28" i="83"/>
  <c r="AE28" i="83" s="1"/>
  <c r="Z28" i="83"/>
  <c r="AH28" i="83" s="1"/>
  <c r="AA28" i="83"/>
  <c r="AB28" i="83"/>
  <c r="AD28" i="83"/>
  <c r="AJ28" i="83"/>
  <c r="E28" i="83"/>
  <c r="F28" i="83"/>
  <c r="K29" i="82"/>
  <c r="L29" i="82"/>
  <c r="M29" i="82"/>
  <c r="N29" i="82"/>
  <c r="O29" i="82"/>
  <c r="AG29" i="82" s="1"/>
  <c r="S29" i="82"/>
  <c r="T29" i="82"/>
  <c r="V29" i="82"/>
  <c r="W29" i="82"/>
  <c r="X29" i="82"/>
  <c r="Y29" i="82"/>
  <c r="AE29" i="82" s="1"/>
  <c r="Z29" i="82"/>
  <c r="AH29" i="82" s="1"/>
  <c r="AA29" i="82"/>
  <c r="AB29" i="82"/>
  <c r="AD29" i="82"/>
  <c r="AJ29" i="82"/>
  <c r="E29" i="82"/>
  <c r="F29" i="82"/>
  <c r="K28" i="81"/>
  <c r="L28" i="81"/>
  <c r="M28" i="81"/>
  <c r="N28" i="81"/>
  <c r="O28" i="81"/>
  <c r="AG28" i="81" s="1"/>
  <c r="S28" i="81"/>
  <c r="T28" i="81"/>
  <c r="V28" i="81"/>
  <c r="W28" i="81"/>
  <c r="X28" i="81"/>
  <c r="Y28" i="81"/>
  <c r="AE28" i="81" s="1"/>
  <c r="Z28" i="81"/>
  <c r="AH28" i="81" s="1"/>
  <c r="AA28" i="81"/>
  <c r="AB28" i="81"/>
  <c r="AD28" i="81"/>
  <c r="AJ28" i="81"/>
  <c r="E28" i="81"/>
  <c r="F28" i="81"/>
  <c r="K28" i="78"/>
  <c r="M28" i="78" s="1"/>
  <c r="T28" i="78" s="1"/>
  <c r="L28" i="78"/>
  <c r="N28" i="78"/>
  <c r="O28" i="78"/>
  <c r="AG28" i="78" s="1"/>
  <c r="P28" i="78"/>
  <c r="Q28" i="78"/>
  <c r="S28" i="78"/>
  <c r="V28" i="78"/>
  <c r="W28" i="78"/>
  <c r="X28" i="78"/>
  <c r="Y28" i="78"/>
  <c r="AE28" i="78" s="1"/>
  <c r="Z28" i="78"/>
  <c r="AH28" i="78" s="1"/>
  <c r="AA28" i="78"/>
  <c r="AB28" i="78"/>
  <c r="AD28" i="78"/>
  <c r="AJ28" i="78"/>
  <c r="E28" i="78"/>
  <c r="F28" i="78"/>
  <c r="K28" i="80"/>
  <c r="L28" i="80"/>
  <c r="M28" i="80"/>
  <c r="N28" i="80"/>
  <c r="O28" i="80"/>
  <c r="P28" i="80"/>
  <c r="Q28" i="80"/>
  <c r="S28" i="80"/>
  <c r="T28" i="80"/>
  <c r="V28" i="80"/>
  <c r="W28" i="80"/>
  <c r="X28" i="80"/>
  <c r="Y28" i="80"/>
  <c r="AE28" i="80" s="1"/>
  <c r="Z28" i="80"/>
  <c r="AH28" i="80" s="1"/>
  <c r="AA28" i="80"/>
  <c r="AB28" i="80"/>
  <c r="AD28" i="80"/>
  <c r="AG28" i="80"/>
  <c r="AJ28" i="80"/>
  <c r="E28" i="80"/>
  <c r="F28" i="80"/>
  <c r="K28" i="77"/>
  <c r="L28" i="77"/>
  <c r="M28" i="77"/>
  <c r="N28" i="77"/>
  <c r="O28" i="77"/>
  <c r="AG28" i="77" s="1"/>
  <c r="P28" i="77"/>
  <c r="Q28" i="77"/>
  <c r="S28" i="77"/>
  <c r="T28" i="77"/>
  <c r="V28" i="77"/>
  <c r="W28" i="77"/>
  <c r="X28" i="77"/>
  <c r="Y28" i="77"/>
  <c r="AE28" i="77" s="1"/>
  <c r="Z28" i="77"/>
  <c r="AH28" i="77" s="1"/>
  <c r="AA28" i="77"/>
  <c r="AB28" i="77"/>
  <c r="AD28" i="77"/>
  <c r="AJ28" i="77"/>
  <c r="E28" i="77"/>
  <c r="F28" i="77"/>
  <c r="K28" i="76"/>
  <c r="M28" i="76" s="1"/>
  <c r="T28" i="76" s="1"/>
  <c r="L28" i="76"/>
  <c r="N28" i="76"/>
  <c r="O28" i="76"/>
  <c r="AG28" i="76" s="1"/>
  <c r="V28" i="76"/>
  <c r="W28" i="76"/>
  <c r="X28" i="76"/>
  <c r="Y28" i="76"/>
  <c r="Z28" i="76"/>
  <c r="AH28" i="76" s="1"/>
  <c r="AA28" i="76"/>
  <c r="AB28" i="76"/>
  <c r="AD28" i="76"/>
  <c r="AE28" i="76"/>
  <c r="AJ28" i="76"/>
  <c r="E28" i="76"/>
  <c r="F28" i="76"/>
  <c r="K28" i="75"/>
  <c r="L28" i="75"/>
  <c r="M28" i="75"/>
  <c r="N28" i="75"/>
  <c r="O28" i="75"/>
  <c r="P28" i="75"/>
  <c r="Q28" i="75" s="1"/>
  <c r="S28" i="75"/>
  <c r="T28" i="75"/>
  <c r="V28" i="75"/>
  <c r="W28" i="75"/>
  <c r="X28" i="75"/>
  <c r="Y28" i="75"/>
  <c r="AE28" i="75" s="1"/>
  <c r="Z28" i="75"/>
  <c r="AH28" i="75" s="1"/>
  <c r="AA28" i="75"/>
  <c r="AB28" i="75"/>
  <c r="AD28" i="75"/>
  <c r="AG28" i="75"/>
  <c r="AJ28" i="75"/>
  <c r="E28" i="75"/>
  <c r="F28" i="75"/>
  <c r="K41" i="67"/>
  <c r="L41" i="67"/>
  <c r="N41" i="67"/>
  <c r="O41" i="67"/>
  <c r="AG41" i="67" s="1"/>
  <c r="V41" i="67"/>
  <c r="W41" i="67"/>
  <c r="X41" i="67"/>
  <c r="Y41" i="67"/>
  <c r="Z41" i="67"/>
  <c r="AH41" i="67" s="1"/>
  <c r="AA41" i="67"/>
  <c r="AB41" i="67"/>
  <c r="AD41" i="67"/>
  <c r="AJ41" i="67"/>
  <c r="K42" i="67"/>
  <c r="L42" i="67"/>
  <c r="M42" i="67"/>
  <c r="N42" i="67"/>
  <c r="O42" i="67"/>
  <c r="AG42" i="67" s="1"/>
  <c r="V42" i="67"/>
  <c r="W42" i="67"/>
  <c r="X42" i="67"/>
  <c r="Y42" i="67"/>
  <c r="Z42" i="67"/>
  <c r="AA42" i="67"/>
  <c r="AB42" i="67"/>
  <c r="AD42" i="67"/>
  <c r="AH42" i="67"/>
  <c r="AJ42" i="67"/>
  <c r="E41" i="67"/>
  <c r="F41" i="67"/>
  <c r="E42" i="67"/>
  <c r="F42" i="67"/>
  <c r="K63" i="69"/>
  <c r="L63" i="69"/>
  <c r="N63" i="69"/>
  <c r="O63" i="69"/>
  <c r="AG63" i="69" s="1"/>
  <c r="V63" i="69"/>
  <c r="W63" i="69"/>
  <c r="X63" i="69"/>
  <c r="Y63" i="69"/>
  <c r="AE63" i="69" s="1"/>
  <c r="Z63" i="69"/>
  <c r="AH63" i="69" s="1"/>
  <c r="AA63" i="69"/>
  <c r="AB63" i="69" s="1"/>
  <c r="AD63" i="69"/>
  <c r="AJ63" i="69"/>
  <c r="K64" i="69"/>
  <c r="L64" i="69"/>
  <c r="M64" i="69" s="1"/>
  <c r="N64" i="69"/>
  <c r="O64" i="69"/>
  <c r="AG64" i="69" s="1"/>
  <c r="V64" i="69"/>
  <c r="W64" i="69"/>
  <c r="X64" i="69"/>
  <c r="Y64" i="69"/>
  <c r="Z64" i="69"/>
  <c r="AA64" i="69"/>
  <c r="AB64" i="69"/>
  <c r="AD64" i="69"/>
  <c r="AH64" i="69"/>
  <c r="AJ64" i="69"/>
  <c r="E63" i="69"/>
  <c r="F63" i="69"/>
  <c r="E64" i="69"/>
  <c r="F64" i="69"/>
  <c r="K70" i="70"/>
  <c r="L70" i="70"/>
  <c r="M70" i="70"/>
  <c r="N70" i="70"/>
  <c r="T70" i="70" s="1"/>
  <c r="O70" i="70"/>
  <c r="AG70" i="70" s="1"/>
  <c r="S70" i="70"/>
  <c r="V70" i="70"/>
  <c r="W70" i="70"/>
  <c r="X70" i="70"/>
  <c r="Y70" i="70"/>
  <c r="Z70" i="70"/>
  <c r="AA70" i="70"/>
  <c r="AB70" i="70"/>
  <c r="AD70" i="70"/>
  <c r="AE70" i="70"/>
  <c r="AH70" i="70"/>
  <c r="AJ70" i="70"/>
  <c r="K71" i="70"/>
  <c r="L71" i="70"/>
  <c r="M71" i="70"/>
  <c r="N71" i="70"/>
  <c r="O71" i="70"/>
  <c r="AG71" i="70" s="1"/>
  <c r="P71" i="70"/>
  <c r="V71" i="70"/>
  <c r="W71" i="70"/>
  <c r="X71" i="70"/>
  <c r="Y71" i="70"/>
  <c r="Z71" i="70"/>
  <c r="AH71" i="70" s="1"/>
  <c r="AA71" i="70"/>
  <c r="AB71" i="70"/>
  <c r="AJ71" i="70"/>
  <c r="E70" i="70"/>
  <c r="F70" i="70"/>
  <c r="E71" i="70"/>
  <c r="AE71" i="70" s="1"/>
  <c r="F71" i="70"/>
  <c r="AD71" i="70" s="1"/>
  <c r="K70" i="66"/>
  <c r="L70" i="66"/>
  <c r="M70" i="66" s="1"/>
  <c r="T70" i="66" s="1"/>
  <c r="N70" i="66"/>
  <c r="O70" i="66"/>
  <c r="AG70" i="66" s="1"/>
  <c r="P70" i="66"/>
  <c r="Q70" i="66"/>
  <c r="S70" i="66"/>
  <c r="V70" i="66"/>
  <c r="W70" i="66"/>
  <c r="X70" i="66"/>
  <c r="Y70" i="66"/>
  <c r="AE70" i="66" s="1"/>
  <c r="Z70" i="66"/>
  <c r="AH70" i="66" s="1"/>
  <c r="AA70" i="66"/>
  <c r="AB70" i="66"/>
  <c r="AD70" i="66"/>
  <c r="AJ70" i="66"/>
  <c r="K71" i="66"/>
  <c r="L71" i="66"/>
  <c r="M71" i="66"/>
  <c r="N71" i="66"/>
  <c r="O71" i="66"/>
  <c r="AG71" i="66" s="1"/>
  <c r="P71" i="66"/>
  <c r="Q71" i="66"/>
  <c r="S71" i="66"/>
  <c r="T71" i="66"/>
  <c r="V71" i="66"/>
  <c r="X71" i="66" s="1"/>
  <c r="AE71" i="66" s="1"/>
  <c r="W71" i="66"/>
  <c r="Y71" i="66"/>
  <c r="Z71" i="66"/>
  <c r="AA71" i="66"/>
  <c r="AB71" i="66"/>
  <c r="AD71" i="66"/>
  <c r="AH71" i="66"/>
  <c r="AJ71" i="66"/>
  <c r="E70" i="66"/>
  <c r="F70" i="66"/>
  <c r="E71" i="66"/>
  <c r="F71" i="66"/>
  <c r="K26" i="85"/>
  <c r="M26" i="85" s="1"/>
  <c r="T26" i="85" s="1"/>
  <c r="L26" i="85"/>
  <c r="N26" i="85"/>
  <c r="O26" i="85"/>
  <c r="AG26" i="85" s="1"/>
  <c r="P26" i="85"/>
  <c r="Q26" i="85"/>
  <c r="V26" i="85"/>
  <c r="W26" i="85"/>
  <c r="X26" i="85"/>
  <c r="Y26" i="85"/>
  <c r="AE26" i="85" s="1"/>
  <c r="Z26" i="85"/>
  <c r="AH26" i="85" s="1"/>
  <c r="AA26" i="85"/>
  <c r="AB26" i="85"/>
  <c r="AD26" i="85"/>
  <c r="AJ26" i="85"/>
  <c r="K27" i="85"/>
  <c r="L27" i="85"/>
  <c r="M27" i="85"/>
  <c r="N27" i="85"/>
  <c r="O27" i="85"/>
  <c r="AG27" i="85" s="1"/>
  <c r="P27" i="85"/>
  <c r="Q27" i="85"/>
  <c r="S27" i="85"/>
  <c r="T27" i="85"/>
  <c r="V27" i="85"/>
  <c r="W27" i="85"/>
  <c r="X27" i="85"/>
  <c r="AE27" i="85" s="1"/>
  <c r="Y27" i="85"/>
  <c r="Z27" i="85"/>
  <c r="AA27" i="85"/>
  <c r="AB27" i="85"/>
  <c r="AD27" i="85"/>
  <c r="AH27" i="85"/>
  <c r="AJ27" i="85"/>
  <c r="E26" i="85"/>
  <c r="F26" i="85"/>
  <c r="E27" i="85"/>
  <c r="F27" i="85"/>
  <c r="K27" i="84"/>
  <c r="L27" i="84"/>
  <c r="M27" i="84"/>
  <c r="N27" i="84"/>
  <c r="O27" i="84"/>
  <c r="V27" i="84"/>
  <c r="W27" i="84"/>
  <c r="X27" i="84"/>
  <c r="Y27" i="84"/>
  <c r="Z27" i="84"/>
  <c r="AJ27" i="84"/>
  <c r="K28" i="84"/>
  <c r="M28" i="84" s="1"/>
  <c r="T28" i="84" s="1"/>
  <c r="L28" i="84"/>
  <c r="S28" i="84" s="1"/>
  <c r="N28" i="84"/>
  <c r="O28" i="84"/>
  <c r="V28" i="84"/>
  <c r="W28" i="84"/>
  <c r="X28" i="84"/>
  <c r="Y28" i="84"/>
  <c r="Z28" i="84"/>
  <c r="AJ28" i="84"/>
  <c r="E27" i="84"/>
  <c r="AE27" i="84" s="1"/>
  <c r="F27" i="84"/>
  <c r="AD27" i="84" s="1"/>
  <c r="E28" i="84"/>
  <c r="AG28" i="84" s="1"/>
  <c r="F28" i="84"/>
  <c r="K26" i="83"/>
  <c r="L26" i="83"/>
  <c r="M26" i="83"/>
  <c r="N26" i="83"/>
  <c r="O26" i="83"/>
  <c r="AG26" i="83" s="1"/>
  <c r="P26" i="83"/>
  <c r="Q26" i="83"/>
  <c r="S26" i="83"/>
  <c r="T26" i="83"/>
  <c r="V26" i="83"/>
  <c r="W26" i="83"/>
  <c r="X26" i="83"/>
  <c r="Y26" i="83"/>
  <c r="AE26" i="83" s="1"/>
  <c r="Z26" i="83"/>
  <c r="AH26" i="83" s="1"/>
  <c r="AA26" i="83"/>
  <c r="AB26" i="83"/>
  <c r="AD26" i="83"/>
  <c r="AJ26" i="83"/>
  <c r="K27" i="83"/>
  <c r="L27" i="83"/>
  <c r="M27" i="83"/>
  <c r="N27" i="83"/>
  <c r="O27" i="83"/>
  <c r="AG27" i="83" s="1"/>
  <c r="P27" i="83"/>
  <c r="Q27" i="83"/>
  <c r="S27" i="83"/>
  <c r="T27" i="83"/>
  <c r="V27" i="83"/>
  <c r="X27" i="83" s="1"/>
  <c r="AE27" i="83" s="1"/>
  <c r="W27" i="83"/>
  <c r="Y27" i="83"/>
  <c r="Z27" i="83"/>
  <c r="AA27" i="83"/>
  <c r="AB27" i="83"/>
  <c r="AD27" i="83"/>
  <c r="AH27" i="83"/>
  <c r="AJ27" i="83"/>
  <c r="E26" i="83"/>
  <c r="F26" i="83"/>
  <c r="E27" i="83"/>
  <c r="F27" i="83"/>
  <c r="K27" i="82"/>
  <c r="M27" i="82" s="1"/>
  <c r="T27" i="82" s="1"/>
  <c r="L27" i="82"/>
  <c r="N27" i="82"/>
  <c r="O27" i="82"/>
  <c r="AG27" i="82" s="1"/>
  <c r="P27" i="82"/>
  <c r="Q27" i="82"/>
  <c r="S27" i="82"/>
  <c r="V27" i="82"/>
  <c r="W27" i="82"/>
  <c r="X27" i="82"/>
  <c r="Y27" i="82"/>
  <c r="AE27" i="82" s="1"/>
  <c r="Z27" i="82"/>
  <c r="AH27" i="82" s="1"/>
  <c r="AD27" i="82"/>
  <c r="AJ27" i="82"/>
  <c r="K28" i="82"/>
  <c r="L28" i="82"/>
  <c r="M28" i="82"/>
  <c r="N28" i="82"/>
  <c r="O28" i="82"/>
  <c r="AG28" i="82" s="1"/>
  <c r="P28" i="82"/>
  <c r="Q28" i="82"/>
  <c r="S28" i="82"/>
  <c r="T28" i="82"/>
  <c r="V28" i="82"/>
  <c r="X28" i="82" s="1"/>
  <c r="AE28" i="82" s="1"/>
  <c r="W28" i="82"/>
  <c r="Y28" i="82"/>
  <c r="Z28" i="82"/>
  <c r="AA28" i="82"/>
  <c r="AB28" i="82"/>
  <c r="AD28" i="82"/>
  <c r="AH28" i="82"/>
  <c r="AJ28" i="82"/>
  <c r="E27" i="82"/>
  <c r="F27" i="82"/>
  <c r="E28" i="82"/>
  <c r="F28" i="82"/>
  <c r="K26" i="81"/>
  <c r="L26" i="81"/>
  <c r="M26" i="81" s="1"/>
  <c r="T26" i="81" s="1"/>
  <c r="N26" i="81"/>
  <c r="O26" i="81"/>
  <c r="AG26" i="81" s="1"/>
  <c r="P26" i="81"/>
  <c r="Q26" i="81"/>
  <c r="S26" i="81"/>
  <c r="V26" i="81"/>
  <c r="W26" i="81"/>
  <c r="X26" i="81"/>
  <c r="Y26" i="81"/>
  <c r="AE26" i="81" s="1"/>
  <c r="Z26" i="81"/>
  <c r="AA26" i="81" s="1"/>
  <c r="AB26" i="81" s="1"/>
  <c r="AD26" i="81"/>
  <c r="AJ26" i="81"/>
  <c r="K27" i="81"/>
  <c r="L27" i="81"/>
  <c r="M27" i="81" s="1"/>
  <c r="T27" i="81" s="1"/>
  <c r="N27" i="81"/>
  <c r="O27" i="81"/>
  <c r="AG27" i="81" s="1"/>
  <c r="P27" i="81"/>
  <c r="Q27" i="81"/>
  <c r="S27" i="81"/>
  <c r="V27" i="81"/>
  <c r="X27" i="81" s="1"/>
  <c r="AE27" i="81" s="1"/>
  <c r="W27" i="81"/>
  <c r="Y27" i="81"/>
  <c r="Z27" i="81"/>
  <c r="AA27" i="81" s="1"/>
  <c r="AB27" i="81" s="1"/>
  <c r="AD27" i="81"/>
  <c r="AH27" i="81"/>
  <c r="AJ27" i="81"/>
  <c r="E26" i="81"/>
  <c r="F26" i="81"/>
  <c r="E27" i="81"/>
  <c r="F27" i="81"/>
  <c r="K26" i="78"/>
  <c r="L26" i="78"/>
  <c r="M26" i="78" s="1"/>
  <c r="T26" i="78" s="1"/>
  <c r="N26" i="78"/>
  <c r="O26" i="78"/>
  <c r="AG26" i="78" s="1"/>
  <c r="P26" i="78"/>
  <c r="Q26" i="78"/>
  <c r="S26" i="78"/>
  <c r="V26" i="78"/>
  <c r="W26" i="78"/>
  <c r="X26" i="78"/>
  <c r="Y26" i="78"/>
  <c r="AE26" i="78" s="1"/>
  <c r="Z26" i="78"/>
  <c r="AH26" i="78" s="1"/>
  <c r="AA26" i="78"/>
  <c r="AB26" i="78"/>
  <c r="AD26" i="78"/>
  <c r="AJ26" i="78"/>
  <c r="K27" i="78"/>
  <c r="L27" i="78"/>
  <c r="M27" i="78"/>
  <c r="N27" i="78"/>
  <c r="O27" i="78"/>
  <c r="AG27" i="78" s="1"/>
  <c r="P27" i="78"/>
  <c r="Q27" i="78"/>
  <c r="S27" i="78"/>
  <c r="T27" i="78"/>
  <c r="V27" i="78"/>
  <c r="X27" i="78" s="1"/>
  <c r="AE27" i="78" s="1"/>
  <c r="W27" i="78"/>
  <c r="Y27" i="78"/>
  <c r="Z27" i="78"/>
  <c r="AA27" i="78"/>
  <c r="AB27" i="78"/>
  <c r="AD27" i="78"/>
  <c r="AH27" i="78"/>
  <c r="AJ27" i="78"/>
  <c r="E26" i="78"/>
  <c r="F26" i="78"/>
  <c r="E27" i="78"/>
  <c r="F27" i="78"/>
  <c r="K26" i="80"/>
  <c r="M26" i="80" s="1"/>
  <c r="T26" i="80" s="1"/>
  <c r="L26" i="80"/>
  <c r="N26" i="80"/>
  <c r="O26" i="80"/>
  <c r="AG26" i="80" s="1"/>
  <c r="P26" i="80"/>
  <c r="Q26" i="80"/>
  <c r="S26" i="80"/>
  <c r="V26" i="80"/>
  <c r="W26" i="80"/>
  <c r="X26" i="80"/>
  <c r="Y26" i="80"/>
  <c r="AE26" i="80" s="1"/>
  <c r="Z26" i="80"/>
  <c r="AH26" i="80" s="1"/>
  <c r="AA26" i="80"/>
  <c r="AB26" i="80"/>
  <c r="AD26" i="80"/>
  <c r="AJ26" i="80"/>
  <c r="K27" i="80"/>
  <c r="L27" i="80"/>
  <c r="M27" i="80"/>
  <c r="N27" i="80"/>
  <c r="O27" i="80"/>
  <c r="AG27" i="80" s="1"/>
  <c r="P27" i="80"/>
  <c r="Q27" i="80"/>
  <c r="S27" i="80"/>
  <c r="T27" i="80"/>
  <c r="V27" i="80"/>
  <c r="X27" i="80" s="1"/>
  <c r="AE27" i="80" s="1"/>
  <c r="W27" i="80"/>
  <c r="Y27" i="80"/>
  <c r="Z27" i="80"/>
  <c r="AA27" i="80"/>
  <c r="AB27" i="80"/>
  <c r="AD27" i="80"/>
  <c r="AH27" i="80"/>
  <c r="AJ27" i="80"/>
  <c r="E26" i="80"/>
  <c r="F26" i="80"/>
  <c r="E27" i="80"/>
  <c r="F27" i="80"/>
  <c r="K26" i="77"/>
  <c r="L26" i="77"/>
  <c r="M26" i="77"/>
  <c r="N26" i="77"/>
  <c r="O26" i="77"/>
  <c r="AG26" i="77" s="1"/>
  <c r="P26" i="77"/>
  <c r="Q26" i="77"/>
  <c r="S26" i="77"/>
  <c r="T26" i="77"/>
  <c r="V26" i="77"/>
  <c r="W26" i="77"/>
  <c r="X26" i="77"/>
  <c r="Y26" i="77"/>
  <c r="AE26" i="77" s="1"/>
  <c r="Z26" i="77"/>
  <c r="AH26" i="77" s="1"/>
  <c r="AA26" i="77"/>
  <c r="AB26" i="77"/>
  <c r="AD26" i="77"/>
  <c r="AJ26" i="77"/>
  <c r="K27" i="77"/>
  <c r="L27" i="77"/>
  <c r="M27" i="77"/>
  <c r="N27" i="77"/>
  <c r="O27" i="77"/>
  <c r="AG27" i="77" s="1"/>
  <c r="S27" i="77"/>
  <c r="T27" i="77"/>
  <c r="V27" i="77"/>
  <c r="W27" i="77"/>
  <c r="Y27" i="77"/>
  <c r="Z27" i="77"/>
  <c r="AH27" i="77" s="1"/>
  <c r="AA27" i="77"/>
  <c r="AB27" i="77"/>
  <c r="AJ27" i="77"/>
  <c r="E26" i="77"/>
  <c r="F26" i="77"/>
  <c r="E27" i="77"/>
  <c r="F27" i="77"/>
  <c r="AD27" i="77" s="1"/>
  <c r="K26" i="76"/>
  <c r="M26" i="76" s="1"/>
  <c r="T26" i="76" s="1"/>
  <c r="L26" i="76"/>
  <c r="N26" i="76"/>
  <c r="O26" i="76"/>
  <c r="AG26" i="76" s="1"/>
  <c r="P26" i="76"/>
  <c r="Q26" i="76"/>
  <c r="S26" i="76"/>
  <c r="V26" i="76"/>
  <c r="W26" i="76"/>
  <c r="X26" i="76"/>
  <c r="Y26" i="76"/>
  <c r="AE26" i="76" s="1"/>
  <c r="Z26" i="76"/>
  <c r="AA26" i="76" s="1"/>
  <c r="AB26" i="76" s="1"/>
  <c r="AD26" i="76"/>
  <c r="AJ26" i="76"/>
  <c r="K27" i="76"/>
  <c r="L27" i="76"/>
  <c r="M27" i="76"/>
  <c r="N27" i="76"/>
  <c r="O27" i="76"/>
  <c r="AG27" i="76" s="1"/>
  <c r="P27" i="76"/>
  <c r="Q27" i="76"/>
  <c r="S27" i="76"/>
  <c r="T27" i="76"/>
  <c r="V27" i="76"/>
  <c r="X27" i="76" s="1"/>
  <c r="AE27" i="76" s="1"/>
  <c r="W27" i="76"/>
  <c r="Y27" i="76"/>
  <c r="Z27" i="76"/>
  <c r="AA27" i="76"/>
  <c r="AB27" i="76"/>
  <c r="AD27" i="76"/>
  <c r="AH27" i="76"/>
  <c r="AJ27" i="76"/>
  <c r="E26" i="76"/>
  <c r="F26" i="76"/>
  <c r="E27" i="76"/>
  <c r="F27" i="76"/>
  <c r="K27" i="75"/>
  <c r="L27" i="75"/>
  <c r="M27" i="75"/>
  <c r="N27" i="75"/>
  <c r="O27" i="75"/>
  <c r="AG27" i="75" s="1"/>
  <c r="S27" i="75"/>
  <c r="T27" i="75"/>
  <c r="V27" i="75"/>
  <c r="W27" i="75"/>
  <c r="X27" i="75"/>
  <c r="Y27" i="75"/>
  <c r="AE27" i="75" s="1"/>
  <c r="Z27" i="75"/>
  <c r="AH27" i="75" s="1"/>
  <c r="AA27" i="75"/>
  <c r="AB27" i="75"/>
  <c r="AJ27" i="75"/>
  <c r="K26" i="75"/>
  <c r="L26" i="75"/>
  <c r="M26" i="75"/>
  <c r="N26" i="75"/>
  <c r="O26" i="75"/>
  <c r="AG26" i="75" s="1"/>
  <c r="P26" i="75"/>
  <c r="Q26" i="75"/>
  <c r="S26" i="75"/>
  <c r="T26" i="75"/>
  <c r="V26" i="75"/>
  <c r="W26" i="75"/>
  <c r="X26" i="75" s="1"/>
  <c r="Y26" i="75"/>
  <c r="Z26" i="75"/>
  <c r="AA26" i="75" s="1"/>
  <c r="AB26" i="75" s="1"/>
  <c r="AD26" i="75"/>
  <c r="AJ26" i="75"/>
  <c r="E27" i="75"/>
  <c r="F27" i="75"/>
  <c r="AD27" i="75" s="1"/>
  <c r="E26" i="75"/>
  <c r="F26" i="75"/>
  <c r="P27" i="75" s="1"/>
  <c r="Q27" i="75" s="1"/>
  <c r="K24" i="50"/>
  <c r="L24" i="50"/>
  <c r="M24" i="50" s="1"/>
  <c r="T24" i="50" s="1"/>
  <c r="N24" i="50"/>
  <c r="O24" i="50"/>
  <c r="P24" i="50" s="1"/>
  <c r="Q24" i="50" s="1"/>
  <c r="S24" i="50"/>
  <c r="V24" i="50"/>
  <c r="W24" i="50"/>
  <c r="X24" i="50"/>
  <c r="Y24" i="50"/>
  <c r="AE24" i="50" s="1"/>
  <c r="Z24" i="50"/>
  <c r="AH24" i="50" s="1"/>
  <c r="AA24" i="50"/>
  <c r="AB24" i="50"/>
  <c r="AD24" i="50"/>
  <c r="AJ24" i="50"/>
  <c r="K24" i="61"/>
  <c r="L24" i="61"/>
  <c r="M24" i="61"/>
  <c r="N24" i="61"/>
  <c r="O24" i="61"/>
  <c r="AG24" i="61" s="1"/>
  <c r="S24" i="61"/>
  <c r="T24" i="61"/>
  <c r="V24" i="61"/>
  <c r="W24" i="61"/>
  <c r="X24" i="61"/>
  <c r="Y24" i="61"/>
  <c r="AE24" i="61" s="1"/>
  <c r="Z24" i="61"/>
  <c r="AH24" i="61" s="1"/>
  <c r="AD24" i="61"/>
  <c r="AJ24" i="61"/>
  <c r="E24" i="61"/>
  <c r="F24" i="61"/>
  <c r="K24" i="62"/>
  <c r="L24" i="62"/>
  <c r="M24" i="62"/>
  <c r="N24" i="62"/>
  <c r="O24" i="62"/>
  <c r="AG24" i="62" s="1"/>
  <c r="P24" i="62"/>
  <c r="Q24" i="62" s="1"/>
  <c r="S24" i="62"/>
  <c r="T24" i="62"/>
  <c r="V24" i="62"/>
  <c r="W24" i="62"/>
  <c r="X24" i="62"/>
  <c r="Y24" i="62"/>
  <c r="AE24" i="62" s="1"/>
  <c r="Z24" i="62"/>
  <c r="AH24" i="62" s="1"/>
  <c r="AD24" i="62"/>
  <c r="AJ24" i="62"/>
  <c r="E24" i="62"/>
  <c r="F24" i="62"/>
  <c r="K25" i="56"/>
  <c r="S25" i="56" s="1"/>
  <c r="L25" i="56"/>
  <c r="N25" i="56"/>
  <c r="O25" i="56"/>
  <c r="AG25" i="56" s="1"/>
  <c r="P25" i="56"/>
  <c r="Q25" i="56"/>
  <c r="V25" i="56"/>
  <c r="W25" i="56"/>
  <c r="X25" i="56"/>
  <c r="Y25" i="56"/>
  <c r="AE25" i="56" s="1"/>
  <c r="Z25" i="56"/>
  <c r="AH25" i="56" s="1"/>
  <c r="AD25" i="56"/>
  <c r="AJ25" i="56"/>
  <c r="E25" i="56"/>
  <c r="F25" i="56"/>
  <c r="K25" i="58"/>
  <c r="S25" i="58" s="1"/>
  <c r="L25" i="58"/>
  <c r="M25" i="58"/>
  <c r="N25" i="58"/>
  <c r="T25" i="58" s="1"/>
  <c r="O25" i="58"/>
  <c r="P25" i="58" s="1"/>
  <c r="Q25" i="58" s="1"/>
  <c r="V25" i="58"/>
  <c r="W25" i="58"/>
  <c r="X25" i="58"/>
  <c r="Y25" i="58"/>
  <c r="Z25" i="58"/>
  <c r="AA25" i="58"/>
  <c r="AB25" i="58"/>
  <c r="AD25" i="58"/>
  <c r="AE25" i="58"/>
  <c r="AH25" i="58"/>
  <c r="AJ25" i="58"/>
  <c r="E25" i="58"/>
  <c r="F25" i="58"/>
  <c r="K25" i="68"/>
  <c r="M25" i="68" s="1"/>
  <c r="T25" i="68" s="1"/>
  <c r="L25" i="68"/>
  <c r="N25" i="68"/>
  <c r="O25" i="68"/>
  <c r="AG25" i="68" s="1"/>
  <c r="P25" i="68"/>
  <c r="Q25" i="68"/>
  <c r="V25" i="68"/>
  <c r="W25" i="68"/>
  <c r="X25" i="68"/>
  <c r="Y25" i="68"/>
  <c r="Z25" i="68"/>
  <c r="AH25" i="68" s="1"/>
  <c r="AA25" i="68"/>
  <c r="AB25" i="68"/>
  <c r="AD25" i="68"/>
  <c r="AE25" i="68"/>
  <c r="AJ25" i="68"/>
  <c r="E25" i="68"/>
  <c r="F25" i="68"/>
  <c r="K25" i="60"/>
  <c r="L25" i="60"/>
  <c r="S25" i="60" s="1"/>
  <c r="M25" i="60"/>
  <c r="N25" i="60"/>
  <c r="T25" i="60" s="1"/>
  <c r="O25" i="60"/>
  <c r="AG25" i="60" s="1"/>
  <c r="P25" i="60"/>
  <c r="Q25" i="60" s="1"/>
  <c r="V25" i="60"/>
  <c r="W25" i="60"/>
  <c r="X25" i="60"/>
  <c r="Y25" i="60"/>
  <c r="AE25" i="60" s="1"/>
  <c r="Z25" i="60"/>
  <c r="AA25" i="60"/>
  <c r="AB25" i="60"/>
  <c r="AD25" i="60"/>
  <c r="AH25" i="60"/>
  <c r="AJ25" i="60"/>
  <c r="E24" i="50"/>
  <c r="F24" i="50"/>
  <c r="AA27" i="84" l="1"/>
  <c r="AB27" i="84" s="1"/>
  <c r="S27" i="84"/>
  <c r="AG29" i="84"/>
  <c r="P28" i="84"/>
  <c r="AG27" i="84"/>
  <c r="AH27" i="84"/>
  <c r="AA28" i="84"/>
  <c r="AB28" i="84" s="1"/>
  <c r="T27" i="84"/>
  <c r="P29" i="84"/>
  <c r="Q29" i="84" s="1"/>
  <c r="AB29" i="84"/>
  <c r="AD29" i="84"/>
  <c r="AH29" i="84"/>
  <c r="AE29" i="84"/>
  <c r="AE25" i="61"/>
  <c r="AE25" i="62"/>
  <c r="AE26" i="56"/>
  <c r="AA26" i="56"/>
  <c r="AE26" i="68"/>
  <c r="AH26" i="68"/>
  <c r="AB25" i="50"/>
  <c r="AB25" i="61"/>
  <c r="AB26" i="58"/>
  <c r="AB26" i="68"/>
  <c r="S42" i="67"/>
  <c r="Q43" i="67"/>
  <c r="T42" i="67"/>
  <c r="T43" i="67"/>
  <c r="S65" i="69"/>
  <c r="P65" i="69"/>
  <c r="Q65" i="69" s="1"/>
  <c r="S64" i="69"/>
  <c r="T71" i="70"/>
  <c r="S71" i="70"/>
  <c r="P29" i="82"/>
  <c r="Q29" i="82" s="1"/>
  <c r="P28" i="81"/>
  <c r="Q28" i="81" s="1"/>
  <c r="S28" i="76"/>
  <c r="P28" i="76"/>
  <c r="Q28" i="76" s="1"/>
  <c r="AD28" i="84"/>
  <c r="AH28" i="84"/>
  <c r="AE28" i="84"/>
  <c r="AE41" i="67"/>
  <c r="P42" i="67"/>
  <c r="AE42" i="67"/>
  <c r="M41" i="67"/>
  <c r="T41" i="67" s="1"/>
  <c r="S41" i="67"/>
  <c r="P41" i="67"/>
  <c r="T64" i="69"/>
  <c r="AE64" i="69"/>
  <c r="P64" i="69"/>
  <c r="M63" i="69"/>
  <c r="T63" i="69" s="1"/>
  <c r="P63" i="69"/>
  <c r="S63" i="69"/>
  <c r="P70" i="70"/>
  <c r="S26" i="85"/>
  <c r="X27" i="77"/>
  <c r="AE27" i="77" s="1"/>
  <c r="P27" i="77"/>
  <c r="Q27" i="77" s="1"/>
  <c r="AA27" i="82"/>
  <c r="AB27" i="82" s="1"/>
  <c r="AH26" i="81"/>
  <c r="AH26" i="76"/>
  <c r="AE26" i="75"/>
  <c r="AH26" i="75"/>
  <c r="AG24" i="50"/>
  <c r="P24" i="61"/>
  <c r="Q24" i="61" s="1"/>
  <c r="AA24" i="61"/>
  <c r="AB24" i="61" s="1"/>
  <c r="AA24" i="62"/>
  <c r="AB24" i="62" s="1"/>
  <c r="M25" i="56"/>
  <c r="T25" i="56" s="1"/>
  <c r="AA25" i="56"/>
  <c r="AB25" i="56" s="1"/>
  <c r="AG25" i="58"/>
  <c r="S25" i="68"/>
  <c r="AB26" i="56" l="1"/>
  <c r="Q42" i="67"/>
  <c r="Q41" i="67"/>
  <c r="Q64" i="69"/>
  <c r="Q63" i="69"/>
  <c r="Q71" i="70"/>
  <c r="Q70" i="70"/>
  <c r="E25" i="60" l="1"/>
  <c r="F25" i="60"/>
  <c r="K23" i="50" l="1"/>
  <c r="M23" i="50" s="1"/>
  <c r="L23" i="50"/>
  <c r="N23" i="50"/>
  <c r="T23" i="50" s="1"/>
  <c r="O23" i="50"/>
  <c r="AG23" i="50" s="1"/>
  <c r="V23" i="50"/>
  <c r="W23" i="50"/>
  <c r="X23" i="50"/>
  <c r="Y23" i="50"/>
  <c r="AE23" i="50" s="1"/>
  <c r="Z23" i="50"/>
  <c r="AH23" i="50" s="1"/>
  <c r="AA23" i="50"/>
  <c r="AB23" i="50"/>
  <c r="AD23" i="50"/>
  <c r="AJ23" i="50"/>
  <c r="E23" i="50"/>
  <c r="F23" i="50"/>
  <c r="K62" i="69"/>
  <c r="L62" i="69"/>
  <c r="M62" i="69"/>
  <c r="N62" i="69"/>
  <c r="O62" i="69"/>
  <c r="AG62" i="69" s="1"/>
  <c r="S62" i="69"/>
  <c r="T62" i="69"/>
  <c r="V62" i="69"/>
  <c r="W62" i="69"/>
  <c r="X62" i="69"/>
  <c r="Y62" i="69"/>
  <c r="AE62" i="69" s="1"/>
  <c r="Z62" i="69"/>
  <c r="AH62" i="69" s="1"/>
  <c r="AA62" i="69"/>
  <c r="AB62" i="69"/>
  <c r="AD62" i="69"/>
  <c r="AJ62" i="69"/>
  <c r="K57" i="69"/>
  <c r="L57" i="69"/>
  <c r="M57" i="69"/>
  <c r="T57" i="69" s="1"/>
  <c r="N57" i="69"/>
  <c r="O57" i="69"/>
  <c r="P57" i="69"/>
  <c r="Q57" i="69" s="1"/>
  <c r="S57" i="69"/>
  <c r="V57" i="69"/>
  <c r="W57" i="69"/>
  <c r="X57" i="69"/>
  <c r="Y57" i="69"/>
  <c r="AE57" i="69" s="1"/>
  <c r="Z57" i="69"/>
  <c r="AH57" i="69" s="1"/>
  <c r="AA57" i="69"/>
  <c r="AB57" i="69"/>
  <c r="AD57" i="69"/>
  <c r="AG57" i="69"/>
  <c r="AJ57" i="69"/>
  <c r="K58" i="69"/>
  <c r="L58" i="69"/>
  <c r="M58" i="69"/>
  <c r="N58" i="69"/>
  <c r="O58" i="69"/>
  <c r="P58" i="69"/>
  <c r="Q58" i="69"/>
  <c r="S58" i="69"/>
  <c r="T58" i="69"/>
  <c r="V58" i="69"/>
  <c r="X58" i="69" s="1"/>
  <c r="AE58" i="69" s="1"/>
  <c r="W58" i="69"/>
  <c r="Y58" i="69"/>
  <c r="Z58" i="69"/>
  <c r="AA58" i="69" s="1"/>
  <c r="AB58" i="69" s="1"/>
  <c r="AD58" i="69"/>
  <c r="AG58" i="69"/>
  <c r="AJ58" i="69"/>
  <c r="K59" i="69"/>
  <c r="S59" i="69" s="1"/>
  <c r="L59" i="69"/>
  <c r="M59" i="69"/>
  <c r="N59" i="69"/>
  <c r="T59" i="69" s="1"/>
  <c r="O59" i="69"/>
  <c r="AG59" i="69" s="1"/>
  <c r="P59" i="69"/>
  <c r="Q59" i="69" s="1"/>
  <c r="V59" i="69"/>
  <c r="W59" i="69"/>
  <c r="X59" i="69"/>
  <c r="Y59" i="69"/>
  <c r="Z59" i="69"/>
  <c r="AA59" i="69" s="1"/>
  <c r="AB59" i="69" s="1"/>
  <c r="AD59" i="69"/>
  <c r="AE59" i="69"/>
  <c r="AH59" i="69"/>
  <c r="AJ59" i="69"/>
  <c r="K60" i="69"/>
  <c r="M60" i="69" s="1"/>
  <c r="T60" i="69" s="1"/>
  <c r="L60" i="69"/>
  <c r="N60" i="69"/>
  <c r="O60" i="69"/>
  <c r="AG60" i="69" s="1"/>
  <c r="P60" i="69"/>
  <c r="V60" i="69"/>
  <c r="W60" i="69"/>
  <c r="X60" i="69"/>
  <c r="Y60" i="69"/>
  <c r="AE60" i="69" s="1"/>
  <c r="Z60" i="69"/>
  <c r="AH60" i="69" s="1"/>
  <c r="AA60" i="69"/>
  <c r="AB60" i="69"/>
  <c r="AD60" i="69"/>
  <c r="AJ60" i="69"/>
  <c r="K61" i="69"/>
  <c r="L61" i="69"/>
  <c r="M61" i="69" s="1"/>
  <c r="T61" i="69" s="1"/>
  <c r="N61" i="69"/>
  <c r="O61" i="69"/>
  <c r="P61" i="69"/>
  <c r="Q61" i="69"/>
  <c r="S61" i="69"/>
  <c r="V61" i="69"/>
  <c r="W61" i="69"/>
  <c r="X61" i="69"/>
  <c r="AE61" i="69" s="1"/>
  <c r="Y61" i="69"/>
  <c r="Z61" i="69"/>
  <c r="AA61" i="69"/>
  <c r="AB61" i="69" s="1"/>
  <c r="AD61" i="69"/>
  <c r="AG61" i="69"/>
  <c r="AH61" i="69"/>
  <c r="AJ61" i="69"/>
  <c r="E57" i="69"/>
  <c r="F57" i="69"/>
  <c r="E58" i="69"/>
  <c r="F58" i="69"/>
  <c r="E59" i="69"/>
  <c r="F59" i="69"/>
  <c r="E60" i="69"/>
  <c r="F60" i="69"/>
  <c r="E61" i="69"/>
  <c r="F61" i="69"/>
  <c r="E62" i="69"/>
  <c r="F62" i="69"/>
  <c r="K67" i="66"/>
  <c r="S67" i="66" s="1"/>
  <c r="L67" i="66"/>
  <c r="M67" i="66"/>
  <c r="N67" i="66"/>
  <c r="T67" i="66" s="1"/>
  <c r="O67" i="66"/>
  <c r="P67" i="66"/>
  <c r="Q67" i="66"/>
  <c r="V67" i="66"/>
  <c r="W67" i="66"/>
  <c r="X67" i="66"/>
  <c r="Y67" i="66"/>
  <c r="AE67" i="66" s="1"/>
  <c r="Z67" i="66"/>
  <c r="AH67" i="66" s="1"/>
  <c r="AA67" i="66"/>
  <c r="AB67" i="66"/>
  <c r="AD67" i="66"/>
  <c r="AG67" i="66"/>
  <c r="AJ67" i="66"/>
  <c r="K68" i="66"/>
  <c r="L68" i="66"/>
  <c r="M68" i="66"/>
  <c r="N68" i="66"/>
  <c r="O68" i="66"/>
  <c r="P68" i="66"/>
  <c r="Q68" i="66"/>
  <c r="S68" i="66"/>
  <c r="T68" i="66"/>
  <c r="V68" i="66"/>
  <c r="X68" i="66" s="1"/>
  <c r="W68" i="66"/>
  <c r="Y68" i="66"/>
  <c r="AE68" i="66" s="1"/>
  <c r="Z68" i="66"/>
  <c r="AH68" i="66" s="1"/>
  <c r="AA68" i="66"/>
  <c r="AB68" i="66" s="1"/>
  <c r="AD68" i="66"/>
  <c r="AG68" i="66"/>
  <c r="AJ68" i="66"/>
  <c r="K69" i="66"/>
  <c r="L69" i="66"/>
  <c r="S69" i="66" s="1"/>
  <c r="M69" i="66"/>
  <c r="N69" i="66"/>
  <c r="T69" i="66" s="1"/>
  <c r="O69" i="66"/>
  <c r="AG69" i="66" s="1"/>
  <c r="P69" i="66"/>
  <c r="Q69" i="66" s="1"/>
  <c r="V69" i="66"/>
  <c r="X69" i="66" s="1"/>
  <c r="AE69" i="66" s="1"/>
  <c r="W69" i="66"/>
  <c r="Y69" i="66"/>
  <c r="Z69" i="66"/>
  <c r="AA69" i="66" s="1"/>
  <c r="AB69" i="66" s="1"/>
  <c r="AD69" i="66"/>
  <c r="AH69" i="66"/>
  <c r="AJ69" i="66"/>
  <c r="K56" i="66"/>
  <c r="L56" i="66"/>
  <c r="M56" i="66"/>
  <c r="N56" i="66"/>
  <c r="O56" i="66"/>
  <c r="AG56" i="66" s="1"/>
  <c r="P56" i="66"/>
  <c r="Q56" i="66"/>
  <c r="S56" i="66"/>
  <c r="T56" i="66"/>
  <c r="V56" i="66"/>
  <c r="W56" i="66"/>
  <c r="X56" i="66"/>
  <c r="Y56" i="66"/>
  <c r="AE56" i="66" s="1"/>
  <c r="Z56" i="66"/>
  <c r="AH56" i="66" s="1"/>
  <c r="AA56" i="66"/>
  <c r="AB56" i="66"/>
  <c r="AD56" i="66"/>
  <c r="AJ56" i="66"/>
  <c r="K57" i="66"/>
  <c r="L57" i="66"/>
  <c r="M57" i="66"/>
  <c r="N57" i="66"/>
  <c r="O57" i="66"/>
  <c r="AG57" i="66" s="1"/>
  <c r="P57" i="66"/>
  <c r="Q57" i="66"/>
  <c r="S57" i="66"/>
  <c r="T57" i="66"/>
  <c r="V57" i="66"/>
  <c r="X57" i="66" s="1"/>
  <c r="AE57" i="66" s="1"/>
  <c r="W57" i="66"/>
  <c r="Y57" i="66"/>
  <c r="Z57" i="66"/>
  <c r="AA57" i="66"/>
  <c r="AB57" i="66"/>
  <c r="AD57" i="66"/>
  <c r="AH57" i="66"/>
  <c r="AJ57" i="66"/>
  <c r="K58" i="66"/>
  <c r="S58" i="66" s="1"/>
  <c r="L58" i="66"/>
  <c r="M58" i="66"/>
  <c r="N58" i="66"/>
  <c r="T58" i="66" s="1"/>
  <c r="O58" i="66"/>
  <c r="AG58" i="66" s="1"/>
  <c r="P58" i="66"/>
  <c r="Q58" i="66" s="1"/>
  <c r="V58" i="66"/>
  <c r="W58" i="66"/>
  <c r="X58" i="66"/>
  <c r="Y58" i="66"/>
  <c r="Z58" i="66"/>
  <c r="AA58" i="66"/>
  <c r="AB58" i="66"/>
  <c r="AD58" i="66"/>
  <c r="AE58" i="66"/>
  <c r="AH58" i="66"/>
  <c r="AJ58" i="66"/>
  <c r="K59" i="66"/>
  <c r="M59" i="66" s="1"/>
  <c r="T59" i="66" s="1"/>
  <c r="L59" i="66"/>
  <c r="N59" i="66"/>
  <c r="O59" i="66"/>
  <c r="AG59" i="66" s="1"/>
  <c r="P59" i="66"/>
  <c r="V59" i="66"/>
  <c r="W59" i="66"/>
  <c r="X59" i="66"/>
  <c r="Y59" i="66"/>
  <c r="AE59" i="66" s="1"/>
  <c r="Z59" i="66"/>
  <c r="AH59" i="66" s="1"/>
  <c r="AA59" i="66"/>
  <c r="AB59" i="66"/>
  <c r="AD59" i="66"/>
  <c r="AJ59" i="66"/>
  <c r="K60" i="66"/>
  <c r="L60" i="66"/>
  <c r="M60" i="66"/>
  <c r="N60" i="66"/>
  <c r="O60" i="66"/>
  <c r="AG60" i="66" s="1"/>
  <c r="P60" i="66"/>
  <c r="Q60" i="66"/>
  <c r="S60" i="66"/>
  <c r="T60" i="66"/>
  <c r="V60" i="66"/>
  <c r="W60" i="66"/>
  <c r="X60" i="66"/>
  <c r="AE60" i="66" s="1"/>
  <c r="Y60" i="66"/>
  <c r="Z60" i="66"/>
  <c r="AA60" i="66"/>
  <c r="AB60" i="66"/>
  <c r="AD60" i="66"/>
  <c r="AH60" i="66"/>
  <c r="AJ60" i="66"/>
  <c r="K61" i="66"/>
  <c r="S61" i="66" s="1"/>
  <c r="L61" i="66"/>
  <c r="M61" i="66"/>
  <c r="N61" i="66"/>
  <c r="T61" i="66" s="1"/>
  <c r="O61" i="66"/>
  <c r="AG61" i="66" s="1"/>
  <c r="P61" i="66"/>
  <c r="Q62" i="66" s="1"/>
  <c r="Q61" i="66"/>
  <c r="V61" i="66"/>
  <c r="W61" i="66"/>
  <c r="X61" i="66"/>
  <c r="Y61" i="66"/>
  <c r="Z61" i="66"/>
  <c r="AA61" i="66"/>
  <c r="AB61" i="66"/>
  <c r="AD61" i="66"/>
  <c r="AE61" i="66"/>
  <c r="AH61" i="66"/>
  <c r="AJ61" i="66"/>
  <c r="K62" i="66"/>
  <c r="M62" i="66" s="1"/>
  <c r="T62" i="66" s="1"/>
  <c r="L62" i="66"/>
  <c r="N62" i="66"/>
  <c r="O62" i="66"/>
  <c r="AG62" i="66" s="1"/>
  <c r="P62" i="66"/>
  <c r="V62" i="66"/>
  <c r="W62" i="66"/>
  <c r="X62" i="66"/>
  <c r="Y62" i="66"/>
  <c r="Z62" i="66"/>
  <c r="AH62" i="66" s="1"/>
  <c r="AA62" i="66"/>
  <c r="AB62" i="66"/>
  <c r="AD62" i="66"/>
  <c r="AE62" i="66"/>
  <c r="AJ62" i="66"/>
  <c r="K63" i="66"/>
  <c r="L63" i="66"/>
  <c r="M63" i="66"/>
  <c r="N63" i="66"/>
  <c r="O63" i="66"/>
  <c r="AG63" i="66" s="1"/>
  <c r="P63" i="66"/>
  <c r="Q63" i="66"/>
  <c r="S63" i="66"/>
  <c r="T63" i="66"/>
  <c r="V63" i="66"/>
  <c r="W63" i="66"/>
  <c r="X63" i="66"/>
  <c r="Y63" i="66"/>
  <c r="AE63" i="66" s="1"/>
  <c r="Z63" i="66"/>
  <c r="AA63" i="66"/>
  <c r="AB63" i="66"/>
  <c r="AD63" i="66"/>
  <c r="AH63" i="66"/>
  <c r="AJ63" i="66"/>
  <c r="K64" i="66"/>
  <c r="L64" i="66"/>
  <c r="M64" i="66"/>
  <c r="N64" i="66"/>
  <c r="T64" i="66" s="1"/>
  <c r="O64" i="66"/>
  <c r="AG64" i="66" s="1"/>
  <c r="P64" i="66"/>
  <c r="Q65" i="66" s="1"/>
  <c r="Q64" i="66"/>
  <c r="S64" i="66"/>
  <c r="V64" i="66"/>
  <c r="W64" i="66"/>
  <c r="X64" i="66"/>
  <c r="Y64" i="66"/>
  <c r="Z64" i="66"/>
  <c r="AA64" i="66"/>
  <c r="AB64" i="66"/>
  <c r="AD64" i="66"/>
  <c r="AE64" i="66"/>
  <c r="AH64" i="66"/>
  <c r="AJ64" i="66"/>
  <c r="K65" i="66"/>
  <c r="S65" i="66" s="1"/>
  <c r="L65" i="66"/>
  <c r="M65" i="66"/>
  <c r="T65" i="66" s="1"/>
  <c r="N65" i="66"/>
  <c r="O65" i="66"/>
  <c r="P65" i="66"/>
  <c r="V65" i="66"/>
  <c r="W65" i="66"/>
  <c r="X65" i="66"/>
  <c r="Y65" i="66"/>
  <c r="Z65" i="66"/>
  <c r="AH65" i="66" s="1"/>
  <c r="AA65" i="66"/>
  <c r="AB65" i="66"/>
  <c r="AD65" i="66"/>
  <c r="AE65" i="66"/>
  <c r="AG65" i="66"/>
  <c r="AJ65" i="66"/>
  <c r="K66" i="66"/>
  <c r="L66" i="66"/>
  <c r="M66" i="66"/>
  <c r="N66" i="66"/>
  <c r="O66" i="66"/>
  <c r="AG66" i="66" s="1"/>
  <c r="P66" i="66"/>
  <c r="Q66" i="66"/>
  <c r="S66" i="66"/>
  <c r="T66" i="66"/>
  <c r="V66" i="66"/>
  <c r="W66" i="66"/>
  <c r="X66" i="66"/>
  <c r="Y66" i="66"/>
  <c r="AE66" i="66" s="1"/>
  <c r="Z66" i="66"/>
  <c r="AA66" i="66" s="1"/>
  <c r="AB66" i="66" s="1"/>
  <c r="AD66" i="66"/>
  <c r="AJ66" i="66"/>
  <c r="E56" i="66"/>
  <c r="F56" i="66"/>
  <c r="E57" i="66"/>
  <c r="F57" i="66"/>
  <c r="E58" i="66"/>
  <c r="F58" i="66"/>
  <c r="E59" i="66"/>
  <c r="F59" i="66"/>
  <c r="E60" i="66"/>
  <c r="F60" i="66"/>
  <c r="E61" i="66"/>
  <c r="F61" i="66"/>
  <c r="E62" i="66"/>
  <c r="F62" i="66"/>
  <c r="E63" i="66"/>
  <c r="F63" i="66"/>
  <c r="E64" i="66"/>
  <c r="F64" i="66"/>
  <c r="E65" i="66"/>
  <c r="F65" i="66"/>
  <c r="E66" i="66"/>
  <c r="F66" i="66"/>
  <c r="E67" i="66"/>
  <c r="F67" i="66"/>
  <c r="E68" i="66"/>
  <c r="F68" i="66"/>
  <c r="E69" i="66"/>
  <c r="F69" i="66"/>
  <c r="K56" i="70"/>
  <c r="L56" i="70"/>
  <c r="M56" i="70"/>
  <c r="N56" i="70"/>
  <c r="O56" i="70"/>
  <c r="AG56" i="70" s="1"/>
  <c r="S56" i="70"/>
  <c r="T56" i="70"/>
  <c r="V56" i="70"/>
  <c r="W56" i="70"/>
  <c r="X56" i="70"/>
  <c r="Y56" i="70"/>
  <c r="Z56" i="70"/>
  <c r="AD56" i="70"/>
  <c r="AJ56" i="70"/>
  <c r="K57" i="70"/>
  <c r="L57" i="70"/>
  <c r="N57" i="70"/>
  <c r="O57" i="70"/>
  <c r="S57" i="70"/>
  <c r="V57" i="70"/>
  <c r="W57" i="70"/>
  <c r="Y57" i="70"/>
  <c r="Z57" i="70"/>
  <c r="AJ57" i="70"/>
  <c r="K58" i="70"/>
  <c r="L58" i="70"/>
  <c r="M58" i="70"/>
  <c r="N58" i="70"/>
  <c r="T58" i="70" s="1"/>
  <c r="O58" i="70"/>
  <c r="AG58" i="70" s="1"/>
  <c r="V58" i="70"/>
  <c r="W58" i="70"/>
  <c r="X58" i="70"/>
  <c r="Y58" i="70"/>
  <c r="Z58" i="70"/>
  <c r="AA58" i="70"/>
  <c r="AB58" i="70"/>
  <c r="AD58" i="70"/>
  <c r="AE58" i="70"/>
  <c r="AH58" i="70"/>
  <c r="AJ58" i="70"/>
  <c r="K59" i="70"/>
  <c r="L59" i="70"/>
  <c r="N59" i="70"/>
  <c r="O59" i="70"/>
  <c r="AG59" i="70" s="1"/>
  <c r="P59" i="70"/>
  <c r="V59" i="70"/>
  <c r="W59" i="70"/>
  <c r="X59" i="70"/>
  <c r="Y59" i="70"/>
  <c r="AE59" i="70" s="1"/>
  <c r="Z59" i="70"/>
  <c r="AH59" i="70" s="1"/>
  <c r="AA59" i="70"/>
  <c r="AB59" i="70"/>
  <c r="AD59" i="70"/>
  <c r="AJ59" i="70"/>
  <c r="K60" i="70"/>
  <c r="M60" i="70" s="1"/>
  <c r="T60" i="70" s="1"/>
  <c r="L60" i="70"/>
  <c r="N60" i="70"/>
  <c r="O60" i="70"/>
  <c r="V60" i="70"/>
  <c r="W60" i="70"/>
  <c r="X60" i="70"/>
  <c r="Y60" i="70"/>
  <c r="Z60" i="70"/>
  <c r="AA60" i="70"/>
  <c r="AB60" i="70" s="1"/>
  <c r="AD60" i="70"/>
  <c r="AH60" i="70"/>
  <c r="AJ60" i="70"/>
  <c r="K61" i="70"/>
  <c r="S61" i="70" s="1"/>
  <c r="L61" i="70"/>
  <c r="N61" i="70"/>
  <c r="O61" i="70"/>
  <c r="V61" i="70"/>
  <c r="W61" i="70"/>
  <c r="Y61" i="70"/>
  <c r="Z61" i="70"/>
  <c r="AA61" i="70"/>
  <c r="AB61" i="70"/>
  <c r="AD61" i="70"/>
  <c r="AH61" i="70"/>
  <c r="AJ61" i="70"/>
  <c r="K62" i="70"/>
  <c r="M62" i="70" s="1"/>
  <c r="T62" i="70" s="1"/>
  <c r="L62" i="70"/>
  <c r="N62" i="70"/>
  <c r="O62" i="70"/>
  <c r="V62" i="70"/>
  <c r="W62" i="70"/>
  <c r="X62" i="70"/>
  <c r="Y62" i="70"/>
  <c r="Z62" i="70"/>
  <c r="AD62" i="70"/>
  <c r="AE62" i="70"/>
  <c r="AJ62" i="70"/>
  <c r="K63" i="70"/>
  <c r="S63" i="70" s="1"/>
  <c r="L63" i="70"/>
  <c r="M63" i="70"/>
  <c r="T63" i="70" s="1"/>
  <c r="N63" i="70"/>
  <c r="O63" i="70"/>
  <c r="V63" i="70"/>
  <c r="W63" i="70"/>
  <c r="X63" i="70"/>
  <c r="Y63" i="70"/>
  <c r="Z63" i="70"/>
  <c r="AG63" i="70"/>
  <c r="AH63" i="70"/>
  <c r="AJ63" i="70"/>
  <c r="K64" i="70"/>
  <c r="M64" i="70" s="1"/>
  <c r="L64" i="70"/>
  <c r="N64" i="70"/>
  <c r="O64" i="70"/>
  <c r="V64" i="70"/>
  <c r="W64" i="70"/>
  <c r="X64" i="70" s="1"/>
  <c r="Y64" i="70"/>
  <c r="Z64" i="70"/>
  <c r="AJ64" i="70"/>
  <c r="K65" i="70"/>
  <c r="L65" i="70"/>
  <c r="M65" i="70"/>
  <c r="T65" i="70" s="1"/>
  <c r="N65" i="70"/>
  <c r="O65" i="70"/>
  <c r="V65" i="70"/>
  <c r="W65" i="70"/>
  <c r="X65" i="70"/>
  <c r="Y65" i="70"/>
  <c r="Z65" i="70"/>
  <c r="AJ65" i="70"/>
  <c r="K66" i="70"/>
  <c r="L66" i="70"/>
  <c r="N66" i="70"/>
  <c r="O66" i="70"/>
  <c r="V66" i="70"/>
  <c r="W66" i="70"/>
  <c r="X66" i="70"/>
  <c r="Y66" i="70"/>
  <c r="AE66" i="70" s="1"/>
  <c r="Z66" i="70"/>
  <c r="AA66" i="70" s="1"/>
  <c r="AB66" i="70" s="1"/>
  <c r="AD66" i="70"/>
  <c r="AG66" i="70"/>
  <c r="AJ66" i="70"/>
  <c r="K67" i="70"/>
  <c r="S67" i="70" s="1"/>
  <c r="L67" i="70"/>
  <c r="M67" i="70"/>
  <c r="T67" i="70" s="1"/>
  <c r="N67" i="70"/>
  <c r="O67" i="70"/>
  <c r="V67" i="70"/>
  <c r="W67" i="70"/>
  <c r="X67" i="70"/>
  <c r="Y67" i="70"/>
  <c r="Z67" i="70"/>
  <c r="AA67" i="70"/>
  <c r="AB67" i="70" s="1"/>
  <c r="AD67" i="70"/>
  <c r="AE67" i="70"/>
  <c r="AH67" i="70"/>
  <c r="AJ67" i="70"/>
  <c r="K68" i="70"/>
  <c r="L68" i="70"/>
  <c r="M68" i="70"/>
  <c r="N68" i="70"/>
  <c r="T68" i="70" s="1"/>
  <c r="O68" i="70"/>
  <c r="V68" i="70"/>
  <c r="W68" i="70"/>
  <c r="Y68" i="70"/>
  <c r="Z68" i="70"/>
  <c r="AA68" i="70"/>
  <c r="AB68" i="70"/>
  <c r="AD68" i="70"/>
  <c r="AG68" i="70"/>
  <c r="AH68" i="70"/>
  <c r="AJ68" i="70"/>
  <c r="K69" i="70"/>
  <c r="S69" i="70" s="1"/>
  <c r="L69" i="70"/>
  <c r="N69" i="70"/>
  <c r="O69" i="70"/>
  <c r="V69" i="70"/>
  <c r="W69" i="70"/>
  <c r="X69" i="70"/>
  <c r="Y69" i="70"/>
  <c r="AE69" i="70" s="1"/>
  <c r="Z69" i="70"/>
  <c r="AH69" i="70" s="1"/>
  <c r="AA69" i="70"/>
  <c r="AB69" i="70" s="1"/>
  <c r="AD69" i="70"/>
  <c r="AJ69" i="70"/>
  <c r="E56" i="70"/>
  <c r="F56" i="70"/>
  <c r="P56" i="70" s="1"/>
  <c r="Q56" i="70" s="1"/>
  <c r="E57" i="70"/>
  <c r="F57" i="70"/>
  <c r="AD57" i="70" s="1"/>
  <c r="E58" i="70"/>
  <c r="F58" i="70"/>
  <c r="E59" i="70"/>
  <c r="F59" i="70"/>
  <c r="E60" i="70"/>
  <c r="F60" i="70"/>
  <c r="P60" i="70" s="1"/>
  <c r="Q60" i="70" s="1"/>
  <c r="E61" i="70"/>
  <c r="F61" i="70"/>
  <c r="P61" i="70" s="1"/>
  <c r="Q61" i="70" s="1"/>
  <c r="E62" i="70"/>
  <c r="F62" i="70"/>
  <c r="AA62" i="70" s="1"/>
  <c r="AB62" i="70" s="1"/>
  <c r="E63" i="70"/>
  <c r="F63" i="70"/>
  <c r="P63" i="70" s="1"/>
  <c r="E64" i="70"/>
  <c r="F64" i="70"/>
  <c r="P64" i="70" s="1"/>
  <c r="Q64" i="70" s="1"/>
  <c r="E65" i="70"/>
  <c r="AE65" i="70" s="1"/>
  <c r="F65" i="70"/>
  <c r="AA65" i="70" s="1"/>
  <c r="AB65" i="70" s="1"/>
  <c r="E66" i="70"/>
  <c r="F66" i="70"/>
  <c r="E67" i="70"/>
  <c r="F67" i="70"/>
  <c r="P67" i="70" s="1"/>
  <c r="E68" i="70"/>
  <c r="F68" i="70"/>
  <c r="E69" i="70"/>
  <c r="F69" i="70"/>
  <c r="AJ25" i="85"/>
  <c r="Z25" i="85"/>
  <c r="Y25" i="85"/>
  <c r="W25" i="85"/>
  <c r="V25" i="85"/>
  <c r="O25" i="85"/>
  <c r="N25" i="85"/>
  <c r="L25" i="85"/>
  <c r="K25" i="85"/>
  <c r="S25" i="85" s="1"/>
  <c r="F25" i="85"/>
  <c r="E25" i="85"/>
  <c r="AJ24" i="85"/>
  <c r="Z24" i="85"/>
  <c r="Y24" i="85"/>
  <c r="W24" i="85"/>
  <c r="V24" i="85"/>
  <c r="O24" i="85"/>
  <c r="N24" i="85"/>
  <c r="L24" i="85"/>
  <c r="K24" i="85"/>
  <c r="F24" i="85"/>
  <c r="AD24" i="85" s="1"/>
  <c r="E24" i="85"/>
  <c r="AJ23" i="85"/>
  <c r="Z23" i="85"/>
  <c r="AH23" i="85" s="1"/>
  <c r="Y23" i="85"/>
  <c r="W23" i="85"/>
  <c r="V23" i="85"/>
  <c r="X23" i="85" s="1"/>
  <c r="O23" i="85"/>
  <c r="N23" i="85"/>
  <c r="L23" i="85"/>
  <c r="K23" i="85"/>
  <c r="S23" i="85" s="1"/>
  <c r="F23" i="85"/>
  <c r="AD23" i="85" s="1"/>
  <c r="E23" i="85"/>
  <c r="AJ22" i="85"/>
  <c r="Z22" i="85"/>
  <c r="Y22" i="85"/>
  <c r="W22" i="85"/>
  <c r="V22" i="85"/>
  <c r="O22" i="85"/>
  <c r="N22" i="85"/>
  <c r="L22" i="85"/>
  <c r="K22" i="85"/>
  <c r="F22" i="85"/>
  <c r="AD22" i="85" s="1"/>
  <c r="E22" i="85"/>
  <c r="AJ21" i="85"/>
  <c r="Z21" i="85"/>
  <c r="AH21" i="85" s="1"/>
  <c r="Y21" i="85"/>
  <c r="W21" i="85"/>
  <c r="V21" i="85"/>
  <c r="X21" i="85" s="1"/>
  <c r="O21" i="85"/>
  <c r="N21" i="85"/>
  <c r="L21" i="85"/>
  <c r="K21" i="85"/>
  <c r="S21" i="85" s="1"/>
  <c r="F21" i="85"/>
  <c r="AD21" i="85" s="1"/>
  <c r="E21" i="85"/>
  <c r="AJ20" i="85"/>
  <c r="Y20" i="85"/>
  <c r="W20" i="85"/>
  <c r="V20" i="85"/>
  <c r="O20" i="85"/>
  <c r="N20" i="85"/>
  <c r="L20" i="85"/>
  <c r="K20" i="85"/>
  <c r="G14" i="85"/>
  <c r="F14" i="85"/>
  <c r="E14" i="85"/>
  <c r="AJ26" i="84"/>
  <c r="Z26" i="84"/>
  <c r="AH26" i="84" s="1"/>
  <c r="Y26" i="84"/>
  <c r="W26" i="84"/>
  <c r="V26" i="84"/>
  <c r="X26" i="84" s="1"/>
  <c r="O26" i="84"/>
  <c r="N26" i="84"/>
  <c r="L26" i="84"/>
  <c r="K26" i="84"/>
  <c r="M26" i="84" s="1"/>
  <c r="F26" i="84"/>
  <c r="E26" i="84"/>
  <c r="AJ25" i="84"/>
  <c r="Z25" i="84"/>
  <c r="Y25" i="84"/>
  <c r="W25" i="84"/>
  <c r="V25" i="84"/>
  <c r="X25" i="84" s="1"/>
  <c r="O25" i="84"/>
  <c r="N25" i="84"/>
  <c r="L25" i="84"/>
  <c r="K25" i="84"/>
  <c r="S25" i="84" s="1"/>
  <c r="F25" i="84"/>
  <c r="AD25" i="84" s="1"/>
  <c r="E25" i="84"/>
  <c r="AJ24" i="84"/>
  <c r="Z24" i="84"/>
  <c r="Y24" i="84"/>
  <c r="W24" i="84"/>
  <c r="V24" i="84"/>
  <c r="O24" i="84"/>
  <c r="N24" i="84"/>
  <c r="L24" i="84"/>
  <c r="K24" i="84"/>
  <c r="S24" i="84" s="1"/>
  <c r="F24" i="84"/>
  <c r="AD24" i="84" s="1"/>
  <c r="E24" i="84"/>
  <c r="AJ23" i="84"/>
  <c r="AD23" i="84"/>
  <c r="Z23" i="84"/>
  <c r="AA23" i="84" s="1"/>
  <c r="AB23" i="84" s="1"/>
  <c r="Y23" i="84"/>
  <c r="W23" i="84"/>
  <c r="V23" i="84"/>
  <c r="O23" i="84"/>
  <c r="N23" i="84"/>
  <c r="L23" i="84"/>
  <c r="K23" i="84"/>
  <c r="F23" i="84"/>
  <c r="E23" i="84"/>
  <c r="AJ22" i="84"/>
  <c r="Z22" i="84"/>
  <c r="Y22" i="84"/>
  <c r="W22" i="84"/>
  <c r="V22" i="84"/>
  <c r="O22" i="84"/>
  <c r="N22" i="84"/>
  <c r="L22" i="84"/>
  <c r="K22" i="84"/>
  <c r="F22" i="84"/>
  <c r="AD22" i="84" s="1"/>
  <c r="E22" i="84"/>
  <c r="AJ21" i="84"/>
  <c r="Z21" i="84"/>
  <c r="Y21" i="84"/>
  <c r="W21" i="84"/>
  <c r="V21" i="84"/>
  <c r="O21" i="84"/>
  <c r="N21" i="84"/>
  <c r="L21" i="84"/>
  <c r="K21" i="84"/>
  <c r="F21" i="84"/>
  <c r="AD21" i="84" s="1"/>
  <c r="E21" i="84"/>
  <c r="AJ20" i="84"/>
  <c r="Y20" i="84"/>
  <c r="W20" i="84"/>
  <c r="V20" i="84"/>
  <c r="O20" i="84"/>
  <c r="N20" i="84"/>
  <c r="L20" i="84"/>
  <c r="K20" i="84"/>
  <c r="G14" i="84"/>
  <c r="F14" i="84"/>
  <c r="E14" i="84"/>
  <c r="AJ25" i="83"/>
  <c r="Z25" i="83"/>
  <c r="Y25" i="83"/>
  <c r="W25" i="83"/>
  <c r="V25" i="83"/>
  <c r="O25" i="83"/>
  <c r="N25" i="83"/>
  <c r="L25" i="83"/>
  <c r="K25" i="83"/>
  <c r="F25" i="83"/>
  <c r="AD25" i="83" s="1"/>
  <c r="E25" i="83"/>
  <c r="AJ24" i="83"/>
  <c r="Z24" i="83"/>
  <c r="AA24" i="83" s="1"/>
  <c r="AB24" i="83" s="1"/>
  <c r="Y24" i="83"/>
  <c r="AE24" i="83" s="1"/>
  <c r="W24" i="83"/>
  <c r="V24" i="83"/>
  <c r="X24" i="83" s="1"/>
  <c r="O24" i="83"/>
  <c r="AG24" i="83" s="1"/>
  <c r="N24" i="83"/>
  <c r="L24" i="83"/>
  <c r="K24" i="83"/>
  <c r="F24" i="83"/>
  <c r="AD24" i="83" s="1"/>
  <c r="E24" i="83"/>
  <c r="AJ23" i="83"/>
  <c r="Z23" i="83"/>
  <c r="Y23" i="83"/>
  <c r="W23" i="83"/>
  <c r="V23" i="83"/>
  <c r="X23" i="83" s="1"/>
  <c r="O23" i="83"/>
  <c r="N23" i="83"/>
  <c r="L23" i="83"/>
  <c r="K23" i="83"/>
  <c r="F23" i="83"/>
  <c r="E23" i="83"/>
  <c r="AJ22" i="83"/>
  <c r="Z22" i="83"/>
  <c r="Y22" i="83"/>
  <c r="W22" i="83"/>
  <c r="V22" i="83"/>
  <c r="X22" i="83" s="1"/>
  <c r="O22" i="83"/>
  <c r="N22" i="83"/>
  <c r="L22" i="83"/>
  <c r="K22" i="83"/>
  <c r="S22" i="83" s="1"/>
  <c r="F22" i="83"/>
  <c r="E22" i="83"/>
  <c r="AJ21" i="83"/>
  <c r="Z21" i="83"/>
  <c r="AA21" i="83" s="1"/>
  <c r="AB21" i="83" s="1"/>
  <c r="Y21" i="83"/>
  <c r="W21" i="83"/>
  <c r="V21" i="83"/>
  <c r="X21" i="83" s="1"/>
  <c r="O21" i="83"/>
  <c r="N21" i="83"/>
  <c r="L21" i="83"/>
  <c r="K21" i="83"/>
  <c r="M21" i="83" s="1"/>
  <c r="T21" i="83" s="1"/>
  <c r="F21" i="83"/>
  <c r="E21" i="83"/>
  <c r="AJ20" i="83"/>
  <c r="Y20" i="83"/>
  <c r="W20" i="83"/>
  <c r="V20" i="83"/>
  <c r="O20" i="83"/>
  <c r="N20" i="83"/>
  <c r="L20" i="83"/>
  <c r="K20" i="83"/>
  <c r="G14" i="83"/>
  <c r="F14" i="83"/>
  <c r="E14" i="83"/>
  <c r="AJ26" i="82"/>
  <c r="Z26" i="82"/>
  <c r="Y26" i="82"/>
  <c r="W26" i="82"/>
  <c r="V26" i="82"/>
  <c r="X26" i="82" s="1"/>
  <c r="O26" i="82"/>
  <c r="N26" i="82"/>
  <c r="L26" i="82"/>
  <c r="K26" i="82"/>
  <c r="S26" i="82" s="1"/>
  <c r="F26" i="82"/>
  <c r="AD26" i="82" s="1"/>
  <c r="E26" i="82"/>
  <c r="AJ25" i="82"/>
  <c r="Z25" i="82"/>
  <c r="Y25" i="82"/>
  <c r="W25" i="82"/>
  <c r="V25" i="82"/>
  <c r="X25" i="82" s="1"/>
  <c r="O25" i="82"/>
  <c r="N25" i="82"/>
  <c r="L25" i="82"/>
  <c r="K25" i="82"/>
  <c r="F25" i="82"/>
  <c r="AD25" i="82" s="1"/>
  <c r="E25" i="82"/>
  <c r="AJ24" i="82"/>
  <c r="AE24" i="82"/>
  <c r="AD24" i="82"/>
  <c r="Z24" i="82"/>
  <c r="Y24" i="82"/>
  <c r="W24" i="82"/>
  <c r="V24" i="82"/>
  <c r="X24" i="82" s="1"/>
  <c r="O24" i="82"/>
  <c r="N24" i="82"/>
  <c r="L24" i="82"/>
  <c r="K24" i="82"/>
  <c r="M24" i="82" s="1"/>
  <c r="T24" i="82" s="1"/>
  <c r="F24" i="82"/>
  <c r="AH24" i="82" s="1"/>
  <c r="E24" i="82"/>
  <c r="AG24" i="82" s="1"/>
  <c r="AJ23" i="82"/>
  <c r="Z23" i="82"/>
  <c r="Y23" i="82"/>
  <c r="W23" i="82"/>
  <c r="V23" i="82"/>
  <c r="X23" i="82" s="1"/>
  <c r="O23" i="82"/>
  <c r="N23" i="82"/>
  <c r="L23" i="82"/>
  <c r="K23" i="82"/>
  <c r="M23" i="82" s="1"/>
  <c r="F23" i="82"/>
  <c r="AD23" i="82" s="1"/>
  <c r="E23" i="82"/>
  <c r="AJ22" i="82"/>
  <c r="Z22" i="82"/>
  <c r="Y22" i="82"/>
  <c r="W22" i="82"/>
  <c r="V22" i="82"/>
  <c r="X22" i="82" s="1"/>
  <c r="O22" i="82"/>
  <c r="N22" i="82"/>
  <c r="L22" i="82"/>
  <c r="K22" i="82"/>
  <c r="M22" i="82" s="1"/>
  <c r="F22" i="82"/>
  <c r="AD22" i="82" s="1"/>
  <c r="E22" i="82"/>
  <c r="AJ21" i="82"/>
  <c r="Z21" i="82"/>
  <c r="Y21" i="82"/>
  <c r="W21" i="82"/>
  <c r="V21" i="82"/>
  <c r="X21" i="82" s="1"/>
  <c r="O21" i="82"/>
  <c r="N21" i="82"/>
  <c r="L21" i="82"/>
  <c r="K21" i="82"/>
  <c r="M21" i="82" s="1"/>
  <c r="T21" i="82" s="1"/>
  <c r="F21" i="82"/>
  <c r="AD21" i="82" s="1"/>
  <c r="E21" i="82"/>
  <c r="AJ20" i="82"/>
  <c r="Y20" i="82"/>
  <c r="W20" i="82"/>
  <c r="V20" i="82"/>
  <c r="O20" i="82"/>
  <c r="N20" i="82"/>
  <c r="L20" i="82"/>
  <c r="K20" i="82"/>
  <c r="M20" i="82" s="1"/>
  <c r="G14" i="82"/>
  <c r="F14" i="82"/>
  <c r="E14" i="82"/>
  <c r="AJ25" i="81"/>
  <c r="Z25" i="81"/>
  <c r="AA25" i="81" s="1"/>
  <c r="AB25" i="81" s="1"/>
  <c r="Y25" i="81"/>
  <c r="W25" i="81"/>
  <c r="V25" i="81"/>
  <c r="O25" i="81"/>
  <c r="N25" i="81"/>
  <c r="L25" i="81"/>
  <c r="K25" i="81"/>
  <c r="S25" i="81" s="1"/>
  <c r="F25" i="81"/>
  <c r="E25" i="81"/>
  <c r="AJ24" i="81"/>
  <c r="Z24" i="81"/>
  <c r="Y24" i="81"/>
  <c r="W24" i="81"/>
  <c r="V24" i="81"/>
  <c r="X24" i="81" s="1"/>
  <c r="O24" i="81"/>
  <c r="N24" i="81"/>
  <c r="L24" i="81"/>
  <c r="K24" i="81"/>
  <c r="F24" i="81"/>
  <c r="AD24" i="81" s="1"/>
  <c r="E24" i="81"/>
  <c r="AJ23" i="81"/>
  <c r="Z23" i="81"/>
  <c r="Y23" i="81"/>
  <c r="W23" i="81"/>
  <c r="V23" i="81"/>
  <c r="O23" i="81"/>
  <c r="N23" i="81"/>
  <c r="L23" i="81"/>
  <c r="K23" i="81"/>
  <c r="S23" i="81" s="1"/>
  <c r="F23" i="81"/>
  <c r="AD23" i="81" s="1"/>
  <c r="E23" i="81"/>
  <c r="AJ22" i="81"/>
  <c r="Z22" i="81"/>
  <c r="Y22" i="81"/>
  <c r="W22" i="81"/>
  <c r="V22" i="81"/>
  <c r="O22" i="81"/>
  <c r="N22" i="81"/>
  <c r="L22" i="81"/>
  <c r="K22" i="81"/>
  <c r="F22" i="81"/>
  <c r="E22" i="81"/>
  <c r="AJ21" i="81"/>
  <c r="Z21" i="81"/>
  <c r="Y21" i="81"/>
  <c r="W21" i="81"/>
  <c r="V21" i="81"/>
  <c r="O21" i="81"/>
  <c r="N21" i="81"/>
  <c r="L21" i="81"/>
  <c r="K21" i="81"/>
  <c r="S21" i="81" s="1"/>
  <c r="F21" i="81"/>
  <c r="AD21" i="81" s="1"/>
  <c r="E21" i="81"/>
  <c r="AJ20" i="81"/>
  <c r="Y20" i="81"/>
  <c r="W20" i="81"/>
  <c r="V20" i="81"/>
  <c r="O20" i="81"/>
  <c r="N20" i="81"/>
  <c r="L20" i="81"/>
  <c r="K20" i="81"/>
  <c r="G14" i="81"/>
  <c r="F14" i="81"/>
  <c r="E14" i="81"/>
  <c r="AJ25" i="80"/>
  <c r="Z25" i="80"/>
  <c r="Y25" i="80"/>
  <c r="W25" i="80"/>
  <c r="V25" i="80"/>
  <c r="X25" i="80" s="1"/>
  <c r="O25" i="80"/>
  <c r="N25" i="80"/>
  <c r="L25" i="80"/>
  <c r="K25" i="80"/>
  <c r="S25" i="80" s="1"/>
  <c r="F25" i="80"/>
  <c r="AD25" i="80" s="1"/>
  <c r="E25" i="80"/>
  <c r="AJ24" i="80"/>
  <c r="AD24" i="80"/>
  <c r="Z24" i="80"/>
  <c r="Y24" i="80"/>
  <c r="W24" i="80"/>
  <c r="V24" i="80"/>
  <c r="X24" i="80" s="1"/>
  <c r="O24" i="80"/>
  <c r="AG24" i="80" s="1"/>
  <c r="N24" i="80"/>
  <c r="L24" i="80"/>
  <c r="K24" i="80"/>
  <c r="S24" i="80" s="1"/>
  <c r="F24" i="80"/>
  <c r="E24" i="80"/>
  <c r="AJ23" i="80"/>
  <c r="Z23" i="80"/>
  <c r="Y23" i="80"/>
  <c r="W23" i="80"/>
  <c r="V23" i="80"/>
  <c r="X23" i="80" s="1"/>
  <c r="O23" i="80"/>
  <c r="N23" i="80"/>
  <c r="L23" i="80"/>
  <c r="K23" i="80"/>
  <c r="S23" i="80" s="1"/>
  <c r="F23" i="80"/>
  <c r="E23" i="80"/>
  <c r="AJ22" i="80"/>
  <c r="Z22" i="80"/>
  <c r="Y22" i="80"/>
  <c r="W22" i="80"/>
  <c r="V22" i="80"/>
  <c r="O22" i="80"/>
  <c r="N22" i="80"/>
  <c r="L22" i="80"/>
  <c r="K22" i="80"/>
  <c r="F22" i="80"/>
  <c r="AH22" i="80" s="1"/>
  <c r="E22" i="80"/>
  <c r="AJ21" i="80"/>
  <c r="Z21" i="80"/>
  <c r="Y21" i="80"/>
  <c r="W21" i="80"/>
  <c r="V21" i="80"/>
  <c r="X21" i="80" s="1"/>
  <c r="O21" i="80"/>
  <c r="N21" i="80"/>
  <c r="L21" i="80"/>
  <c r="K21" i="80"/>
  <c r="F21" i="80"/>
  <c r="E21" i="80"/>
  <c r="AJ20" i="80"/>
  <c r="Y20" i="80"/>
  <c r="W20" i="80"/>
  <c r="V20" i="80"/>
  <c r="O20" i="80"/>
  <c r="N20" i="80"/>
  <c r="L20" i="80"/>
  <c r="K20" i="80"/>
  <c r="G14" i="80"/>
  <c r="F14" i="80"/>
  <c r="E14" i="80"/>
  <c r="E22" i="78"/>
  <c r="F22" i="78"/>
  <c r="E23" i="78"/>
  <c r="F23" i="78"/>
  <c r="E24" i="78"/>
  <c r="F24" i="78"/>
  <c r="E25" i="78"/>
  <c r="F25" i="78"/>
  <c r="X21" i="84" l="1"/>
  <c r="M23" i="84"/>
  <c r="T23" i="84" s="1"/>
  <c r="X24" i="84"/>
  <c r="AD26" i="84"/>
  <c r="P27" i="84"/>
  <c r="AA24" i="84"/>
  <c r="AB24" i="84" s="1"/>
  <c r="S23" i="50"/>
  <c r="P23" i="50"/>
  <c r="Q23" i="50" s="1"/>
  <c r="AA22" i="85"/>
  <c r="AB22" i="85" s="1"/>
  <c r="AG21" i="85"/>
  <c r="AE21" i="85"/>
  <c r="AG21" i="84"/>
  <c r="AG24" i="84"/>
  <c r="P25" i="84"/>
  <c r="AE21" i="84"/>
  <c r="AA21" i="84"/>
  <c r="AH25" i="84"/>
  <c r="P22" i="84"/>
  <c r="AH21" i="84"/>
  <c r="AE24" i="84"/>
  <c r="AH24" i="83"/>
  <c r="P24" i="83"/>
  <c r="S23" i="83"/>
  <c r="P26" i="82"/>
  <c r="AE26" i="82"/>
  <c r="AA26" i="82"/>
  <c r="AB26" i="82" s="1"/>
  <c r="AE25" i="82"/>
  <c r="AH25" i="82"/>
  <c r="T23" i="82"/>
  <c r="AG25" i="82"/>
  <c r="AA24" i="81"/>
  <c r="AB24" i="81" s="1"/>
  <c r="AE21" i="81"/>
  <c r="AE24" i="81"/>
  <c r="AH24" i="81"/>
  <c r="AG25" i="81"/>
  <c r="P25" i="81"/>
  <c r="X21" i="81"/>
  <c r="AG24" i="81"/>
  <c r="AH24" i="80"/>
  <c r="P21" i="80"/>
  <c r="Q21" i="80" s="1"/>
  <c r="X22" i="80"/>
  <c r="M21" i="80"/>
  <c r="T21" i="80" s="1"/>
  <c r="P25" i="80"/>
  <c r="P62" i="69"/>
  <c r="Q62" i="69" s="1"/>
  <c r="AH58" i="69"/>
  <c r="S60" i="69"/>
  <c r="Q60" i="69"/>
  <c r="S59" i="66"/>
  <c r="AH66" i="66"/>
  <c r="S62" i="66"/>
  <c r="Q59" i="66"/>
  <c r="M66" i="70"/>
  <c r="T66" i="70" s="1"/>
  <c r="AH57" i="70"/>
  <c r="AA56" i="70"/>
  <c r="AB56" i="70" s="1"/>
  <c r="AG65" i="70"/>
  <c r="AH65" i="70"/>
  <c r="P58" i="70"/>
  <c r="Q58" i="70" s="1"/>
  <c r="S65" i="70"/>
  <c r="AH56" i="70"/>
  <c r="AH64" i="70"/>
  <c r="AD65" i="70"/>
  <c r="AD64" i="70"/>
  <c r="AD63" i="70"/>
  <c r="AA63" i="70"/>
  <c r="AB63" i="70" s="1"/>
  <c r="AE63" i="70"/>
  <c r="AE60" i="70"/>
  <c r="AH62" i="70"/>
  <c r="X61" i="70"/>
  <c r="AE61" i="70" s="1"/>
  <c r="P57" i="70"/>
  <c r="Q57" i="70" s="1"/>
  <c r="X68" i="70"/>
  <c r="AE68" i="70" s="1"/>
  <c r="S64" i="70"/>
  <c r="S60" i="70"/>
  <c r="AG57" i="70"/>
  <c r="AG61" i="70"/>
  <c r="P66" i="70"/>
  <c r="P65" i="70"/>
  <c r="Q65" i="70" s="1"/>
  <c r="AG64" i="70"/>
  <c r="AG60" i="70"/>
  <c r="AG67" i="70"/>
  <c r="T64" i="70"/>
  <c r="M61" i="70"/>
  <c r="T61" i="70" s="1"/>
  <c r="M59" i="70"/>
  <c r="AA57" i="70"/>
  <c r="AB57" i="70" s="1"/>
  <c r="AE56" i="70"/>
  <c r="AA64" i="70"/>
  <c r="AB64" i="70" s="1"/>
  <c r="X57" i="70"/>
  <c r="AE57" i="70" s="1"/>
  <c r="AE64" i="70"/>
  <c r="P68" i="70"/>
  <c r="Q68" i="70" s="1"/>
  <c r="S66" i="70"/>
  <c r="T59" i="70"/>
  <c r="AG69" i="70"/>
  <c r="AG62" i="70"/>
  <c r="M57" i="70"/>
  <c r="T57" i="70" s="1"/>
  <c r="M69" i="70"/>
  <c r="T69" i="70" s="1"/>
  <c r="S68" i="70"/>
  <c r="S58" i="70"/>
  <c r="P69" i="70"/>
  <c r="Q69" i="70" s="1"/>
  <c r="S59" i="70"/>
  <c r="AH66" i="70"/>
  <c r="S62" i="70"/>
  <c r="P62" i="70"/>
  <c r="M22" i="85"/>
  <c r="T22" i="85" s="1"/>
  <c r="M21" i="85"/>
  <c r="T21" i="85" s="1"/>
  <c r="X22" i="85"/>
  <c r="AE22" i="85" s="1"/>
  <c r="AA23" i="85"/>
  <c r="AB23" i="85" s="1"/>
  <c r="M20" i="85"/>
  <c r="AH22" i="85"/>
  <c r="X25" i="85"/>
  <c r="AE23" i="85"/>
  <c r="S24" i="85"/>
  <c r="X24" i="85"/>
  <c r="AE24" i="85" s="1"/>
  <c r="AH25" i="85"/>
  <c r="AG22" i="85"/>
  <c r="AG24" i="85"/>
  <c r="P23" i="85"/>
  <c r="AA24" i="85"/>
  <c r="AB24" i="85" s="1"/>
  <c r="P21" i="85"/>
  <c r="Q21" i="85" s="1"/>
  <c r="AH24" i="85"/>
  <c r="P21" i="84"/>
  <c r="Q21" i="84" s="1"/>
  <c r="AG22" i="84"/>
  <c r="AE26" i="84"/>
  <c r="M24" i="84"/>
  <c r="T24" i="84" s="1"/>
  <c r="M25" i="84"/>
  <c r="T25" i="84" s="1"/>
  <c r="M21" i="84"/>
  <c r="T21" i="84" s="1"/>
  <c r="S23" i="84"/>
  <c r="X22" i="84"/>
  <c r="AE22" i="84" s="1"/>
  <c r="AA26" i="84"/>
  <c r="AB26" i="84" s="1"/>
  <c r="M20" i="84"/>
  <c r="AH23" i="84"/>
  <c r="AH24" i="84"/>
  <c r="AG25" i="84"/>
  <c r="AG26" i="84"/>
  <c r="P23" i="84"/>
  <c r="P24" i="84"/>
  <c r="S21" i="83"/>
  <c r="S24" i="83"/>
  <c r="X25" i="83"/>
  <c r="AE25" i="83" s="1"/>
  <c r="AE22" i="83"/>
  <c r="AH22" i="83"/>
  <c r="AE21" i="83"/>
  <c r="M20" i="83"/>
  <c r="AH21" i="83"/>
  <c r="AG22" i="83"/>
  <c r="P21" i="83"/>
  <c r="Q21" i="83" s="1"/>
  <c r="AD23" i="83"/>
  <c r="P23" i="83"/>
  <c r="AH23" i="83"/>
  <c r="S21" i="82"/>
  <c r="S24" i="82"/>
  <c r="AE22" i="82"/>
  <c r="AH26" i="82"/>
  <c r="S23" i="82"/>
  <c r="M26" i="82"/>
  <c r="T26" i="82" s="1"/>
  <c r="AE21" i="82"/>
  <c r="P24" i="82"/>
  <c r="AG22" i="82"/>
  <c r="AH22" i="82"/>
  <c r="AG21" i="82"/>
  <c r="X22" i="81"/>
  <c r="M21" i="81"/>
  <c r="T21" i="81" s="1"/>
  <c r="S24" i="81"/>
  <c r="X25" i="81"/>
  <c r="AE25" i="81" s="1"/>
  <c r="M20" i="81"/>
  <c r="AG22" i="81"/>
  <c r="AH22" i="81"/>
  <c r="X23" i="81"/>
  <c r="AE23" i="81" s="1"/>
  <c r="P21" i="81"/>
  <c r="Q21" i="81" s="1"/>
  <c r="AE22" i="81"/>
  <c r="AH23" i="81"/>
  <c r="AA22" i="81"/>
  <c r="AB22" i="81" s="1"/>
  <c r="AD22" i="81"/>
  <c r="AH21" i="81"/>
  <c r="P24" i="81"/>
  <c r="Q25" i="81" s="1"/>
  <c r="AE24" i="80"/>
  <c r="M23" i="80"/>
  <c r="T23" i="80" s="1"/>
  <c r="AE21" i="80"/>
  <c r="S21" i="80"/>
  <c r="AG23" i="80"/>
  <c r="AE25" i="80"/>
  <c r="AA24" i="80"/>
  <c r="AB24" i="80" s="1"/>
  <c r="M20" i="80"/>
  <c r="P23" i="80"/>
  <c r="Q23" i="80" s="1"/>
  <c r="AH21" i="80"/>
  <c r="AA25" i="80"/>
  <c r="AB25" i="80" s="1"/>
  <c r="AD21" i="80"/>
  <c r="P24" i="80"/>
  <c r="Q24" i="80" s="1"/>
  <c r="AG21" i="80"/>
  <c r="AH23" i="80"/>
  <c r="M24" i="85"/>
  <c r="T24" i="85"/>
  <c r="T25" i="85"/>
  <c r="P22" i="85"/>
  <c r="P24" i="85"/>
  <c r="AA25" i="85"/>
  <c r="AB25" i="85" s="1"/>
  <c r="AG25" i="85"/>
  <c r="AE25" i="85"/>
  <c r="S22" i="85"/>
  <c r="P25" i="85"/>
  <c r="AD25" i="85"/>
  <c r="AA21" i="85"/>
  <c r="AB21" i="85" s="1"/>
  <c r="M25" i="85"/>
  <c r="M23" i="85"/>
  <c r="T23" i="85" s="1"/>
  <c r="AG23" i="85"/>
  <c r="AA22" i="84"/>
  <c r="AB22" i="84" s="1"/>
  <c r="AH22" i="84"/>
  <c r="S22" i="84"/>
  <c r="M22" i="84"/>
  <c r="T22" i="84" s="1"/>
  <c r="T26" i="84"/>
  <c r="P26" i="84"/>
  <c r="Q26" i="84" s="1"/>
  <c r="S21" i="84"/>
  <c r="X23" i="84"/>
  <c r="AE23" i="84" s="1"/>
  <c r="AA25" i="84"/>
  <c r="AB25" i="84" s="1"/>
  <c r="S26" i="84"/>
  <c r="AE25" i="84"/>
  <c r="AG23" i="84"/>
  <c r="AG23" i="83"/>
  <c r="AE23" i="83"/>
  <c r="M24" i="83"/>
  <c r="T24" i="83" s="1"/>
  <c r="S25" i="83"/>
  <c r="M25" i="83"/>
  <c r="P22" i="83"/>
  <c r="M22" i="83"/>
  <c r="T22" i="83" s="1"/>
  <c r="AG25" i="83"/>
  <c r="T25" i="83"/>
  <c r="P25" i="83"/>
  <c r="Q25" i="83" s="1"/>
  <c r="Q23" i="83"/>
  <c r="AA22" i="83"/>
  <c r="AB22" i="83" s="1"/>
  <c r="AD22" i="83"/>
  <c r="AA23" i="83"/>
  <c r="AB23" i="83" s="1"/>
  <c r="AH25" i="83"/>
  <c r="AA25" i="83"/>
  <c r="AB25" i="83" s="1"/>
  <c r="AD21" i="83"/>
  <c r="M23" i="83"/>
  <c r="T23" i="83" s="1"/>
  <c r="AG21" i="83"/>
  <c r="AG23" i="82"/>
  <c r="AE23" i="82"/>
  <c r="P21" i="82"/>
  <c r="Q21" i="82" s="1"/>
  <c r="T22" i="82"/>
  <c r="AA25" i="82"/>
  <c r="AB25" i="82" s="1"/>
  <c r="P22" i="82"/>
  <c r="P23" i="82"/>
  <c r="AG26" i="82"/>
  <c r="AH21" i="82"/>
  <c r="AA21" i="82"/>
  <c r="AB21" i="82" s="1"/>
  <c r="P25" i="82"/>
  <c r="AH23" i="82"/>
  <c r="AA22" i="82"/>
  <c r="AB22" i="82" s="1"/>
  <c r="S22" i="82"/>
  <c r="AA23" i="82"/>
  <c r="AB23" i="82" s="1"/>
  <c r="S25" i="82"/>
  <c r="M25" i="82"/>
  <c r="T25" i="82" s="1"/>
  <c r="AA24" i="82"/>
  <c r="AB24" i="82" s="1"/>
  <c r="M22" i="81"/>
  <c r="T22" i="81" s="1"/>
  <c r="S22" i="81"/>
  <c r="M24" i="81"/>
  <c r="T24" i="81" s="1"/>
  <c r="P23" i="81"/>
  <c r="P22" i="81"/>
  <c r="AA23" i="81"/>
  <c r="AB23" i="81" s="1"/>
  <c r="AD25" i="81"/>
  <c r="AA21" i="81"/>
  <c r="AB21" i="81" s="1"/>
  <c r="M25" i="81"/>
  <c r="T25" i="81" s="1"/>
  <c r="AH25" i="81"/>
  <c r="M23" i="81"/>
  <c r="T23" i="81" s="1"/>
  <c r="AG23" i="81"/>
  <c r="AG21" i="81"/>
  <c r="M24" i="80"/>
  <c r="T24" i="80" s="1"/>
  <c r="AA22" i="80"/>
  <c r="AB22" i="80" s="1"/>
  <c r="AE22" i="80"/>
  <c r="AG22" i="80"/>
  <c r="M22" i="80"/>
  <c r="T22" i="80" s="1"/>
  <c r="S22" i="80"/>
  <c r="Q25" i="80"/>
  <c r="P22" i="80"/>
  <c r="Q22" i="80" s="1"/>
  <c r="AD22" i="80"/>
  <c r="AA23" i="80"/>
  <c r="AB23" i="80" s="1"/>
  <c r="AA21" i="80"/>
  <c r="AB21" i="80" s="1"/>
  <c r="AD23" i="80"/>
  <c r="M25" i="80"/>
  <c r="T25" i="80" s="1"/>
  <c r="AG25" i="80"/>
  <c r="AE23" i="80"/>
  <c r="AH25" i="80"/>
  <c r="AB21" i="84" l="1"/>
  <c r="Q27" i="84"/>
  <c r="Q28" i="84"/>
  <c r="Q22" i="84"/>
  <c r="Q24" i="84"/>
  <c r="Q23" i="84"/>
  <c r="Q24" i="83"/>
  <c r="Q22" i="83"/>
  <c r="Q22" i="81"/>
  <c r="Q59" i="70"/>
  <c r="Q66" i="70"/>
  <c r="Q67" i="70"/>
  <c r="Q63" i="70"/>
  <c r="Q62" i="70"/>
  <c r="Q24" i="85"/>
  <c r="Q22" i="85"/>
  <c r="Q25" i="85"/>
  <c r="Q25" i="84"/>
  <c r="Q25" i="82"/>
  <c r="Q23" i="82"/>
  <c r="Q23" i="81"/>
  <c r="Q23" i="85"/>
  <c r="Q24" i="82"/>
  <c r="Q22" i="82"/>
  <c r="Q26" i="82"/>
  <c r="Q24" i="81"/>
  <c r="K56" i="69" l="1"/>
  <c r="L56" i="69"/>
  <c r="N56" i="69"/>
  <c r="O56" i="69"/>
  <c r="V56" i="69"/>
  <c r="W56" i="69"/>
  <c r="X56" i="69"/>
  <c r="Y56" i="69"/>
  <c r="Z56" i="69"/>
  <c r="AH56" i="69" s="1"/>
  <c r="AA56" i="69"/>
  <c r="AB56" i="69"/>
  <c r="AD56" i="69"/>
  <c r="AJ56" i="69"/>
  <c r="E56" i="69"/>
  <c r="F56" i="69"/>
  <c r="E55" i="70"/>
  <c r="F55" i="70"/>
  <c r="K55" i="70"/>
  <c r="L55" i="70"/>
  <c r="M55" i="70"/>
  <c r="N55" i="70"/>
  <c r="O55" i="70"/>
  <c r="S55" i="70"/>
  <c r="V55" i="70"/>
  <c r="W55" i="70"/>
  <c r="X55" i="70"/>
  <c r="Y55" i="70"/>
  <c r="Z55" i="70"/>
  <c r="AJ55" i="70"/>
  <c r="K55" i="66"/>
  <c r="S55" i="66" s="1"/>
  <c r="L55" i="66"/>
  <c r="N55" i="66"/>
  <c r="O55" i="66"/>
  <c r="V55" i="66"/>
  <c r="W55" i="66"/>
  <c r="X55" i="66"/>
  <c r="Y55" i="66"/>
  <c r="Z55" i="66"/>
  <c r="AJ55" i="66"/>
  <c r="E55" i="66"/>
  <c r="F55" i="66"/>
  <c r="AD55" i="66" s="1"/>
  <c r="Y54" i="70"/>
  <c r="AJ54" i="70"/>
  <c r="Z54" i="66"/>
  <c r="AJ55" i="69"/>
  <c r="Z55" i="69"/>
  <c r="AH55" i="69" s="1"/>
  <c r="Y55" i="69"/>
  <c r="W55" i="69"/>
  <c r="V55" i="69"/>
  <c r="X55" i="69" s="1"/>
  <c r="O55" i="69"/>
  <c r="N55" i="69"/>
  <c r="L55" i="69"/>
  <c r="K55" i="69"/>
  <c r="F55" i="69"/>
  <c r="AD55" i="69" s="1"/>
  <c r="E55" i="69"/>
  <c r="V54" i="70"/>
  <c r="K54" i="70"/>
  <c r="F54" i="70"/>
  <c r="AD54" i="70" s="1"/>
  <c r="E54" i="70"/>
  <c r="AJ54" i="66"/>
  <c r="Y54" i="66"/>
  <c r="W54" i="66"/>
  <c r="V54" i="66"/>
  <c r="N54" i="66"/>
  <c r="L54" i="66"/>
  <c r="K54" i="66"/>
  <c r="M54" i="66" s="1"/>
  <c r="F54" i="66"/>
  <c r="AD54" i="66" s="1"/>
  <c r="E54" i="66"/>
  <c r="K54" i="69"/>
  <c r="M54" i="69" s="1"/>
  <c r="L54" i="69"/>
  <c r="N54" i="69"/>
  <c r="O54" i="69"/>
  <c r="V54" i="69"/>
  <c r="W54" i="69"/>
  <c r="X54" i="69"/>
  <c r="Y54" i="69"/>
  <c r="Z54" i="69"/>
  <c r="AD54" i="69"/>
  <c r="AJ54" i="69"/>
  <c r="K53" i="70"/>
  <c r="M53" i="70" s="1"/>
  <c r="T53" i="70" s="1"/>
  <c r="L53" i="70"/>
  <c r="N53" i="70"/>
  <c r="O53" i="70"/>
  <c r="S53" i="70"/>
  <c r="V53" i="70"/>
  <c r="W53" i="70"/>
  <c r="X53" i="70"/>
  <c r="Y53" i="70"/>
  <c r="AE53" i="70" s="1"/>
  <c r="Z53" i="70"/>
  <c r="AH53" i="70" s="1"/>
  <c r="AA53" i="70"/>
  <c r="AB53" i="70"/>
  <c r="AJ53" i="70"/>
  <c r="K53" i="66"/>
  <c r="L53" i="66"/>
  <c r="N53" i="66"/>
  <c r="O53" i="66"/>
  <c r="S53" i="66"/>
  <c r="V53" i="66"/>
  <c r="W53" i="66"/>
  <c r="X53" i="66"/>
  <c r="Y53" i="66"/>
  <c r="Z53" i="66"/>
  <c r="AJ53" i="66"/>
  <c r="E54" i="69"/>
  <c r="AE54" i="69" s="1"/>
  <c r="F54" i="69"/>
  <c r="E53" i="70"/>
  <c r="F53" i="70"/>
  <c r="AD53" i="70" s="1"/>
  <c r="E53" i="66"/>
  <c r="F53" i="66"/>
  <c r="AG54" i="69" l="1"/>
  <c r="AA54" i="69"/>
  <c r="AB54" i="69" s="1"/>
  <c r="T54" i="69"/>
  <c r="AH54" i="69"/>
  <c r="AE56" i="69"/>
  <c r="AG56" i="69"/>
  <c r="P55" i="69"/>
  <c r="AG53" i="70"/>
  <c r="AG53" i="66"/>
  <c r="M53" i="66"/>
  <c r="T53" i="66" s="1"/>
  <c r="AA53" i="66"/>
  <c r="AB53" i="66" s="1"/>
  <c r="T54" i="66"/>
  <c r="M55" i="66"/>
  <c r="T55" i="66" s="1"/>
  <c r="AH55" i="66"/>
  <c r="AE55" i="66"/>
  <c r="AD53" i="66"/>
  <c r="AH54" i="66"/>
  <c r="P55" i="66"/>
  <c r="AG55" i="66"/>
  <c r="AH53" i="66"/>
  <c r="AE53" i="66"/>
  <c r="P56" i="69"/>
  <c r="Q56" i="69" s="1"/>
  <c r="M56" i="69"/>
  <c r="T56" i="69" s="1"/>
  <c r="S56" i="69"/>
  <c r="T55" i="70"/>
  <c r="AA55" i="70"/>
  <c r="AB55" i="70" s="1"/>
  <c r="AE55" i="70"/>
  <c r="AH55" i="70"/>
  <c r="AD55" i="70"/>
  <c r="AG55" i="70"/>
  <c r="P55" i="70"/>
  <c r="Q55" i="70" s="1"/>
  <c r="AA55" i="66"/>
  <c r="AB55" i="66" s="1"/>
  <c r="AG55" i="69"/>
  <c r="M55" i="69"/>
  <c r="T55" i="69" s="1"/>
  <c r="S55" i="69"/>
  <c r="L54" i="70"/>
  <c r="M54" i="70" s="1"/>
  <c r="N54" i="70"/>
  <c r="O54" i="70"/>
  <c r="AG54" i="70" s="1"/>
  <c r="S54" i="70"/>
  <c r="W54" i="70"/>
  <c r="X54" i="70" s="1"/>
  <c r="AE54" i="70" s="1"/>
  <c r="Z54" i="70"/>
  <c r="AA54" i="70" s="1"/>
  <c r="AB54" i="70" s="1"/>
  <c r="X54" i="66"/>
  <c r="O54" i="66"/>
  <c r="P54" i="66" s="1"/>
  <c r="S54" i="66"/>
  <c r="AA55" i="69"/>
  <c r="AB55" i="69" s="1"/>
  <c r="AE55" i="69"/>
  <c r="P54" i="70"/>
  <c r="AA54" i="66"/>
  <c r="AB54" i="66" s="1"/>
  <c r="AE54" i="66"/>
  <c r="S54" i="69"/>
  <c r="AH54" i="70" l="1"/>
  <c r="T54" i="70"/>
  <c r="Q55" i="66"/>
  <c r="AG54" i="66"/>
  <c r="W53" i="69"/>
  <c r="V53" i="69"/>
  <c r="X53" i="69" s="1"/>
  <c r="AJ52" i="66"/>
  <c r="AJ53" i="69"/>
  <c r="Z53" i="69"/>
  <c r="AA53" i="69" s="1"/>
  <c r="AB53" i="69" s="1"/>
  <c r="Y53" i="69"/>
  <c r="O53" i="69"/>
  <c r="N53" i="69"/>
  <c r="L53" i="69"/>
  <c r="K53" i="69"/>
  <c r="M53" i="69" s="1"/>
  <c r="F53" i="69"/>
  <c r="E53" i="69"/>
  <c r="AJ52" i="70"/>
  <c r="Z52" i="70"/>
  <c r="AH52" i="70" s="1"/>
  <c r="Y52" i="70"/>
  <c r="W52" i="70"/>
  <c r="V52" i="70"/>
  <c r="O52" i="70"/>
  <c r="N52" i="70"/>
  <c r="L52" i="70"/>
  <c r="K52" i="70"/>
  <c r="F52" i="70"/>
  <c r="E52" i="70"/>
  <c r="Z52" i="66"/>
  <c r="Y52" i="66"/>
  <c r="W52" i="66"/>
  <c r="V52" i="66"/>
  <c r="O52" i="66"/>
  <c r="N52" i="66"/>
  <c r="L52" i="66"/>
  <c r="K52" i="66"/>
  <c r="M52" i="66" s="1"/>
  <c r="T52" i="66" s="1"/>
  <c r="F52" i="66"/>
  <c r="E52" i="66"/>
  <c r="K52" i="69"/>
  <c r="L52" i="69"/>
  <c r="N52" i="69"/>
  <c r="O52" i="69"/>
  <c r="V52" i="69"/>
  <c r="W52" i="69"/>
  <c r="X52" i="69"/>
  <c r="Y52" i="69"/>
  <c r="Z52" i="69"/>
  <c r="AH52" i="69" s="1"/>
  <c r="AA52" i="69"/>
  <c r="AB52" i="69"/>
  <c r="AD52" i="69"/>
  <c r="AJ52" i="69"/>
  <c r="K51" i="70"/>
  <c r="L51" i="70"/>
  <c r="S51" i="70" s="1"/>
  <c r="M51" i="70"/>
  <c r="N51" i="70"/>
  <c r="O51" i="70"/>
  <c r="V51" i="70"/>
  <c r="X51" i="70" s="1"/>
  <c r="W51" i="70"/>
  <c r="Y51" i="70"/>
  <c r="Z51" i="70"/>
  <c r="AJ51" i="70"/>
  <c r="K51" i="66"/>
  <c r="L51" i="66"/>
  <c r="M51" i="66"/>
  <c r="N51" i="66"/>
  <c r="T51" i="66" s="1"/>
  <c r="O51" i="66"/>
  <c r="AG51" i="66" s="1"/>
  <c r="V51" i="66"/>
  <c r="W51" i="66"/>
  <c r="Y51" i="66"/>
  <c r="Z51" i="66"/>
  <c r="AJ51" i="66"/>
  <c r="F52" i="69"/>
  <c r="E52" i="69"/>
  <c r="F51" i="70"/>
  <c r="AD51" i="70" s="1"/>
  <c r="E51" i="70"/>
  <c r="AG51" i="70" s="1"/>
  <c r="F51" i="66"/>
  <c r="AA51" i="66" s="1"/>
  <c r="AB51" i="66" s="1"/>
  <c r="E51" i="66"/>
  <c r="AE52" i="69" l="1"/>
  <c r="M52" i="69"/>
  <c r="T52" i="69" s="1"/>
  <c r="T53" i="69"/>
  <c r="P53" i="69"/>
  <c r="AG52" i="69"/>
  <c r="AD53" i="69"/>
  <c r="P54" i="69"/>
  <c r="M52" i="70"/>
  <c r="P52" i="70"/>
  <c r="T51" i="70"/>
  <c r="X52" i="70"/>
  <c r="AH51" i="70"/>
  <c r="AD52" i="70"/>
  <c r="P53" i="70"/>
  <c r="AE51" i="70"/>
  <c r="X51" i="66"/>
  <c r="S51" i="66"/>
  <c r="AD52" i="66"/>
  <c r="P53" i="66"/>
  <c r="AD51" i="66"/>
  <c r="P52" i="66"/>
  <c r="AH52" i="66"/>
  <c r="AG53" i="69"/>
  <c r="S53" i="69"/>
  <c r="T52" i="70"/>
  <c r="S52" i="70"/>
  <c r="AG52" i="70"/>
  <c r="X52" i="66"/>
  <c r="AE52" i="66" s="1"/>
  <c r="S52" i="66"/>
  <c r="AE53" i="69"/>
  <c r="AH53" i="69"/>
  <c r="AA52" i="70"/>
  <c r="AB52" i="70" s="1"/>
  <c r="AE52" i="70"/>
  <c r="AA52" i="66"/>
  <c r="AB52" i="66" s="1"/>
  <c r="AG52" i="66"/>
  <c r="AH51" i="66"/>
  <c r="AE51" i="66"/>
  <c r="S52" i="69"/>
  <c r="AA51" i="70"/>
  <c r="AB51" i="70" s="1"/>
  <c r="P51" i="66"/>
  <c r="AJ51" i="69"/>
  <c r="AD51" i="69"/>
  <c r="Z51" i="69"/>
  <c r="AH51" i="69" s="1"/>
  <c r="Y51" i="69"/>
  <c r="W51" i="69"/>
  <c r="V51" i="69"/>
  <c r="O51" i="69"/>
  <c r="N51" i="69"/>
  <c r="L51" i="69"/>
  <c r="K51" i="69"/>
  <c r="M51" i="69" s="1"/>
  <c r="T51" i="69" s="1"/>
  <c r="F51" i="69"/>
  <c r="P52" i="69" s="1"/>
  <c r="E51" i="69"/>
  <c r="AJ50" i="70"/>
  <c r="Z50" i="70"/>
  <c r="AA50" i="70" s="1"/>
  <c r="AB50" i="70" s="1"/>
  <c r="Y50" i="70"/>
  <c r="W50" i="70"/>
  <c r="V50" i="70"/>
  <c r="X50" i="70" s="1"/>
  <c r="O50" i="70"/>
  <c r="N50" i="70"/>
  <c r="L50" i="70"/>
  <c r="K50" i="70"/>
  <c r="M50" i="70" s="1"/>
  <c r="T50" i="70" s="1"/>
  <c r="F50" i="70"/>
  <c r="AD50" i="70" s="1"/>
  <c r="E50" i="70"/>
  <c r="AJ50" i="66"/>
  <c r="Z50" i="66"/>
  <c r="AH50" i="66" s="1"/>
  <c r="Y50" i="66"/>
  <c r="W50" i="66"/>
  <c r="V50" i="66"/>
  <c r="O50" i="66"/>
  <c r="N50" i="66"/>
  <c r="L50" i="66"/>
  <c r="K50" i="66"/>
  <c r="F50" i="66"/>
  <c r="AD50" i="66" s="1"/>
  <c r="E50" i="66"/>
  <c r="K50" i="69"/>
  <c r="L50" i="69"/>
  <c r="M50" i="69" s="1"/>
  <c r="N50" i="69"/>
  <c r="O50" i="69"/>
  <c r="AG50" i="69" s="1"/>
  <c r="V50" i="69"/>
  <c r="W50" i="69"/>
  <c r="X50" i="69"/>
  <c r="Y50" i="69"/>
  <c r="Z50" i="69"/>
  <c r="AJ50" i="69"/>
  <c r="E50" i="69"/>
  <c r="F50" i="69"/>
  <c r="AA50" i="69" s="1"/>
  <c r="AB50" i="69" s="1"/>
  <c r="K49" i="70"/>
  <c r="M49" i="70" s="1"/>
  <c r="L49" i="70"/>
  <c r="N49" i="70"/>
  <c r="O49" i="70"/>
  <c r="AG49" i="70" s="1"/>
  <c r="P49" i="70"/>
  <c r="V49" i="70"/>
  <c r="W49" i="70"/>
  <c r="X49" i="70"/>
  <c r="Y49" i="70"/>
  <c r="Z49" i="70"/>
  <c r="AH49" i="70" s="1"/>
  <c r="AA49" i="70"/>
  <c r="AB49" i="70"/>
  <c r="AD49" i="70"/>
  <c r="AE49" i="70"/>
  <c r="AJ49" i="70"/>
  <c r="E49" i="70"/>
  <c r="F49" i="70"/>
  <c r="K49" i="66"/>
  <c r="L49" i="66"/>
  <c r="M49" i="66"/>
  <c r="N49" i="66"/>
  <c r="T49" i="66" s="1"/>
  <c r="O49" i="66"/>
  <c r="V49" i="66"/>
  <c r="W49" i="66"/>
  <c r="X49" i="66"/>
  <c r="Y49" i="66"/>
  <c r="Z49" i="66"/>
  <c r="AJ49" i="66"/>
  <c r="E49" i="66"/>
  <c r="AG49" i="66" s="1"/>
  <c r="F49" i="66"/>
  <c r="AA49" i="66" s="1"/>
  <c r="AB49" i="66" s="1"/>
  <c r="Z49" i="69"/>
  <c r="W48" i="70"/>
  <c r="V48" i="70"/>
  <c r="L48" i="66"/>
  <c r="K48" i="66"/>
  <c r="AJ49" i="69"/>
  <c r="Y49" i="69"/>
  <c r="W49" i="69"/>
  <c r="V49" i="69"/>
  <c r="X49" i="69" s="1"/>
  <c r="O49" i="69"/>
  <c r="N49" i="69"/>
  <c r="L49" i="69"/>
  <c r="K49" i="69"/>
  <c r="F49" i="69"/>
  <c r="E49" i="69"/>
  <c r="AJ48" i="70"/>
  <c r="Z48" i="70"/>
  <c r="AH48" i="70" s="1"/>
  <c r="Y48" i="70"/>
  <c r="O48" i="70"/>
  <c r="P48" i="70" s="1"/>
  <c r="N48" i="70"/>
  <c r="L48" i="70"/>
  <c r="K48" i="70"/>
  <c r="F48" i="70"/>
  <c r="AD48" i="70" s="1"/>
  <c r="E48" i="70"/>
  <c r="AJ48" i="66"/>
  <c r="Z48" i="66"/>
  <c r="Y48" i="66"/>
  <c r="W48" i="66"/>
  <c r="V48" i="66"/>
  <c r="X48" i="66" s="1"/>
  <c r="O48" i="66"/>
  <c r="N48" i="66"/>
  <c r="F48" i="66"/>
  <c r="AD48" i="66" s="1"/>
  <c r="E48" i="66"/>
  <c r="AJ48" i="69"/>
  <c r="Z47" i="70"/>
  <c r="AH47" i="70" s="1"/>
  <c r="O47" i="70"/>
  <c r="AG47" i="70" s="1"/>
  <c r="K47" i="66"/>
  <c r="W48" i="69"/>
  <c r="V48" i="69"/>
  <c r="L48" i="69"/>
  <c r="K48" i="69"/>
  <c r="M48" i="69" s="1"/>
  <c r="F48" i="69"/>
  <c r="E48" i="69"/>
  <c r="W47" i="70"/>
  <c r="V47" i="70"/>
  <c r="L47" i="70"/>
  <c r="K47" i="70"/>
  <c r="M47" i="70" s="1"/>
  <c r="F47" i="70"/>
  <c r="AD47" i="70" s="1"/>
  <c r="E47" i="70"/>
  <c r="AJ47" i="66"/>
  <c r="Z47" i="66"/>
  <c r="Y47" i="66"/>
  <c r="W47" i="66"/>
  <c r="V47" i="66"/>
  <c r="X47" i="66" s="1"/>
  <c r="O47" i="66"/>
  <c r="N47" i="66"/>
  <c r="L47" i="66"/>
  <c r="F47" i="66"/>
  <c r="E47" i="66"/>
  <c r="Z46" i="66"/>
  <c r="K46" i="66"/>
  <c r="L46" i="66"/>
  <c r="N46" i="66"/>
  <c r="O46" i="66"/>
  <c r="V46" i="66"/>
  <c r="W46" i="66"/>
  <c r="X46" i="66"/>
  <c r="Y46" i="66"/>
  <c r="AJ46" i="66"/>
  <c r="K46" i="70"/>
  <c r="L46" i="70"/>
  <c r="N46" i="70"/>
  <c r="O46" i="70"/>
  <c r="V46" i="70"/>
  <c r="W46" i="70"/>
  <c r="X46" i="70"/>
  <c r="Y46" i="70"/>
  <c r="Z46" i="70"/>
  <c r="AG46" i="70"/>
  <c r="AJ46" i="70"/>
  <c r="K47" i="69"/>
  <c r="L47" i="69"/>
  <c r="N47" i="69"/>
  <c r="O47" i="69"/>
  <c r="V47" i="69"/>
  <c r="W47" i="69"/>
  <c r="X47" i="69"/>
  <c r="Y47" i="69"/>
  <c r="Z47" i="69"/>
  <c r="AD47" i="69"/>
  <c r="AJ47" i="69"/>
  <c r="E47" i="69"/>
  <c r="F47" i="69"/>
  <c r="E46" i="70"/>
  <c r="F46" i="70"/>
  <c r="AD46" i="70" s="1"/>
  <c r="E46" i="66"/>
  <c r="F46" i="66"/>
  <c r="AD46" i="66" s="1"/>
  <c r="S50" i="69" l="1"/>
  <c r="P50" i="69"/>
  <c r="X51" i="69"/>
  <c r="AE51" i="69" s="1"/>
  <c r="AG51" i="69"/>
  <c r="T50" i="69"/>
  <c r="M49" i="69"/>
  <c r="T49" i="69" s="1"/>
  <c r="M47" i="69"/>
  <c r="T47" i="69" s="1"/>
  <c r="AH49" i="69"/>
  <c r="Q53" i="69"/>
  <c r="AD50" i="69"/>
  <c r="AH50" i="69"/>
  <c r="AE50" i="69"/>
  <c r="Q54" i="69"/>
  <c r="Q55" i="69"/>
  <c r="AH47" i="69"/>
  <c r="AE47" i="69"/>
  <c r="AG47" i="69"/>
  <c r="S46" i="70"/>
  <c r="T49" i="70"/>
  <c r="M46" i="70"/>
  <c r="T46" i="70" s="1"/>
  <c r="X47" i="70"/>
  <c r="P51" i="70"/>
  <c r="P50" i="70"/>
  <c r="Q50" i="70" s="1"/>
  <c r="AA46" i="70"/>
  <c r="AB46" i="70" s="1"/>
  <c r="AE46" i="70"/>
  <c r="Q49" i="70"/>
  <c r="Q53" i="70"/>
  <c r="Q54" i="70"/>
  <c r="Q51" i="70"/>
  <c r="Q52" i="70"/>
  <c r="S49" i="66"/>
  <c r="P49" i="66"/>
  <c r="M46" i="66"/>
  <c r="T46" i="66" s="1"/>
  <c r="AH46" i="66"/>
  <c r="AE46" i="66"/>
  <c r="AD49" i="66"/>
  <c r="AG47" i="66"/>
  <c r="AE49" i="66"/>
  <c r="AA47" i="66"/>
  <c r="AB47" i="66" s="1"/>
  <c r="AG50" i="66"/>
  <c r="Q53" i="66"/>
  <c r="Q54" i="66"/>
  <c r="AG46" i="66"/>
  <c r="AH49" i="66"/>
  <c r="Q52" i="66"/>
  <c r="P51" i="69"/>
  <c r="Q51" i="69" s="1"/>
  <c r="S51" i="69"/>
  <c r="AG50" i="70"/>
  <c r="S50" i="70"/>
  <c r="S50" i="66"/>
  <c r="M50" i="66"/>
  <c r="T50" i="66" s="1"/>
  <c r="X50" i="66"/>
  <c r="AE50" i="66" s="1"/>
  <c r="AA51" i="69"/>
  <c r="AB51" i="69" s="1"/>
  <c r="AE50" i="70"/>
  <c r="AH50" i="70"/>
  <c r="AA50" i="66"/>
  <c r="AB50" i="66" s="1"/>
  <c r="P50" i="66"/>
  <c r="Q50" i="66" s="1"/>
  <c r="S49" i="70"/>
  <c r="S49" i="69"/>
  <c r="AG49" i="69"/>
  <c r="AD49" i="69"/>
  <c r="AG48" i="70"/>
  <c r="M48" i="70"/>
  <c r="T48" i="70" s="1"/>
  <c r="X48" i="70"/>
  <c r="AE48" i="70" s="1"/>
  <c r="S48" i="70"/>
  <c r="M48" i="66"/>
  <c r="T48" i="66" s="1"/>
  <c r="S48" i="66"/>
  <c r="AG48" i="66"/>
  <c r="P48" i="66"/>
  <c r="AA48" i="66"/>
  <c r="AB48" i="66" s="1"/>
  <c r="P49" i="69"/>
  <c r="AA49" i="69"/>
  <c r="AB49" i="69" s="1"/>
  <c r="AE49" i="69"/>
  <c r="AA48" i="70"/>
  <c r="AB48" i="70" s="1"/>
  <c r="AH48" i="66"/>
  <c r="AE48" i="66"/>
  <c r="X48" i="69"/>
  <c r="N48" i="69"/>
  <c r="T48" i="69" s="1"/>
  <c r="O48" i="69"/>
  <c r="P48" i="69" s="1"/>
  <c r="S48" i="69"/>
  <c r="Y48" i="69"/>
  <c r="AE48" i="69" s="1"/>
  <c r="Z48" i="69"/>
  <c r="AH48" i="69" s="1"/>
  <c r="AG48" i="69"/>
  <c r="AD48" i="69"/>
  <c r="S47" i="70"/>
  <c r="AJ47" i="70"/>
  <c r="N47" i="70"/>
  <c r="T47" i="70" s="1"/>
  <c r="Y47" i="70"/>
  <c r="AE47" i="70" s="1"/>
  <c r="M47" i="66"/>
  <c r="T47" i="66" s="1"/>
  <c r="S47" i="66"/>
  <c r="AH47" i="66"/>
  <c r="AE47" i="66"/>
  <c r="AD47" i="66"/>
  <c r="P47" i="70"/>
  <c r="AA47" i="70"/>
  <c r="AB47" i="70" s="1"/>
  <c r="P47" i="66"/>
  <c r="AA46" i="66"/>
  <c r="AB46" i="66" s="1"/>
  <c r="S46" i="66"/>
  <c r="AH46" i="70"/>
  <c r="AA47" i="69"/>
  <c r="AB47" i="69" s="1"/>
  <c r="S47" i="69"/>
  <c r="Q49" i="69" l="1"/>
  <c r="Q50" i="69"/>
  <c r="Q52" i="69"/>
  <c r="Q48" i="70"/>
  <c r="Q48" i="66"/>
  <c r="Q51" i="66"/>
  <c r="Q49" i="66"/>
  <c r="AA48" i="69"/>
  <c r="AB48" i="69" s="1"/>
  <c r="K46" i="69"/>
  <c r="L46" i="69"/>
  <c r="M46" i="69"/>
  <c r="N46" i="69"/>
  <c r="T46" i="69" s="1"/>
  <c r="O46" i="69"/>
  <c r="V46" i="69"/>
  <c r="W46" i="69"/>
  <c r="X46" i="69"/>
  <c r="Y46" i="69"/>
  <c r="Z46" i="69"/>
  <c r="AJ46" i="69"/>
  <c r="S46" i="69" l="1"/>
  <c r="K45" i="66"/>
  <c r="L45" i="66"/>
  <c r="N45" i="66"/>
  <c r="O45" i="66"/>
  <c r="V45" i="66"/>
  <c r="W45" i="66"/>
  <c r="X45" i="66" s="1"/>
  <c r="Y45" i="66"/>
  <c r="Z45" i="66"/>
  <c r="AD45" i="66"/>
  <c r="AG45" i="66"/>
  <c r="AJ45" i="66"/>
  <c r="K45" i="70"/>
  <c r="L45" i="70"/>
  <c r="M45" i="70"/>
  <c r="N45" i="70"/>
  <c r="O45" i="70"/>
  <c r="S45" i="70"/>
  <c r="T45" i="70"/>
  <c r="V45" i="70"/>
  <c r="W45" i="70"/>
  <c r="X45" i="70"/>
  <c r="Y45" i="70"/>
  <c r="Z45" i="70"/>
  <c r="AJ45" i="70"/>
  <c r="E46" i="69"/>
  <c r="AG46" i="69" s="1"/>
  <c r="F46" i="69"/>
  <c r="AH46" i="69" s="1"/>
  <c r="E45" i="70"/>
  <c r="F45" i="70"/>
  <c r="P46" i="70" s="1"/>
  <c r="E45" i="66"/>
  <c r="F45" i="66"/>
  <c r="P46" i="66" s="1"/>
  <c r="K22" i="78"/>
  <c r="M22" i="78" s="1"/>
  <c r="L22" i="78"/>
  <c r="N22" i="78"/>
  <c r="O22" i="78"/>
  <c r="AG22" i="78" s="1"/>
  <c r="V22" i="78"/>
  <c r="W22" i="78"/>
  <c r="X22" i="78"/>
  <c r="Y22" i="78"/>
  <c r="Z22" i="78"/>
  <c r="AH22" i="78" s="1"/>
  <c r="AD22" i="78"/>
  <c r="AE22" i="78"/>
  <c r="AJ22" i="78"/>
  <c r="K23" i="78"/>
  <c r="L23" i="78"/>
  <c r="M23" i="78"/>
  <c r="N23" i="78"/>
  <c r="T23" i="78" s="1"/>
  <c r="O23" i="78"/>
  <c r="AG23" i="78" s="1"/>
  <c r="P23" i="78"/>
  <c r="V23" i="78"/>
  <c r="W23" i="78"/>
  <c r="Y23" i="78"/>
  <c r="Z23" i="78"/>
  <c r="AA23" i="78"/>
  <c r="AB23" i="78" s="1"/>
  <c r="AD23" i="78"/>
  <c r="AH23" i="78"/>
  <c r="AJ23" i="78"/>
  <c r="K24" i="78"/>
  <c r="L24" i="78"/>
  <c r="M24" i="78"/>
  <c r="N24" i="78"/>
  <c r="T24" i="78" s="1"/>
  <c r="O24" i="78"/>
  <c r="AG24" i="78" s="1"/>
  <c r="P24" i="78"/>
  <c r="V24" i="78"/>
  <c r="W24" i="78"/>
  <c r="Y24" i="78"/>
  <c r="Z24" i="78"/>
  <c r="AA24" i="78"/>
  <c r="AB24" i="78"/>
  <c r="AD24" i="78"/>
  <c r="AH24" i="78"/>
  <c r="AJ24" i="78"/>
  <c r="K25" i="78"/>
  <c r="L25" i="78"/>
  <c r="N25" i="78"/>
  <c r="O25" i="78"/>
  <c r="AG25" i="78" s="1"/>
  <c r="V25" i="78"/>
  <c r="W25" i="78"/>
  <c r="X25" i="78"/>
  <c r="Y25" i="78"/>
  <c r="Z25" i="78"/>
  <c r="AH25" i="78" s="1"/>
  <c r="AA25" i="78"/>
  <c r="AB25" i="78"/>
  <c r="AD25" i="78"/>
  <c r="AJ25" i="78"/>
  <c r="F21" i="78"/>
  <c r="AD21" i="78" s="1"/>
  <c r="E21" i="78"/>
  <c r="K21" i="78"/>
  <c r="L21" i="78"/>
  <c r="N21" i="78"/>
  <c r="O21" i="78"/>
  <c r="V21" i="78"/>
  <c r="W21" i="78"/>
  <c r="Y21" i="78"/>
  <c r="Z21" i="78"/>
  <c r="AJ21" i="78"/>
  <c r="E28" i="67"/>
  <c r="F28" i="67"/>
  <c r="AD28" i="67" s="1"/>
  <c r="K28" i="67"/>
  <c r="L28" i="67"/>
  <c r="N28" i="67"/>
  <c r="O28" i="67"/>
  <c r="AG28" i="67" s="1"/>
  <c r="V28" i="67"/>
  <c r="W28" i="67"/>
  <c r="Y28" i="67"/>
  <c r="Z28" i="67"/>
  <c r="AJ28" i="67"/>
  <c r="E29" i="67"/>
  <c r="F29" i="67"/>
  <c r="K29" i="67"/>
  <c r="L29" i="67"/>
  <c r="M29" i="67" s="1"/>
  <c r="N29" i="67"/>
  <c r="O29" i="67"/>
  <c r="AG29" i="67" s="1"/>
  <c r="P29" i="67"/>
  <c r="V29" i="67"/>
  <c r="W29" i="67"/>
  <c r="Y29" i="67"/>
  <c r="Z29" i="67"/>
  <c r="AJ29" i="67"/>
  <c r="K30" i="67"/>
  <c r="L30" i="67"/>
  <c r="N30" i="67"/>
  <c r="O30" i="67"/>
  <c r="V30" i="67"/>
  <c r="W30" i="67"/>
  <c r="Y30" i="67"/>
  <c r="Z30" i="67"/>
  <c r="AJ30" i="67"/>
  <c r="K44" i="66"/>
  <c r="L44" i="66"/>
  <c r="M44" i="66" s="1"/>
  <c r="N44" i="66"/>
  <c r="O44" i="66"/>
  <c r="S44" i="66"/>
  <c r="V44" i="66"/>
  <c r="W44" i="66"/>
  <c r="X44" i="66"/>
  <c r="Y44" i="66"/>
  <c r="Z44" i="66"/>
  <c r="AH44" i="66" s="1"/>
  <c r="AA44" i="66"/>
  <c r="AB44" i="66"/>
  <c r="AJ44" i="66"/>
  <c r="K44" i="70"/>
  <c r="L44" i="70"/>
  <c r="M44" i="70" s="1"/>
  <c r="N44" i="70"/>
  <c r="O44" i="70"/>
  <c r="V44" i="70"/>
  <c r="W44" i="70"/>
  <c r="X44" i="70"/>
  <c r="Y44" i="70"/>
  <c r="Z44" i="70"/>
  <c r="AJ44" i="70"/>
  <c r="K45" i="69"/>
  <c r="L45" i="69"/>
  <c r="M45" i="69"/>
  <c r="T45" i="69" s="1"/>
  <c r="N45" i="69"/>
  <c r="O45" i="69"/>
  <c r="V45" i="69"/>
  <c r="W45" i="69"/>
  <c r="X45" i="69"/>
  <c r="Y45" i="69"/>
  <c r="AE45" i="69" s="1"/>
  <c r="Z45" i="69"/>
  <c r="AH45" i="69" s="1"/>
  <c r="AA45" i="69"/>
  <c r="AB45" i="69"/>
  <c r="AD45" i="69"/>
  <c r="AJ45" i="69"/>
  <c r="E45" i="69"/>
  <c r="F45" i="69"/>
  <c r="E44" i="70"/>
  <c r="F44" i="70"/>
  <c r="AA44" i="70" s="1"/>
  <c r="AB44" i="70" s="1"/>
  <c r="E44" i="66"/>
  <c r="F44" i="66"/>
  <c r="AD44" i="66" s="1"/>
  <c r="K43" i="66"/>
  <c r="M43" i="66" s="1"/>
  <c r="L43" i="66"/>
  <c r="N43" i="66"/>
  <c r="O43" i="66"/>
  <c r="V43" i="66"/>
  <c r="W43" i="66"/>
  <c r="X43" i="66"/>
  <c r="Y43" i="66"/>
  <c r="Z43" i="66"/>
  <c r="AH43" i="66" s="1"/>
  <c r="AJ43" i="66"/>
  <c r="K43" i="70"/>
  <c r="M43" i="70" s="1"/>
  <c r="L43" i="70"/>
  <c r="N43" i="70"/>
  <c r="O43" i="70"/>
  <c r="V43" i="70"/>
  <c r="W43" i="70"/>
  <c r="X43" i="70"/>
  <c r="Y43" i="70"/>
  <c r="Z43" i="70"/>
  <c r="AJ43" i="70"/>
  <c r="K44" i="69"/>
  <c r="L44" i="69"/>
  <c r="N44" i="69"/>
  <c r="O44" i="69"/>
  <c r="AG44" i="69" s="1"/>
  <c r="V44" i="69"/>
  <c r="W44" i="69"/>
  <c r="Y44" i="69"/>
  <c r="Z44" i="69"/>
  <c r="AJ44" i="69"/>
  <c r="E44" i="69"/>
  <c r="F44" i="69"/>
  <c r="E43" i="70"/>
  <c r="F43" i="70"/>
  <c r="E43" i="66"/>
  <c r="F43" i="66"/>
  <c r="Y43" i="69"/>
  <c r="V43" i="69"/>
  <c r="AJ43" i="69"/>
  <c r="Z43" i="69"/>
  <c r="W43" i="69"/>
  <c r="O43" i="69"/>
  <c r="N43" i="69"/>
  <c r="L43" i="69"/>
  <c r="K43" i="69"/>
  <c r="M43" i="69" s="1"/>
  <c r="F43" i="69"/>
  <c r="AD43" i="69" s="1"/>
  <c r="E43" i="69"/>
  <c r="AJ42" i="70"/>
  <c r="Z42" i="70"/>
  <c r="Y42" i="70"/>
  <c r="W42" i="70"/>
  <c r="V42" i="70"/>
  <c r="X42" i="70" s="1"/>
  <c r="O42" i="70"/>
  <c r="N42" i="70"/>
  <c r="L42" i="70"/>
  <c r="K42" i="70"/>
  <c r="F42" i="70"/>
  <c r="AD42" i="70" s="1"/>
  <c r="E42" i="70"/>
  <c r="AJ42" i="66"/>
  <c r="Z42" i="66"/>
  <c r="Y42" i="66"/>
  <c r="W42" i="66"/>
  <c r="V42" i="66"/>
  <c r="O42" i="66"/>
  <c r="N42" i="66"/>
  <c r="L42" i="66"/>
  <c r="K42" i="66"/>
  <c r="S42" i="66" s="1"/>
  <c r="F42" i="66"/>
  <c r="AD42" i="66" s="1"/>
  <c r="E42" i="66"/>
  <c r="AJ42" i="69"/>
  <c r="AJ40" i="67"/>
  <c r="N41" i="70"/>
  <c r="L41" i="70"/>
  <c r="V41" i="70"/>
  <c r="Z41" i="66"/>
  <c r="K41" i="66"/>
  <c r="Y42" i="69"/>
  <c r="W42" i="69"/>
  <c r="V42" i="69"/>
  <c r="X42" i="69" s="1"/>
  <c r="O42" i="69"/>
  <c r="N42" i="69"/>
  <c r="L42" i="69"/>
  <c r="K42" i="69"/>
  <c r="M42" i="69" s="1"/>
  <c r="F42" i="69"/>
  <c r="E42" i="69"/>
  <c r="Z40" i="67"/>
  <c r="Y40" i="67"/>
  <c r="W40" i="67"/>
  <c r="V40" i="67"/>
  <c r="O40" i="67"/>
  <c r="N40" i="67"/>
  <c r="L40" i="67"/>
  <c r="K40" i="67"/>
  <c r="F40" i="67"/>
  <c r="AD40" i="67" s="1"/>
  <c r="E40" i="67"/>
  <c r="AJ41" i="70"/>
  <c r="Z41" i="70"/>
  <c r="Y41" i="70"/>
  <c r="W41" i="70"/>
  <c r="O41" i="70"/>
  <c r="F41" i="70"/>
  <c r="E41" i="70"/>
  <c r="W41" i="66"/>
  <c r="V41" i="66"/>
  <c r="X41" i="66" s="1"/>
  <c r="L41" i="66"/>
  <c r="F41" i="66"/>
  <c r="AD41" i="66" s="1"/>
  <c r="E41" i="66"/>
  <c r="K40" i="66"/>
  <c r="L40" i="66"/>
  <c r="M40" i="66"/>
  <c r="N40" i="66"/>
  <c r="O40" i="66"/>
  <c r="AG40" i="66" s="1"/>
  <c r="S40" i="66"/>
  <c r="T40" i="66"/>
  <c r="V40" i="66"/>
  <c r="X40" i="66" s="1"/>
  <c r="W40" i="66"/>
  <c r="Y40" i="66"/>
  <c r="Z40" i="66"/>
  <c r="AJ40" i="66"/>
  <c r="E40" i="66"/>
  <c r="F40" i="66"/>
  <c r="AD40" i="66" s="1"/>
  <c r="K40" i="70"/>
  <c r="L40" i="70"/>
  <c r="M40" i="70" s="1"/>
  <c r="N40" i="70"/>
  <c r="O40" i="70"/>
  <c r="V40" i="70"/>
  <c r="W40" i="70"/>
  <c r="X40" i="70"/>
  <c r="Y40" i="70"/>
  <c r="Z40" i="70"/>
  <c r="AA40" i="70" s="1"/>
  <c r="AB40" i="70" s="1"/>
  <c r="AJ40" i="70"/>
  <c r="K39" i="67"/>
  <c r="L39" i="67"/>
  <c r="N39" i="67"/>
  <c r="O39" i="67"/>
  <c r="V39" i="67"/>
  <c r="W39" i="67"/>
  <c r="Y39" i="67"/>
  <c r="Z39" i="67"/>
  <c r="AJ39" i="67"/>
  <c r="K41" i="69"/>
  <c r="S41" i="69" s="1"/>
  <c r="L41" i="69"/>
  <c r="M41" i="69"/>
  <c r="N41" i="69"/>
  <c r="O41" i="69"/>
  <c r="V41" i="69"/>
  <c r="W41" i="69"/>
  <c r="X41" i="69"/>
  <c r="Y41" i="69"/>
  <c r="Z41" i="69"/>
  <c r="AJ41" i="69"/>
  <c r="E41" i="69"/>
  <c r="F41" i="69"/>
  <c r="AD41" i="69" s="1"/>
  <c r="E39" i="67"/>
  <c r="F39" i="67"/>
  <c r="AD39" i="67" s="1"/>
  <c r="E40" i="70"/>
  <c r="F40" i="70"/>
  <c r="K40" i="69"/>
  <c r="L40" i="69"/>
  <c r="N40" i="69"/>
  <c r="O40" i="69"/>
  <c r="V40" i="69"/>
  <c r="W40" i="69"/>
  <c r="X40" i="69" s="1"/>
  <c r="Y40" i="69"/>
  <c r="Z40" i="69"/>
  <c r="AJ40" i="69"/>
  <c r="E40" i="69"/>
  <c r="F40" i="69"/>
  <c r="AD40" i="69" s="1"/>
  <c r="K38" i="67"/>
  <c r="L38" i="67"/>
  <c r="N38" i="67"/>
  <c r="O38" i="67"/>
  <c r="V38" i="67"/>
  <c r="W38" i="67"/>
  <c r="Y38" i="67"/>
  <c r="Z38" i="67"/>
  <c r="AJ38" i="67"/>
  <c r="E38" i="67"/>
  <c r="F38" i="67"/>
  <c r="AD38" i="67" s="1"/>
  <c r="K39" i="70"/>
  <c r="S39" i="70" s="1"/>
  <c r="L39" i="70"/>
  <c r="M39" i="70"/>
  <c r="N39" i="70"/>
  <c r="O39" i="70"/>
  <c r="AG39" i="70" s="1"/>
  <c r="V39" i="70"/>
  <c r="W39" i="70"/>
  <c r="X39" i="70"/>
  <c r="Y39" i="70"/>
  <c r="Z39" i="70"/>
  <c r="AJ39" i="70"/>
  <c r="E39" i="70"/>
  <c r="F39" i="70"/>
  <c r="AD39" i="70" s="1"/>
  <c r="K39" i="66"/>
  <c r="M39" i="66" s="1"/>
  <c r="T39" i="66" s="1"/>
  <c r="L39" i="66"/>
  <c r="N39" i="66"/>
  <c r="O39" i="66"/>
  <c r="V39" i="66"/>
  <c r="W39" i="66"/>
  <c r="X39" i="66"/>
  <c r="Y39" i="66"/>
  <c r="Z39" i="66"/>
  <c r="AJ39" i="66"/>
  <c r="E39" i="66"/>
  <c r="F39" i="66"/>
  <c r="AD39" i="66" s="1"/>
  <c r="K38" i="66"/>
  <c r="L38" i="66"/>
  <c r="M38" i="66"/>
  <c r="N38" i="66"/>
  <c r="T38" i="66" s="1"/>
  <c r="O38" i="66"/>
  <c r="V38" i="66"/>
  <c r="W38" i="66"/>
  <c r="X38" i="66"/>
  <c r="Y38" i="66"/>
  <c r="Z38" i="66"/>
  <c r="AJ38" i="66"/>
  <c r="K38" i="70"/>
  <c r="S38" i="70" s="1"/>
  <c r="L38" i="70"/>
  <c r="N38" i="70"/>
  <c r="O38" i="70"/>
  <c r="V38" i="70"/>
  <c r="W38" i="70"/>
  <c r="X38" i="70"/>
  <c r="Y38" i="70"/>
  <c r="Z38" i="70"/>
  <c r="AJ38" i="70"/>
  <c r="K37" i="67"/>
  <c r="L37" i="67"/>
  <c r="N37" i="67"/>
  <c r="O37" i="67"/>
  <c r="V37" i="67"/>
  <c r="W37" i="67"/>
  <c r="Y37" i="67"/>
  <c r="Z37" i="67"/>
  <c r="AJ37" i="67"/>
  <c r="K39" i="69"/>
  <c r="L39" i="69"/>
  <c r="N39" i="69"/>
  <c r="O39" i="69"/>
  <c r="AG39" i="69" s="1"/>
  <c r="V39" i="69"/>
  <c r="W39" i="69"/>
  <c r="X39" i="69"/>
  <c r="Y39" i="69"/>
  <c r="Z39" i="69"/>
  <c r="AE39" i="69"/>
  <c r="AJ39" i="69"/>
  <c r="E39" i="69"/>
  <c r="F39" i="69"/>
  <c r="AD39" i="69" s="1"/>
  <c r="E37" i="67"/>
  <c r="F37" i="67"/>
  <c r="AD37" i="67" s="1"/>
  <c r="E38" i="70"/>
  <c r="AG38" i="70" s="1"/>
  <c r="F38" i="70"/>
  <c r="AD38" i="70" s="1"/>
  <c r="E38" i="66"/>
  <c r="F38" i="66"/>
  <c r="AD38" i="66" s="1"/>
  <c r="T22" i="78" l="1"/>
  <c r="X21" i="78"/>
  <c r="AE21" i="78" s="1"/>
  <c r="X23" i="78"/>
  <c r="X24" i="78"/>
  <c r="AE24" i="78" s="1"/>
  <c r="X28" i="67"/>
  <c r="AA22" i="78"/>
  <c r="AB22" i="78" s="1"/>
  <c r="M21" i="78"/>
  <c r="T21" i="78" s="1"/>
  <c r="S21" i="78"/>
  <c r="S22" i="78"/>
  <c r="S23" i="78"/>
  <c r="AE25" i="78"/>
  <c r="AE23" i="78"/>
  <c r="Q24" i="78"/>
  <c r="P21" i="78"/>
  <c r="Q21" i="78" s="1"/>
  <c r="AG21" i="78"/>
  <c r="M25" i="78"/>
  <c r="T25" i="78" s="1"/>
  <c r="S24" i="78"/>
  <c r="AA21" i="78"/>
  <c r="AB21" i="78" s="1"/>
  <c r="P22" i="78"/>
  <c r="M40" i="67"/>
  <c r="S28" i="67"/>
  <c r="S30" i="67"/>
  <c r="AA28" i="67"/>
  <c r="AB28" i="67" s="1"/>
  <c r="AE28" i="67"/>
  <c r="S45" i="69"/>
  <c r="X44" i="69"/>
  <c r="AE44" i="69"/>
  <c r="T41" i="69"/>
  <c r="AG43" i="69"/>
  <c r="AG40" i="69"/>
  <c r="M44" i="69"/>
  <c r="T44" i="69" s="1"/>
  <c r="M40" i="69"/>
  <c r="T40" i="69" s="1"/>
  <c r="M39" i="69"/>
  <c r="T39" i="69" s="1"/>
  <c r="P44" i="69"/>
  <c r="AA43" i="69"/>
  <c r="AB43" i="69" s="1"/>
  <c r="AH39" i="69"/>
  <c r="AH44" i="69"/>
  <c r="AG45" i="69"/>
  <c r="AH40" i="69"/>
  <c r="AA41" i="69"/>
  <c r="AB41" i="69" s="1"/>
  <c r="AD44" i="69"/>
  <c r="AH41" i="69"/>
  <c r="P42" i="69"/>
  <c r="AE46" i="69"/>
  <c r="AG41" i="69"/>
  <c r="P47" i="69"/>
  <c r="AA46" i="69"/>
  <c r="AB46" i="69" s="1"/>
  <c r="AD46" i="69"/>
  <c r="AE40" i="69"/>
  <c r="AE41" i="69"/>
  <c r="P46" i="69"/>
  <c r="T39" i="70"/>
  <c r="M38" i="70"/>
  <c r="T38" i="70" s="1"/>
  <c r="T40" i="70"/>
  <c r="AH40" i="70"/>
  <c r="S44" i="70"/>
  <c r="AE40" i="70"/>
  <c r="AE45" i="70"/>
  <c r="P43" i="70"/>
  <c r="AD45" i="70"/>
  <c r="AA45" i="70"/>
  <c r="AB45" i="70" s="1"/>
  <c r="AG45" i="70"/>
  <c r="AH45" i="70"/>
  <c r="AD40" i="70"/>
  <c r="S40" i="70"/>
  <c r="S43" i="70"/>
  <c r="AA43" i="70"/>
  <c r="AB43" i="70" s="1"/>
  <c r="AA38" i="70"/>
  <c r="AB38" i="70" s="1"/>
  <c r="T43" i="70"/>
  <c r="AG43" i="70"/>
  <c r="P39" i="70"/>
  <c r="AH44" i="70"/>
  <c r="AD43" i="70"/>
  <c r="P41" i="70"/>
  <c r="AE39" i="70"/>
  <c r="AA42" i="70"/>
  <c r="AB42" i="70" s="1"/>
  <c r="AE43" i="70"/>
  <c r="AG44" i="70"/>
  <c r="Q47" i="70"/>
  <c r="P45" i="70"/>
  <c r="Q45" i="70" s="1"/>
  <c r="AD44" i="70"/>
  <c r="P40" i="70"/>
  <c r="AA39" i="70"/>
  <c r="AB39" i="70" s="1"/>
  <c r="AH39" i="70"/>
  <c r="AH38" i="70"/>
  <c r="AE38" i="70"/>
  <c r="AE44" i="70"/>
  <c r="P42" i="70"/>
  <c r="AH43" i="70"/>
  <c r="AH41" i="70"/>
  <c r="T43" i="66"/>
  <c r="S39" i="66"/>
  <c r="S45" i="66"/>
  <c r="S38" i="66"/>
  <c r="S43" i="66"/>
  <c r="AE39" i="66"/>
  <c r="AG44" i="66"/>
  <c r="AH39" i="66"/>
  <c r="AH38" i="66"/>
  <c r="AG39" i="66"/>
  <c r="P40" i="66"/>
  <c r="AE44" i="66"/>
  <c r="AE43" i="66"/>
  <c r="AA39" i="66"/>
  <c r="AB39" i="66" s="1"/>
  <c r="T44" i="66"/>
  <c r="AA43" i="66"/>
  <c r="AB43" i="66" s="1"/>
  <c r="M45" i="66"/>
  <c r="T45" i="66" s="1"/>
  <c r="AE38" i="66"/>
  <c r="AA40" i="66"/>
  <c r="AB40" i="66" s="1"/>
  <c r="P42" i="66"/>
  <c r="AA42" i="66"/>
  <c r="AB42" i="66" s="1"/>
  <c r="AG38" i="66"/>
  <c r="AH40" i="66"/>
  <c r="AE40" i="66"/>
  <c r="AG43" i="66"/>
  <c r="AA45" i="66"/>
  <c r="AB45" i="66" s="1"/>
  <c r="AH45" i="66"/>
  <c r="AD43" i="66"/>
  <c r="AH41" i="66"/>
  <c r="P45" i="66"/>
  <c r="P43" i="66"/>
  <c r="Q46" i="66"/>
  <c r="Q47" i="66"/>
  <c r="X29" i="67"/>
  <c r="AE29" i="67" s="1"/>
  <c r="M28" i="67"/>
  <c r="T28" i="67" s="1"/>
  <c r="S29" i="67"/>
  <c r="AA29" i="67"/>
  <c r="AB29" i="67" s="1"/>
  <c r="X40" i="67"/>
  <c r="AE40" i="67" s="1"/>
  <c r="AE45" i="66"/>
  <c r="T44" i="70"/>
  <c r="P25" i="78"/>
  <c r="S25" i="78"/>
  <c r="AH21" i="78"/>
  <c r="X30" i="67"/>
  <c r="AD29" i="67"/>
  <c r="M38" i="67"/>
  <c r="T38" i="67" s="1"/>
  <c r="AH28" i="67"/>
  <c r="AH29" i="67"/>
  <c r="T29" i="67"/>
  <c r="S39" i="67"/>
  <c r="M30" i="67"/>
  <c r="T30" i="67" s="1"/>
  <c r="AH39" i="67"/>
  <c r="X37" i="67"/>
  <c r="AE37" i="67" s="1"/>
  <c r="AG39" i="67"/>
  <c r="S38" i="67"/>
  <c r="X39" i="67"/>
  <c r="AE39" i="67" s="1"/>
  <c r="X38" i="67"/>
  <c r="AE38" i="67" s="1"/>
  <c r="M39" i="67"/>
  <c r="T39" i="67"/>
  <c r="T40" i="67"/>
  <c r="AG38" i="67"/>
  <c r="M37" i="67"/>
  <c r="T37" i="67" s="1"/>
  <c r="AA38" i="67"/>
  <c r="AB38" i="67" s="1"/>
  <c r="AH40" i="67"/>
  <c r="P38" i="67"/>
  <c r="AG37" i="67"/>
  <c r="AA39" i="67"/>
  <c r="AB39" i="67" s="1"/>
  <c r="AG40" i="67"/>
  <c r="AH38" i="67"/>
  <c r="AH37" i="67"/>
  <c r="P44" i="66"/>
  <c r="P44" i="70"/>
  <c r="Q44" i="70" s="1"/>
  <c r="P45" i="69"/>
  <c r="AA44" i="69"/>
  <c r="AB44" i="69" s="1"/>
  <c r="S44" i="69"/>
  <c r="X43" i="69"/>
  <c r="AH43" i="69"/>
  <c r="AE43" i="69"/>
  <c r="S43" i="69"/>
  <c r="AG42" i="70"/>
  <c r="S42" i="70"/>
  <c r="M42" i="70"/>
  <c r="T42" i="70" s="1"/>
  <c r="AH42" i="70"/>
  <c r="X42" i="66"/>
  <c r="AE42" i="66" s="1"/>
  <c r="AG42" i="66"/>
  <c r="M42" i="66"/>
  <c r="T42" i="66" s="1"/>
  <c r="AH42" i="66"/>
  <c r="T43" i="69"/>
  <c r="P43" i="69"/>
  <c r="AE42" i="70"/>
  <c r="T42" i="69"/>
  <c r="S42" i="69"/>
  <c r="Z42" i="69"/>
  <c r="AH42" i="69" s="1"/>
  <c r="AE42" i="69"/>
  <c r="AD42" i="69"/>
  <c r="P40" i="67"/>
  <c r="S40" i="67"/>
  <c r="AA40" i="67"/>
  <c r="AB40" i="67" s="1"/>
  <c r="X41" i="70"/>
  <c r="AE41" i="70" s="1"/>
  <c r="AG41" i="70"/>
  <c r="AD41" i="70"/>
  <c r="K41" i="70"/>
  <c r="M41" i="66"/>
  <c r="S41" i="66"/>
  <c r="Y41" i="66"/>
  <c r="AE41" i="66" s="1"/>
  <c r="AJ41" i="66"/>
  <c r="N41" i="66"/>
  <c r="O41" i="66"/>
  <c r="P41" i="66" s="1"/>
  <c r="AG42" i="69"/>
  <c r="AA41" i="70"/>
  <c r="AB41" i="70" s="1"/>
  <c r="AA41" i="66"/>
  <c r="AB41" i="66" s="1"/>
  <c r="AG40" i="70"/>
  <c r="P39" i="67"/>
  <c r="P41" i="69"/>
  <c r="P40" i="69"/>
  <c r="AA40" i="69"/>
  <c r="AB40" i="69" s="1"/>
  <c r="S40" i="69"/>
  <c r="P39" i="66"/>
  <c r="AA38" i="66"/>
  <c r="AB38" i="66" s="1"/>
  <c r="S37" i="67"/>
  <c r="AA37" i="67"/>
  <c r="AB37" i="67" s="1"/>
  <c r="S39" i="69"/>
  <c r="AA39" i="69"/>
  <c r="AB39" i="69" s="1"/>
  <c r="Q22" i="78" l="1"/>
  <c r="Q23" i="78"/>
  <c r="Q42" i="69"/>
  <c r="Q45" i="69"/>
  <c r="AA42" i="69"/>
  <c r="AB42" i="69" s="1"/>
  <c r="Q46" i="69"/>
  <c r="Q41" i="69"/>
  <c r="Q47" i="69"/>
  <c r="Q48" i="69"/>
  <c r="Q43" i="69"/>
  <c r="Q44" i="69"/>
  <c r="Q40" i="70"/>
  <c r="Q42" i="70"/>
  <c r="Q41" i="70"/>
  <c r="Q46" i="70"/>
  <c r="Q43" i="70"/>
  <c r="Q41" i="66"/>
  <c r="Q43" i="66"/>
  <c r="Q44" i="66"/>
  <c r="Q40" i="66"/>
  <c r="Q42" i="66"/>
  <c r="Q45" i="66"/>
  <c r="Q25" i="78"/>
  <c r="Q39" i="67"/>
  <c r="Q40" i="67"/>
  <c r="M41" i="70"/>
  <c r="T41" i="70" s="1"/>
  <c r="S41" i="70"/>
  <c r="AG41" i="66"/>
  <c r="T41" i="66"/>
  <c r="K37" i="66"/>
  <c r="L37" i="66"/>
  <c r="M37" i="66"/>
  <c r="N37" i="66"/>
  <c r="O37" i="66"/>
  <c r="S37" i="66"/>
  <c r="T37" i="66"/>
  <c r="V37" i="66"/>
  <c r="W37" i="66"/>
  <c r="X37" i="66"/>
  <c r="Y37" i="66"/>
  <c r="Z37" i="66"/>
  <c r="AJ37" i="66"/>
  <c r="K37" i="70"/>
  <c r="L37" i="70"/>
  <c r="M37" i="70"/>
  <c r="N37" i="70"/>
  <c r="T37" i="70" s="1"/>
  <c r="O37" i="70"/>
  <c r="V37" i="70"/>
  <c r="W37" i="70"/>
  <c r="X37" i="70"/>
  <c r="Y37" i="70"/>
  <c r="Z37" i="70"/>
  <c r="AJ37" i="70"/>
  <c r="K36" i="67"/>
  <c r="L36" i="67"/>
  <c r="N36" i="67"/>
  <c r="O36" i="67"/>
  <c r="V36" i="67"/>
  <c r="W36" i="67"/>
  <c r="Y36" i="67"/>
  <c r="Z36" i="67"/>
  <c r="AJ36" i="67"/>
  <c r="K38" i="69"/>
  <c r="L38" i="69"/>
  <c r="M38" i="69"/>
  <c r="N38" i="69"/>
  <c r="O38" i="69"/>
  <c r="S38" i="69"/>
  <c r="T38" i="69"/>
  <c r="V38" i="69"/>
  <c r="W38" i="69"/>
  <c r="X38" i="69" s="1"/>
  <c r="Y38" i="69"/>
  <c r="AE38" i="69" s="1"/>
  <c r="Z38" i="69"/>
  <c r="AH38" i="69" s="1"/>
  <c r="AA38" i="69"/>
  <c r="AB38" i="69" s="1"/>
  <c r="AD38" i="69"/>
  <c r="AJ38" i="69"/>
  <c r="E38" i="69"/>
  <c r="F38" i="69"/>
  <c r="P39" i="69" s="1"/>
  <c r="E36" i="67"/>
  <c r="F36" i="67"/>
  <c r="E37" i="70"/>
  <c r="F37" i="70"/>
  <c r="P38" i="70" s="1"/>
  <c r="E37" i="66"/>
  <c r="F37" i="66"/>
  <c r="P38" i="66" s="1"/>
  <c r="X36" i="67" l="1"/>
  <c r="Q40" i="69"/>
  <c r="AE37" i="70"/>
  <c r="S37" i="70"/>
  <c r="Q39" i="70"/>
  <c r="AG37" i="70"/>
  <c r="AH37" i="70"/>
  <c r="AD37" i="70"/>
  <c r="AA37" i="70"/>
  <c r="AB37" i="70" s="1"/>
  <c r="AG37" i="66"/>
  <c r="AD37" i="66"/>
  <c r="AH37" i="66"/>
  <c r="AE37" i="66"/>
  <c r="Q39" i="66"/>
  <c r="M36" i="67"/>
  <c r="T36" i="67" s="1"/>
  <c r="AA36" i="67"/>
  <c r="AB36" i="67" s="1"/>
  <c r="S36" i="67"/>
  <c r="AD36" i="67"/>
  <c r="P37" i="67"/>
  <c r="AE36" i="67"/>
  <c r="AG36" i="67"/>
  <c r="AH36" i="67"/>
  <c r="AA37" i="66"/>
  <c r="AB37" i="66" s="1"/>
  <c r="AG38" i="69"/>
  <c r="K37" i="69"/>
  <c r="L37" i="69"/>
  <c r="M37" i="69"/>
  <c r="N37" i="69"/>
  <c r="O37" i="69"/>
  <c r="AG37" i="69" s="1"/>
  <c r="P37" i="69"/>
  <c r="S37" i="69"/>
  <c r="T37" i="69"/>
  <c r="V37" i="69"/>
  <c r="W37" i="69"/>
  <c r="Y37" i="69"/>
  <c r="Z37" i="69"/>
  <c r="AJ37" i="69"/>
  <c r="E37" i="69"/>
  <c r="F37" i="69"/>
  <c r="AD37" i="69" s="1"/>
  <c r="K35" i="67"/>
  <c r="L35" i="67"/>
  <c r="S35" i="67" s="1"/>
  <c r="N35" i="67"/>
  <c r="O35" i="67"/>
  <c r="V35" i="67"/>
  <c r="W35" i="67"/>
  <c r="Y35" i="67"/>
  <c r="Z35" i="67"/>
  <c r="AJ35" i="67"/>
  <c r="E35" i="67"/>
  <c r="F35" i="67"/>
  <c r="AD35" i="67" s="1"/>
  <c r="K36" i="70"/>
  <c r="L36" i="70"/>
  <c r="N36" i="70"/>
  <c r="O36" i="70"/>
  <c r="V36" i="70"/>
  <c r="W36" i="70"/>
  <c r="X36" i="70"/>
  <c r="Y36" i="70"/>
  <c r="Z36" i="70"/>
  <c r="AJ36" i="70"/>
  <c r="E36" i="70"/>
  <c r="AE36" i="70" s="1"/>
  <c r="F36" i="70"/>
  <c r="P37" i="70" s="1"/>
  <c r="K36" i="66"/>
  <c r="L36" i="66"/>
  <c r="M36" i="66"/>
  <c r="N36" i="66"/>
  <c r="O36" i="66"/>
  <c r="V36" i="66"/>
  <c r="X36" i="66" s="1"/>
  <c r="W36" i="66"/>
  <c r="Y36" i="66"/>
  <c r="Z36" i="66"/>
  <c r="AJ36" i="66"/>
  <c r="E36" i="66"/>
  <c r="F36" i="66"/>
  <c r="P37" i="66" s="1"/>
  <c r="K35" i="66"/>
  <c r="L35" i="66"/>
  <c r="M35" i="66"/>
  <c r="N35" i="66"/>
  <c r="T35" i="66" s="1"/>
  <c r="O35" i="66"/>
  <c r="S35" i="66"/>
  <c r="V35" i="66"/>
  <c r="W35" i="66"/>
  <c r="X35" i="66"/>
  <c r="Y35" i="66"/>
  <c r="Z35" i="66"/>
  <c r="AJ35" i="66"/>
  <c r="E35" i="66"/>
  <c r="F35" i="66"/>
  <c r="AA35" i="66" s="1"/>
  <c r="AB35" i="66" s="1"/>
  <c r="K35" i="70"/>
  <c r="M35" i="70" s="1"/>
  <c r="L35" i="70"/>
  <c r="N35" i="70"/>
  <c r="O35" i="70"/>
  <c r="V35" i="70"/>
  <c r="W35" i="70"/>
  <c r="X35" i="70"/>
  <c r="Y35" i="70"/>
  <c r="Z35" i="70"/>
  <c r="AJ35" i="70"/>
  <c r="K34" i="67"/>
  <c r="L34" i="67"/>
  <c r="N34" i="67"/>
  <c r="O34" i="67"/>
  <c r="V34" i="67"/>
  <c r="W34" i="67"/>
  <c r="Y34" i="67"/>
  <c r="Z34" i="67"/>
  <c r="AJ34" i="67"/>
  <c r="K36" i="69"/>
  <c r="L36" i="69"/>
  <c r="M36" i="69" s="1"/>
  <c r="N36" i="69"/>
  <c r="O36" i="69"/>
  <c r="V36" i="69"/>
  <c r="W36" i="69"/>
  <c r="X36" i="69"/>
  <c r="Y36" i="69"/>
  <c r="Z36" i="69"/>
  <c r="AA36" i="69"/>
  <c r="AB36" i="69"/>
  <c r="AJ36" i="69"/>
  <c r="E36" i="69"/>
  <c r="AE36" i="69" s="1"/>
  <c r="F36" i="69"/>
  <c r="AD36" i="69" s="1"/>
  <c r="E34" i="67"/>
  <c r="F34" i="67"/>
  <c r="E35" i="70"/>
  <c r="AG35" i="70" s="1"/>
  <c r="F35" i="70"/>
  <c r="AD35" i="70" s="1"/>
  <c r="K24" i="77"/>
  <c r="L24" i="77"/>
  <c r="M24" i="77"/>
  <c r="T24" i="77" s="1"/>
  <c r="N24" i="77"/>
  <c r="O24" i="77"/>
  <c r="V24" i="77"/>
  <c r="W24" i="77"/>
  <c r="Y24" i="77"/>
  <c r="Z24" i="77"/>
  <c r="AA24" i="77" s="1"/>
  <c r="AB24" i="77" s="1"/>
  <c r="AJ24" i="77"/>
  <c r="K25" i="77"/>
  <c r="L25" i="77"/>
  <c r="M25" i="77"/>
  <c r="N25" i="77"/>
  <c r="T25" i="77" s="1"/>
  <c r="O25" i="77"/>
  <c r="AG25" i="77" s="1"/>
  <c r="V25" i="77"/>
  <c r="W25" i="77"/>
  <c r="Y25" i="77"/>
  <c r="Z25" i="77"/>
  <c r="AJ25" i="77"/>
  <c r="E24" i="77"/>
  <c r="F24" i="77"/>
  <c r="AD24" i="77" s="1"/>
  <c r="E25" i="77"/>
  <c r="F25" i="77"/>
  <c r="AA25" i="77" s="1"/>
  <c r="AB25" i="77" s="1"/>
  <c r="K24" i="76"/>
  <c r="L24" i="76"/>
  <c r="N24" i="76"/>
  <c r="O24" i="76"/>
  <c r="S24" i="76"/>
  <c r="V24" i="76"/>
  <c r="W24" i="76"/>
  <c r="X24" i="76"/>
  <c r="Y24" i="76"/>
  <c r="Z24" i="76"/>
  <c r="AJ24" i="76"/>
  <c r="K25" i="76"/>
  <c r="L25" i="76"/>
  <c r="N25" i="76"/>
  <c r="O25" i="76"/>
  <c r="S25" i="76"/>
  <c r="V25" i="76"/>
  <c r="W25" i="76"/>
  <c r="Y25" i="76"/>
  <c r="Z25" i="76"/>
  <c r="AJ25" i="76"/>
  <c r="E24" i="76"/>
  <c r="F24" i="76"/>
  <c r="E25" i="76"/>
  <c r="F25" i="76"/>
  <c r="K24" i="75"/>
  <c r="M24" i="75" s="1"/>
  <c r="L24" i="75"/>
  <c r="N24" i="75"/>
  <c r="O24" i="75"/>
  <c r="V24" i="75"/>
  <c r="W24" i="75"/>
  <c r="Y24" i="75"/>
  <c r="Z24" i="75"/>
  <c r="AJ24" i="75"/>
  <c r="K25" i="75"/>
  <c r="L25" i="75"/>
  <c r="M25" i="75"/>
  <c r="N25" i="75"/>
  <c r="T25" i="75" s="1"/>
  <c r="O25" i="75"/>
  <c r="AG25" i="75" s="1"/>
  <c r="P25" i="75"/>
  <c r="S25" i="75"/>
  <c r="V25" i="75"/>
  <c r="W25" i="75"/>
  <c r="Y25" i="75"/>
  <c r="Z25" i="75"/>
  <c r="AJ25" i="75"/>
  <c r="E24" i="75"/>
  <c r="F24" i="75"/>
  <c r="E25" i="75"/>
  <c r="F25" i="75"/>
  <c r="AD25" i="75" s="1"/>
  <c r="K34" i="69"/>
  <c r="L34" i="69"/>
  <c r="M34" i="69"/>
  <c r="N34" i="69"/>
  <c r="O34" i="69"/>
  <c r="S34" i="69"/>
  <c r="T34" i="69"/>
  <c r="V34" i="69"/>
  <c r="W34" i="69"/>
  <c r="X34" i="69"/>
  <c r="Y34" i="69"/>
  <c r="Z34" i="69"/>
  <c r="AA34" i="69" s="1"/>
  <c r="AB34" i="69" s="1"/>
  <c r="AJ34" i="69"/>
  <c r="K35" i="69"/>
  <c r="L35" i="69"/>
  <c r="M35" i="69"/>
  <c r="N35" i="69"/>
  <c r="T35" i="69" s="1"/>
  <c r="O35" i="69"/>
  <c r="V35" i="69"/>
  <c r="W35" i="69"/>
  <c r="Y35" i="69"/>
  <c r="Z35" i="69"/>
  <c r="AJ35" i="69"/>
  <c r="E34" i="69"/>
  <c r="F34" i="69"/>
  <c r="AD34" i="69" s="1"/>
  <c r="E35" i="69"/>
  <c r="F35" i="69"/>
  <c r="AD35" i="69" s="1"/>
  <c r="K32" i="67"/>
  <c r="L32" i="67"/>
  <c r="N32" i="67"/>
  <c r="O32" i="67"/>
  <c r="V32" i="67"/>
  <c r="W32" i="67"/>
  <c r="Y32" i="67"/>
  <c r="Z32" i="67"/>
  <c r="AJ32" i="67"/>
  <c r="K33" i="67"/>
  <c r="L33" i="67"/>
  <c r="N33" i="67"/>
  <c r="O33" i="67"/>
  <c r="V33" i="67"/>
  <c r="W33" i="67"/>
  <c r="Y33" i="67"/>
  <c r="Z33" i="67"/>
  <c r="AJ33" i="67"/>
  <c r="E33" i="67"/>
  <c r="F33" i="67"/>
  <c r="AD33" i="67" s="1"/>
  <c r="E32" i="67"/>
  <c r="F32" i="67"/>
  <c r="E33" i="70"/>
  <c r="F33" i="70"/>
  <c r="E34" i="70"/>
  <c r="F34" i="70"/>
  <c r="AD34" i="70" s="1"/>
  <c r="K33" i="70"/>
  <c r="L33" i="70"/>
  <c r="M33" i="70"/>
  <c r="N33" i="70"/>
  <c r="O33" i="70"/>
  <c r="S33" i="70"/>
  <c r="T33" i="70"/>
  <c r="V33" i="70"/>
  <c r="W33" i="70"/>
  <c r="X33" i="70"/>
  <c r="Y33" i="70"/>
  <c r="Z33" i="70"/>
  <c r="AJ33" i="70"/>
  <c r="K34" i="70"/>
  <c r="L34" i="70"/>
  <c r="M34" i="70" s="1"/>
  <c r="T34" i="70" s="1"/>
  <c r="N34" i="70"/>
  <c r="O34" i="70"/>
  <c r="S34" i="70"/>
  <c r="V34" i="70"/>
  <c r="W34" i="70"/>
  <c r="Y34" i="70"/>
  <c r="Z34" i="70"/>
  <c r="AJ34" i="70"/>
  <c r="K33" i="66"/>
  <c r="L33" i="66"/>
  <c r="M33" i="66" s="1"/>
  <c r="N33" i="66"/>
  <c r="O33" i="66"/>
  <c r="S33" i="66"/>
  <c r="V33" i="66"/>
  <c r="W33" i="66"/>
  <c r="X33" i="66"/>
  <c r="Y33" i="66"/>
  <c r="Z33" i="66"/>
  <c r="AJ33" i="66"/>
  <c r="K34" i="66"/>
  <c r="L34" i="66"/>
  <c r="M34" i="66"/>
  <c r="N34" i="66"/>
  <c r="T34" i="66" s="1"/>
  <c r="O34" i="66"/>
  <c r="AG34" i="66" s="1"/>
  <c r="P34" i="66"/>
  <c r="S34" i="66"/>
  <c r="V34" i="66"/>
  <c r="W34" i="66"/>
  <c r="Y34" i="66"/>
  <c r="Z34" i="66"/>
  <c r="AJ34" i="66"/>
  <c r="E33" i="66"/>
  <c r="F33" i="66"/>
  <c r="AA33" i="66" s="1"/>
  <c r="AB33" i="66" s="1"/>
  <c r="E34" i="66"/>
  <c r="F34" i="66"/>
  <c r="AD34" i="66" s="1"/>
  <c r="K32" i="66"/>
  <c r="L32" i="66"/>
  <c r="S32" i="66" s="1"/>
  <c r="N32" i="66"/>
  <c r="O32" i="66"/>
  <c r="V32" i="66"/>
  <c r="W32" i="66"/>
  <c r="Y32" i="66"/>
  <c r="Z32" i="66"/>
  <c r="AJ32" i="66"/>
  <c r="E32" i="66"/>
  <c r="F32" i="66"/>
  <c r="AA32" i="66" s="1"/>
  <c r="AB32" i="66" s="1"/>
  <c r="K32" i="70"/>
  <c r="L32" i="70"/>
  <c r="M32" i="70"/>
  <c r="N32" i="70"/>
  <c r="T32" i="70" s="1"/>
  <c r="O32" i="70"/>
  <c r="V32" i="70"/>
  <c r="X32" i="70" s="1"/>
  <c r="W32" i="70"/>
  <c r="Y32" i="70"/>
  <c r="Z32" i="70"/>
  <c r="AJ32" i="70"/>
  <c r="E32" i="70"/>
  <c r="F32" i="70"/>
  <c r="AD32" i="70" s="1"/>
  <c r="K31" i="67"/>
  <c r="L31" i="67"/>
  <c r="N31" i="67"/>
  <c r="O31" i="67"/>
  <c r="V31" i="67"/>
  <c r="W31" i="67"/>
  <c r="Y31" i="67"/>
  <c r="Z31" i="67"/>
  <c r="AJ31" i="67"/>
  <c r="E31" i="67"/>
  <c r="F31" i="67"/>
  <c r="K33" i="69"/>
  <c r="L33" i="69"/>
  <c r="M33" i="69" s="1"/>
  <c r="N33" i="69"/>
  <c r="O33" i="69"/>
  <c r="S33" i="69"/>
  <c r="V33" i="69"/>
  <c r="W33" i="69"/>
  <c r="X33" i="69" s="1"/>
  <c r="Y33" i="69"/>
  <c r="Z33" i="69"/>
  <c r="AJ33" i="69"/>
  <c r="E33" i="69"/>
  <c r="F33" i="69"/>
  <c r="AD33" i="69" s="1"/>
  <c r="K23" i="75"/>
  <c r="S23" i="75" s="1"/>
  <c r="L23" i="75"/>
  <c r="M23" i="75" s="1"/>
  <c r="N23" i="75"/>
  <c r="O23" i="75"/>
  <c r="V23" i="75"/>
  <c r="W23" i="75"/>
  <c r="Y23" i="75"/>
  <c r="Z23" i="75"/>
  <c r="AJ23" i="75"/>
  <c r="E23" i="75"/>
  <c r="F23" i="75"/>
  <c r="AD23" i="75" s="1"/>
  <c r="K23" i="76"/>
  <c r="L23" i="76"/>
  <c r="M23" i="76"/>
  <c r="N23" i="76"/>
  <c r="T23" i="76" s="1"/>
  <c r="O23" i="76"/>
  <c r="V23" i="76"/>
  <c r="W23" i="76"/>
  <c r="Y23" i="76"/>
  <c r="Z23" i="76"/>
  <c r="AJ23" i="76"/>
  <c r="E23" i="76"/>
  <c r="F23" i="76"/>
  <c r="AD23" i="76" s="1"/>
  <c r="E23" i="77"/>
  <c r="F23" i="77"/>
  <c r="AD23" i="77" s="1"/>
  <c r="K23" i="77"/>
  <c r="L23" i="77"/>
  <c r="M23" i="77" s="1"/>
  <c r="N23" i="77"/>
  <c r="O23" i="77"/>
  <c r="S23" i="77"/>
  <c r="V23" i="77"/>
  <c r="X23" i="77" s="1"/>
  <c r="W23" i="77"/>
  <c r="Y23" i="77"/>
  <c r="Z23" i="77"/>
  <c r="AJ23" i="77"/>
  <c r="AD25" i="77" l="1"/>
  <c r="AH25" i="77"/>
  <c r="S25" i="77"/>
  <c r="AH24" i="77"/>
  <c r="S24" i="77"/>
  <c r="M24" i="76"/>
  <c r="S23" i="76"/>
  <c r="AA25" i="76"/>
  <c r="AB25" i="76" s="1"/>
  <c r="AG24" i="75"/>
  <c r="T24" i="75"/>
  <c r="M34" i="67"/>
  <c r="AE23" i="77"/>
  <c r="X24" i="77"/>
  <c r="X25" i="77"/>
  <c r="AE25" i="77" s="1"/>
  <c r="AE24" i="77"/>
  <c r="T23" i="77"/>
  <c r="P25" i="77"/>
  <c r="P24" i="77"/>
  <c r="AH23" i="77"/>
  <c r="AG24" i="77"/>
  <c r="M25" i="76"/>
  <c r="T25" i="76" s="1"/>
  <c r="X23" i="76"/>
  <c r="AE23" i="76" s="1"/>
  <c r="AA24" i="76"/>
  <c r="AB24" i="76" s="1"/>
  <c r="T24" i="76"/>
  <c r="AD25" i="76"/>
  <c r="AD24" i="76"/>
  <c r="AH25" i="76"/>
  <c r="AH24" i="76"/>
  <c r="AG23" i="76"/>
  <c r="P25" i="76"/>
  <c r="P24" i="76"/>
  <c r="X25" i="76"/>
  <c r="AE25" i="76" s="1"/>
  <c r="AE24" i="76"/>
  <c r="AH23" i="76"/>
  <c r="AG25" i="76"/>
  <c r="AG24" i="76"/>
  <c r="S24" i="75"/>
  <c r="AA24" i="75"/>
  <c r="AB24" i="75" s="1"/>
  <c r="X24" i="75"/>
  <c r="AE24" i="75" s="1"/>
  <c r="X23" i="75"/>
  <c r="AE23" i="75" s="1"/>
  <c r="P24" i="75"/>
  <c r="Q25" i="75" s="1"/>
  <c r="T34" i="67"/>
  <c r="S34" i="67"/>
  <c r="AG35" i="67"/>
  <c r="X35" i="69"/>
  <c r="X37" i="69"/>
  <c r="T33" i="69"/>
  <c r="S35" i="69"/>
  <c r="AA33" i="69"/>
  <c r="AB33" i="69" s="1"/>
  <c r="AH33" i="69"/>
  <c r="P34" i="69"/>
  <c r="AG34" i="69"/>
  <c r="AH36" i="69"/>
  <c r="P35" i="69"/>
  <c r="Q35" i="69" s="1"/>
  <c r="AG36" i="69"/>
  <c r="AA37" i="69"/>
  <c r="AB37" i="69" s="1"/>
  <c r="P36" i="69"/>
  <c r="Q37" i="69" s="1"/>
  <c r="AG35" i="69"/>
  <c r="P38" i="69"/>
  <c r="S32" i="70"/>
  <c r="AE33" i="70"/>
  <c r="AH35" i="70"/>
  <c r="AE35" i="70"/>
  <c r="AA35" i="70"/>
  <c r="AB35" i="70" s="1"/>
  <c r="AG32" i="70"/>
  <c r="M36" i="70"/>
  <c r="T36" i="70" s="1"/>
  <c r="AA33" i="70"/>
  <c r="AB33" i="70" s="1"/>
  <c r="S35" i="70"/>
  <c r="X34" i="70"/>
  <c r="AE34" i="70" s="1"/>
  <c r="T35" i="70"/>
  <c r="AD36" i="70"/>
  <c r="AH34" i="70"/>
  <c r="P35" i="70"/>
  <c r="AA36" i="70"/>
  <c r="AB36" i="70" s="1"/>
  <c r="AA32" i="70"/>
  <c r="AB32" i="70" s="1"/>
  <c r="AA34" i="70"/>
  <c r="AB34" i="70" s="1"/>
  <c r="AE32" i="70"/>
  <c r="P36" i="70"/>
  <c r="Q37" i="70"/>
  <c r="AG36" i="70"/>
  <c r="AH36" i="70"/>
  <c r="AH32" i="70"/>
  <c r="AG34" i="70"/>
  <c r="Q38" i="70"/>
  <c r="S36" i="66"/>
  <c r="P35" i="66"/>
  <c r="AG35" i="66"/>
  <c r="AD33" i="66"/>
  <c r="AG32" i="66"/>
  <c r="AH34" i="66"/>
  <c r="AH33" i="66"/>
  <c r="Q35" i="66"/>
  <c r="AA34" i="66"/>
  <c r="AB34" i="66" s="1"/>
  <c r="AE33" i="66"/>
  <c r="T36" i="66"/>
  <c r="T33" i="66"/>
  <c r="X32" i="66"/>
  <c r="AE32" i="66" s="1"/>
  <c r="AG36" i="66"/>
  <c r="M32" i="66"/>
  <c r="T32" i="66" s="1"/>
  <c r="X34" i="66"/>
  <c r="AE34" i="66" s="1"/>
  <c r="Q38" i="66"/>
  <c r="AD35" i="66"/>
  <c r="AA36" i="66"/>
  <c r="AB36" i="66" s="1"/>
  <c r="AD32" i="66"/>
  <c r="AH32" i="66"/>
  <c r="AD36" i="66"/>
  <c r="P33" i="66"/>
  <c r="Q34" i="66" s="1"/>
  <c r="AH36" i="66"/>
  <c r="AH35" i="66"/>
  <c r="AE36" i="66"/>
  <c r="AE35" i="66"/>
  <c r="P36" i="66"/>
  <c r="Q36" i="66" s="1"/>
  <c r="M32" i="67"/>
  <c r="T32" i="67" s="1"/>
  <c r="M33" i="67"/>
  <c r="T33" i="67" s="1"/>
  <c r="P36" i="67"/>
  <c r="Q37" i="67" s="1"/>
  <c r="X35" i="67"/>
  <c r="AE35" i="67" s="1"/>
  <c r="AA31" i="67"/>
  <c r="AB31" i="67" s="1"/>
  <c r="X31" i="67"/>
  <c r="AE31" i="67" s="1"/>
  <c r="X32" i="67"/>
  <c r="AE32" i="67" s="1"/>
  <c r="AG33" i="67"/>
  <c r="M31" i="67"/>
  <c r="T31" i="67" s="1"/>
  <c r="X34" i="67"/>
  <c r="AE34" i="67" s="1"/>
  <c r="S32" i="67"/>
  <c r="AA35" i="67"/>
  <c r="AB35" i="67" s="1"/>
  <c r="S33" i="67"/>
  <c r="P33" i="67"/>
  <c r="S31" i="67"/>
  <c r="M35" i="67"/>
  <c r="T35" i="67" s="1"/>
  <c r="AG31" i="67"/>
  <c r="Q38" i="67"/>
  <c r="P34" i="67"/>
  <c r="AH35" i="67"/>
  <c r="AH25" i="75"/>
  <c r="AD24" i="75"/>
  <c r="AA25" i="75"/>
  <c r="AB25" i="75" s="1"/>
  <c r="AH24" i="75"/>
  <c r="AA23" i="75"/>
  <c r="AB23" i="75" s="1"/>
  <c r="X25" i="75"/>
  <c r="AE25" i="75" s="1"/>
  <c r="T23" i="75"/>
  <c r="P32" i="67"/>
  <c r="AG34" i="67"/>
  <c r="AD31" i="67"/>
  <c r="AD32" i="67"/>
  <c r="AA33" i="67"/>
  <c r="AB33" i="67" s="1"/>
  <c r="AA32" i="67"/>
  <c r="AB32" i="67" s="1"/>
  <c r="AH31" i="67"/>
  <c r="X33" i="67"/>
  <c r="AE33" i="67" s="1"/>
  <c r="AG32" i="67"/>
  <c r="AH33" i="67"/>
  <c r="P35" i="67"/>
  <c r="AH32" i="67"/>
  <c r="AD34" i="67"/>
  <c r="AH34" i="67"/>
  <c r="AA35" i="69"/>
  <c r="AB35" i="69" s="1"/>
  <c r="AE34" i="69"/>
  <c r="AE37" i="69"/>
  <c r="AH35" i="69"/>
  <c r="AE35" i="69"/>
  <c r="AH37" i="69"/>
  <c r="S36" i="69"/>
  <c r="AE33" i="69"/>
  <c r="AG33" i="69"/>
  <c r="AH34" i="69"/>
  <c r="T36" i="69"/>
  <c r="S36" i="70"/>
  <c r="AA34" i="67"/>
  <c r="AB34" i="67" s="1"/>
  <c r="P33" i="70"/>
  <c r="Q33" i="70" s="1"/>
  <c r="AG33" i="70"/>
  <c r="AD33" i="70"/>
  <c r="P34" i="70"/>
  <c r="AH33" i="70"/>
  <c r="AG33" i="66"/>
  <c r="AH23" i="75"/>
  <c r="AG23" i="75"/>
  <c r="AA23" i="76"/>
  <c r="AB23" i="76" s="1"/>
  <c r="AA23" i="77"/>
  <c r="AB23" i="77" s="1"/>
  <c r="AG23" i="77"/>
  <c r="K31" i="66"/>
  <c r="L31" i="66"/>
  <c r="M31" i="66"/>
  <c r="N31" i="66"/>
  <c r="T31" i="66" s="1"/>
  <c r="O31" i="66"/>
  <c r="S31" i="66"/>
  <c r="V31" i="66"/>
  <c r="W31" i="66"/>
  <c r="Y31" i="66"/>
  <c r="Z31" i="66"/>
  <c r="AJ31" i="66"/>
  <c r="K31" i="70"/>
  <c r="L31" i="70"/>
  <c r="M31" i="70"/>
  <c r="N31" i="70"/>
  <c r="O31" i="70"/>
  <c r="V31" i="70"/>
  <c r="W31" i="70"/>
  <c r="X31" i="70"/>
  <c r="Y31" i="70"/>
  <c r="AE31" i="70" s="1"/>
  <c r="Z31" i="70"/>
  <c r="AH31" i="70" s="1"/>
  <c r="AA31" i="70"/>
  <c r="AB31" i="70"/>
  <c r="AD31" i="70"/>
  <c r="AJ31" i="70"/>
  <c r="K32" i="69"/>
  <c r="L32" i="69"/>
  <c r="N32" i="69"/>
  <c r="O32" i="69"/>
  <c r="V32" i="69"/>
  <c r="W32" i="69"/>
  <c r="Y32" i="69"/>
  <c r="Z32" i="69"/>
  <c r="AJ32" i="69"/>
  <c r="K22" i="75"/>
  <c r="L22" i="75"/>
  <c r="M22" i="75"/>
  <c r="N22" i="75"/>
  <c r="T22" i="75" s="1"/>
  <c r="O22" i="75"/>
  <c r="V22" i="75"/>
  <c r="W22" i="75"/>
  <c r="Y22" i="75"/>
  <c r="Z22" i="75"/>
  <c r="AJ22" i="75"/>
  <c r="K22" i="76"/>
  <c r="L22" i="76"/>
  <c r="N22" i="76"/>
  <c r="O22" i="76"/>
  <c r="S22" i="76"/>
  <c r="V22" i="76"/>
  <c r="X22" i="76" s="1"/>
  <c r="W22" i="76"/>
  <c r="Y22" i="76"/>
  <c r="Z22" i="76"/>
  <c r="AJ22" i="76"/>
  <c r="K22" i="77"/>
  <c r="L22" i="77"/>
  <c r="N22" i="77"/>
  <c r="O22" i="77"/>
  <c r="AG22" i="77" s="1"/>
  <c r="S22" i="77"/>
  <c r="V22" i="77"/>
  <c r="X22" i="77" s="1"/>
  <c r="W22" i="77"/>
  <c r="Y22" i="77"/>
  <c r="Z22" i="77"/>
  <c r="AJ22" i="77"/>
  <c r="F22" i="77"/>
  <c r="AD22" i="77" s="1"/>
  <c r="E22" i="77"/>
  <c r="F22" i="76"/>
  <c r="P23" i="76" s="1"/>
  <c r="E22" i="76"/>
  <c r="F22" i="75"/>
  <c r="AD22" i="75" s="1"/>
  <c r="E22" i="75"/>
  <c r="F32" i="69"/>
  <c r="AA32" i="69" s="1"/>
  <c r="AB32" i="69" s="1"/>
  <c r="E32" i="69"/>
  <c r="F30" i="67"/>
  <c r="E30" i="67"/>
  <c r="F31" i="70"/>
  <c r="P32" i="70" s="1"/>
  <c r="E31" i="70"/>
  <c r="F31" i="66"/>
  <c r="P32" i="66" s="1"/>
  <c r="E31" i="66"/>
  <c r="K30" i="66"/>
  <c r="L30" i="66"/>
  <c r="M30" i="66"/>
  <c r="N30" i="66"/>
  <c r="T30" i="66" s="1"/>
  <c r="O30" i="66"/>
  <c r="V30" i="66"/>
  <c r="W30" i="66"/>
  <c r="X30" i="66"/>
  <c r="Y30" i="66"/>
  <c r="Z30" i="66"/>
  <c r="AJ30" i="66"/>
  <c r="K30" i="70"/>
  <c r="L30" i="70"/>
  <c r="M30" i="70"/>
  <c r="N30" i="70"/>
  <c r="O30" i="70"/>
  <c r="AG30" i="70" s="1"/>
  <c r="S30" i="70"/>
  <c r="T30" i="70"/>
  <c r="V30" i="70"/>
  <c r="X30" i="70" s="1"/>
  <c r="W30" i="70"/>
  <c r="Y30" i="70"/>
  <c r="Z30" i="70"/>
  <c r="AJ30" i="70"/>
  <c r="K31" i="69"/>
  <c r="L31" i="69"/>
  <c r="N31" i="69"/>
  <c r="O31" i="69"/>
  <c r="AG31" i="69" s="1"/>
  <c r="V31" i="69"/>
  <c r="W31" i="69"/>
  <c r="Y31" i="69"/>
  <c r="Z31" i="69"/>
  <c r="AJ31" i="69"/>
  <c r="Z21" i="77"/>
  <c r="AJ21" i="76"/>
  <c r="O21" i="75"/>
  <c r="F21" i="77"/>
  <c r="E21" i="77"/>
  <c r="F21" i="76"/>
  <c r="AD21" i="76" s="1"/>
  <c r="E21" i="76"/>
  <c r="F21" i="75"/>
  <c r="E21" i="75"/>
  <c r="F30" i="66"/>
  <c r="AA30" i="66" s="1"/>
  <c r="AB30" i="66" s="1"/>
  <c r="E30" i="66"/>
  <c r="F30" i="70"/>
  <c r="AA30" i="70" s="1"/>
  <c r="AB30" i="70" s="1"/>
  <c r="E30" i="70"/>
  <c r="F31" i="69"/>
  <c r="AD31" i="69" s="1"/>
  <c r="E31" i="69"/>
  <c r="K21" i="77"/>
  <c r="V21" i="76"/>
  <c r="K30" i="69"/>
  <c r="S30" i="69" s="1"/>
  <c r="L30" i="69"/>
  <c r="M30" i="69"/>
  <c r="T30" i="69" s="1"/>
  <c r="N30" i="69"/>
  <c r="O30" i="69"/>
  <c r="V30" i="69"/>
  <c r="W30" i="69"/>
  <c r="X30" i="69"/>
  <c r="Y30" i="69"/>
  <c r="Z30" i="69"/>
  <c r="AJ30" i="69"/>
  <c r="E30" i="69"/>
  <c r="F30" i="69"/>
  <c r="K29" i="70"/>
  <c r="L29" i="70"/>
  <c r="M29" i="70"/>
  <c r="N29" i="70"/>
  <c r="O29" i="70"/>
  <c r="AG29" i="70" s="1"/>
  <c r="S29" i="70"/>
  <c r="T29" i="70"/>
  <c r="V29" i="70"/>
  <c r="X29" i="70" s="1"/>
  <c r="W29" i="70"/>
  <c r="Y29" i="70"/>
  <c r="Z29" i="70"/>
  <c r="AJ29" i="70"/>
  <c r="E29" i="70"/>
  <c r="F29" i="70"/>
  <c r="AD29" i="70" s="1"/>
  <c r="K29" i="66"/>
  <c r="S29" i="66" s="1"/>
  <c r="L29" i="66"/>
  <c r="M29" i="66"/>
  <c r="N29" i="66"/>
  <c r="T29" i="66" s="1"/>
  <c r="O29" i="66"/>
  <c r="V29" i="66"/>
  <c r="W29" i="66"/>
  <c r="Y29" i="66"/>
  <c r="Z29" i="66"/>
  <c r="AJ29" i="66"/>
  <c r="E29" i="66"/>
  <c r="F29" i="66"/>
  <c r="AD29" i="66" s="1"/>
  <c r="W20" i="78"/>
  <c r="AJ20" i="78"/>
  <c r="Y20" i="78"/>
  <c r="V20" i="78"/>
  <c r="O20" i="78"/>
  <c r="N20" i="78"/>
  <c r="L20" i="78"/>
  <c r="K20" i="78"/>
  <c r="G14" i="78"/>
  <c r="F14" i="78"/>
  <c r="E14" i="78"/>
  <c r="AJ21" i="77"/>
  <c r="Y21" i="77"/>
  <c r="W21" i="77"/>
  <c r="V21" i="77"/>
  <c r="O21" i="77"/>
  <c r="N21" i="77"/>
  <c r="L21" i="77"/>
  <c r="Y20" i="77"/>
  <c r="W20" i="77"/>
  <c r="V20" i="77"/>
  <c r="O20" i="77"/>
  <c r="N20" i="77"/>
  <c r="L20" i="77"/>
  <c r="K20" i="77"/>
  <c r="M20" i="77" s="1"/>
  <c r="G14" i="77"/>
  <c r="F14" i="77"/>
  <c r="E14" i="77"/>
  <c r="Y21" i="76"/>
  <c r="W21" i="76"/>
  <c r="N21" i="76"/>
  <c r="L21" i="76"/>
  <c r="K21" i="76"/>
  <c r="AJ20" i="76"/>
  <c r="Y20" i="76"/>
  <c r="W20" i="76"/>
  <c r="V20" i="76"/>
  <c r="O20" i="76"/>
  <c r="N20" i="76"/>
  <c r="L20" i="76"/>
  <c r="K20" i="76"/>
  <c r="M20" i="76" s="1"/>
  <c r="G14" i="76"/>
  <c r="F14" i="76"/>
  <c r="AJ21" i="75"/>
  <c r="W21" i="75"/>
  <c r="V21" i="75"/>
  <c r="L21" i="75"/>
  <c r="K21" i="75"/>
  <c r="AD21" i="75"/>
  <c r="W20" i="75"/>
  <c r="V20" i="75"/>
  <c r="L20" i="75"/>
  <c r="K20" i="75"/>
  <c r="F14" i="75"/>
  <c r="M20" i="78" l="1"/>
  <c r="P23" i="77"/>
  <c r="P22" i="77"/>
  <c r="AH22" i="77"/>
  <c r="AE22" i="77"/>
  <c r="M22" i="77"/>
  <c r="T22" i="77" s="1"/>
  <c r="Q25" i="77"/>
  <c r="AA22" i="77"/>
  <c r="AB22" i="77" s="1"/>
  <c r="Q23" i="77"/>
  <c r="Q24" i="77"/>
  <c r="M22" i="76"/>
  <c r="T22" i="76" s="1"/>
  <c r="AH22" i="76"/>
  <c r="AD22" i="76"/>
  <c r="AE22" i="76"/>
  <c r="AA22" i="76"/>
  <c r="AB22" i="76" s="1"/>
  <c r="Q25" i="76"/>
  <c r="P22" i="76"/>
  <c r="Q23" i="76"/>
  <c r="AG22" i="76"/>
  <c r="Q24" i="76"/>
  <c r="S22" i="75"/>
  <c r="P23" i="75"/>
  <c r="Q24" i="75" s="1"/>
  <c r="AG22" i="75"/>
  <c r="X22" i="75"/>
  <c r="AE22" i="75" s="1"/>
  <c r="AH22" i="75"/>
  <c r="P22" i="75"/>
  <c r="M31" i="69"/>
  <c r="M32" i="69"/>
  <c r="T32" i="69" s="1"/>
  <c r="AG32" i="69"/>
  <c r="S32" i="69"/>
  <c r="X31" i="69"/>
  <c r="AE31" i="69" s="1"/>
  <c r="X32" i="69"/>
  <c r="AE32" i="69" s="1"/>
  <c r="AA30" i="69"/>
  <c r="AB30" i="69" s="1"/>
  <c r="T31" i="69"/>
  <c r="Q36" i="69"/>
  <c r="AH31" i="69"/>
  <c r="AA31" i="69"/>
  <c r="AB31" i="69" s="1"/>
  <c r="AG30" i="69"/>
  <c r="P32" i="69"/>
  <c r="P33" i="69"/>
  <c r="Q34" i="69" s="1"/>
  <c r="Q38" i="69"/>
  <c r="Q39" i="69"/>
  <c r="AD32" i="69"/>
  <c r="S31" i="70"/>
  <c r="T31" i="70"/>
  <c r="Q34" i="70"/>
  <c r="AE30" i="70"/>
  <c r="P31" i="70"/>
  <c r="AG31" i="70"/>
  <c r="AD30" i="70"/>
  <c r="AH30" i="70"/>
  <c r="Q36" i="70"/>
  <c r="P30" i="70"/>
  <c r="Q35" i="70"/>
  <c r="AE29" i="70"/>
  <c r="AH29" i="70"/>
  <c r="Q32" i="70"/>
  <c r="X31" i="66"/>
  <c r="AE31" i="66" s="1"/>
  <c r="AG30" i="66"/>
  <c r="X29" i="66"/>
  <c r="AE30" i="66"/>
  <c r="AD30" i="66"/>
  <c r="AG29" i="66"/>
  <c r="Q33" i="66"/>
  <c r="AH30" i="66"/>
  <c r="S30" i="66"/>
  <c r="P31" i="66"/>
  <c r="AA29" i="66"/>
  <c r="AB29" i="66" s="1"/>
  <c r="AE29" i="66"/>
  <c r="P30" i="66"/>
  <c r="Q32" i="66"/>
  <c r="AG31" i="66"/>
  <c r="AH29" i="66"/>
  <c r="AD31" i="66"/>
  <c r="AH31" i="66"/>
  <c r="Q37" i="66"/>
  <c r="AG30" i="67"/>
  <c r="AE30" i="67"/>
  <c r="AA30" i="67"/>
  <c r="AB30" i="67" s="1"/>
  <c r="AD30" i="67"/>
  <c r="AH30" i="67"/>
  <c r="P30" i="67"/>
  <c r="Q30" i="67" s="1"/>
  <c r="Q34" i="67"/>
  <c r="Q35" i="67"/>
  <c r="Q33" i="67"/>
  <c r="P31" i="67"/>
  <c r="Q32" i="67" s="1"/>
  <c r="AA22" i="75"/>
  <c r="AB22" i="75" s="1"/>
  <c r="Q23" i="75"/>
  <c r="Q36" i="67"/>
  <c r="AH30" i="69"/>
  <c r="AD30" i="69"/>
  <c r="AE30" i="69"/>
  <c r="AH32" i="69"/>
  <c r="S31" i="69"/>
  <c r="AA31" i="66"/>
  <c r="AB31" i="66" s="1"/>
  <c r="P31" i="69"/>
  <c r="Z21" i="76"/>
  <c r="S21" i="76"/>
  <c r="X21" i="76"/>
  <c r="S21" i="75"/>
  <c r="X21" i="75"/>
  <c r="X21" i="77"/>
  <c r="AA29" i="70"/>
  <c r="AB29" i="70" s="1"/>
  <c r="P21" i="75"/>
  <c r="Q21" i="75" s="1"/>
  <c r="AA21" i="77"/>
  <c r="S21" i="77"/>
  <c r="AJ20" i="77"/>
  <c r="AG21" i="77"/>
  <c r="P21" i="77"/>
  <c r="Q21" i="77" s="1"/>
  <c r="E14" i="76"/>
  <c r="O21" i="76"/>
  <c r="P21" i="76" s="1"/>
  <c r="Q21" i="76" s="1"/>
  <c r="M20" i="75"/>
  <c r="G14" i="75"/>
  <c r="Y21" i="75"/>
  <c r="Z21" i="75"/>
  <c r="N20" i="75"/>
  <c r="O20" i="75"/>
  <c r="Y20" i="75"/>
  <c r="AJ20" i="75"/>
  <c r="AG21" i="75"/>
  <c r="N21" i="75"/>
  <c r="E14" i="75"/>
  <c r="AH21" i="77"/>
  <c r="AD21" i="77"/>
  <c r="M21" i="77"/>
  <c r="T21" i="77" s="1"/>
  <c r="M21" i="76"/>
  <c r="T21" i="76" s="1"/>
  <c r="M21" i="75"/>
  <c r="AE21" i="77" l="1"/>
  <c r="Q22" i="77"/>
  <c r="AH21" i="76"/>
  <c r="AA21" i="76"/>
  <c r="Q22" i="76"/>
  <c r="Q33" i="69"/>
  <c r="Q31" i="70"/>
  <c r="Q31" i="66"/>
  <c r="AH21" i="75"/>
  <c r="Q22" i="75"/>
  <c r="Q31" i="67"/>
  <c r="Q32" i="69"/>
  <c r="AE21" i="76"/>
  <c r="AE21" i="75"/>
  <c r="AB21" i="77"/>
  <c r="AB21" i="76"/>
  <c r="AG21" i="76"/>
  <c r="AA21" i="75"/>
  <c r="T21" i="75"/>
  <c r="AB21" i="75" l="1"/>
  <c r="E29" i="69"/>
  <c r="F29" i="69"/>
  <c r="K29" i="69"/>
  <c r="L29" i="69"/>
  <c r="N29" i="69"/>
  <c r="O29" i="69"/>
  <c r="V29" i="69"/>
  <c r="W29" i="69"/>
  <c r="Y29" i="69"/>
  <c r="Z29" i="69"/>
  <c r="AJ29" i="69"/>
  <c r="K27" i="67"/>
  <c r="L27" i="67"/>
  <c r="N27" i="67"/>
  <c r="O27" i="67"/>
  <c r="AG27" i="67" s="1"/>
  <c r="P27" i="67"/>
  <c r="V27" i="67"/>
  <c r="W27" i="67"/>
  <c r="Y27" i="67"/>
  <c r="Z27" i="67"/>
  <c r="AJ27" i="67"/>
  <c r="E27" i="67"/>
  <c r="F27" i="67"/>
  <c r="P28" i="67" s="1"/>
  <c r="K28" i="70"/>
  <c r="L28" i="70"/>
  <c r="N28" i="70"/>
  <c r="O28" i="70"/>
  <c r="V28" i="70"/>
  <c r="W28" i="70"/>
  <c r="X28" i="70"/>
  <c r="Y28" i="70"/>
  <c r="AE28" i="70" s="1"/>
  <c r="Z28" i="70"/>
  <c r="AH28" i="70" s="1"/>
  <c r="AA28" i="70"/>
  <c r="AB28" i="70" s="1"/>
  <c r="AJ28" i="70"/>
  <c r="E28" i="70"/>
  <c r="F28" i="70"/>
  <c r="P29" i="70" s="1"/>
  <c r="K28" i="66"/>
  <c r="L28" i="66"/>
  <c r="M28" i="66"/>
  <c r="N28" i="66"/>
  <c r="O28" i="66"/>
  <c r="AG28" i="66" s="1"/>
  <c r="P28" i="66"/>
  <c r="S28" i="66"/>
  <c r="T28" i="66"/>
  <c r="V28" i="66"/>
  <c r="W28" i="66"/>
  <c r="Y28" i="66"/>
  <c r="Z28" i="66"/>
  <c r="AJ28" i="66"/>
  <c r="E28" i="66"/>
  <c r="F28" i="66"/>
  <c r="P29" i="66" s="1"/>
  <c r="K28" i="69"/>
  <c r="L28" i="69"/>
  <c r="N28" i="69"/>
  <c r="O28" i="69"/>
  <c r="AG28" i="69" s="1"/>
  <c r="S28" i="69"/>
  <c r="V28" i="69"/>
  <c r="W28" i="69"/>
  <c r="Y28" i="69"/>
  <c r="Z28" i="69"/>
  <c r="AJ28" i="69"/>
  <c r="K26" i="67"/>
  <c r="L26" i="67"/>
  <c r="N26" i="67"/>
  <c r="O26" i="67"/>
  <c r="V26" i="67"/>
  <c r="W26" i="67"/>
  <c r="X26" i="67"/>
  <c r="Y26" i="67"/>
  <c r="Z26" i="67"/>
  <c r="AJ26" i="67"/>
  <c r="K27" i="70"/>
  <c r="M27" i="70" s="1"/>
  <c r="L27" i="70"/>
  <c r="N27" i="70"/>
  <c r="O27" i="70"/>
  <c r="V27" i="70"/>
  <c r="W27" i="70"/>
  <c r="X27" i="70"/>
  <c r="Y27" i="70"/>
  <c r="AE27" i="70" s="1"/>
  <c r="Z27" i="70"/>
  <c r="AH27" i="70" s="1"/>
  <c r="AA27" i="70"/>
  <c r="AB27" i="70"/>
  <c r="AJ27" i="70"/>
  <c r="K27" i="66"/>
  <c r="L27" i="66"/>
  <c r="M27" i="66"/>
  <c r="N27" i="66"/>
  <c r="T27" i="66" s="1"/>
  <c r="O27" i="66"/>
  <c r="V27" i="66"/>
  <c r="W27" i="66"/>
  <c r="X27" i="66"/>
  <c r="Y27" i="66"/>
  <c r="Z27" i="66"/>
  <c r="AD27" i="66"/>
  <c r="AH27" i="66"/>
  <c r="AJ27" i="66"/>
  <c r="E27" i="66"/>
  <c r="AG27" i="66" s="1"/>
  <c r="F27" i="66"/>
  <c r="E27" i="70"/>
  <c r="F27" i="70"/>
  <c r="AD27" i="70" s="1"/>
  <c r="E26" i="67"/>
  <c r="F26" i="67"/>
  <c r="E28" i="69"/>
  <c r="F28" i="69"/>
  <c r="AD28" i="69" s="1"/>
  <c r="M29" i="69" l="1"/>
  <c r="T29" i="69" s="1"/>
  <c r="X28" i="69"/>
  <c r="M28" i="69"/>
  <c r="T28" i="69" s="1"/>
  <c r="X29" i="69"/>
  <c r="AA28" i="69"/>
  <c r="AB28" i="69" s="1"/>
  <c r="AH28" i="69"/>
  <c r="AE28" i="69"/>
  <c r="M28" i="70"/>
  <c r="T28" i="70" s="1"/>
  <c r="AG28" i="70"/>
  <c r="T27" i="70"/>
  <c r="P28" i="70"/>
  <c r="AG27" i="70"/>
  <c r="Q29" i="70"/>
  <c r="Q30" i="70"/>
  <c r="AD28" i="70"/>
  <c r="X28" i="66"/>
  <c r="AA27" i="66"/>
  <c r="AB27" i="66" s="1"/>
  <c r="S27" i="66"/>
  <c r="AD28" i="66"/>
  <c r="AE27" i="66"/>
  <c r="AA28" i="66"/>
  <c r="AB28" i="66" s="1"/>
  <c r="AH28" i="66"/>
  <c r="Q29" i="66"/>
  <c r="Q30" i="66"/>
  <c r="AE28" i="66"/>
  <c r="AG26" i="67"/>
  <c r="Q28" i="67"/>
  <c r="Q29" i="67"/>
  <c r="AA26" i="67"/>
  <c r="AB26" i="67" s="1"/>
  <c r="X27" i="67"/>
  <c r="AE27" i="67" s="1"/>
  <c r="M26" i="67"/>
  <c r="T26" i="67" s="1"/>
  <c r="AH26" i="67"/>
  <c r="AD26" i="67"/>
  <c r="S26" i="67"/>
  <c r="M27" i="67"/>
  <c r="T27" i="67" s="1"/>
  <c r="AD27" i="67"/>
  <c r="AA27" i="67"/>
  <c r="AB27" i="67" s="1"/>
  <c r="AH27" i="67"/>
  <c r="AE29" i="69"/>
  <c r="P29" i="69"/>
  <c r="P30" i="69"/>
  <c r="S29" i="69"/>
  <c r="AH29" i="69"/>
  <c r="AD29" i="69"/>
  <c r="AA29" i="69"/>
  <c r="AB29" i="69" s="1"/>
  <c r="AG29" i="69"/>
  <c r="S27" i="67"/>
  <c r="S28" i="70"/>
  <c r="AE26" i="67"/>
  <c r="S27" i="70"/>
  <c r="Q30" i="69" l="1"/>
  <c r="Q31" i="69"/>
  <c r="K26" i="66" l="1"/>
  <c r="L26" i="66"/>
  <c r="M26" i="66"/>
  <c r="N26" i="66"/>
  <c r="O26" i="66"/>
  <c r="S26" i="66"/>
  <c r="T26" i="66"/>
  <c r="V26" i="66"/>
  <c r="W26" i="66"/>
  <c r="X26" i="66"/>
  <c r="Y26" i="66"/>
  <c r="AE26" i="66" s="1"/>
  <c r="Z26" i="66"/>
  <c r="AH26" i="66" s="1"/>
  <c r="AA26" i="66"/>
  <c r="AB26" i="66"/>
  <c r="AD26" i="66"/>
  <c r="AJ26" i="66"/>
  <c r="E26" i="66"/>
  <c r="F26" i="66"/>
  <c r="P27" i="66" s="1"/>
  <c r="K26" i="70"/>
  <c r="S26" i="70" s="1"/>
  <c r="L26" i="70"/>
  <c r="M26" i="70"/>
  <c r="N26" i="70"/>
  <c r="O26" i="70"/>
  <c r="V26" i="70"/>
  <c r="W26" i="70"/>
  <c r="X26" i="70"/>
  <c r="Y26" i="70"/>
  <c r="AE26" i="70" s="1"/>
  <c r="Z26" i="70"/>
  <c r="AH26" i="70" s="1"/>
  <c r="AA26" i="70"/>
  <c r="AB26" i="70"/>
  <c r="AJ26" i="70"/>
  <c r="E26" i="70"/>
  <c r="F26" i="70"/>
  <c r="P27" i="70" s="1"/>
  <c r="E25" i="67"/>
  <c r="F25" i="67"/>
  <c r="K25" i="67"/>
  <c r="L25" i="67"/>
  <c r="M25" i="67"/>
  <c r="N25" i="67"/>
  <c r="O25" i="67"/>
  <c r="V25" i="67"/>
  <c r="W25" i="67"/>
  <c r="X25" i="67" s="1"/>
  <c r="Y25" i="67"/>
  <c r="Z25" i="67"/>
  <c r="AJ25" i="67"/>
  <c r="K27" i="69"/>
  <c r="L27" i="69"/>
  <c r="N27" i="69"/>
  <c r="O27" i="69"/>
  <c r="V27" i="69"/>
  <c r="W27" i="69"/>
  <c r="Y27" i="69"/>
  <c r="Z27" i="69"/>
  <c r="AJ27" i="69"/>
  <c r="E27" i="69"/>
  <c r="F27" i="69"/>
  <c r="P28" i="69" s="1"/>
  <c r="K25" i="66"/>
  <c r="L25" i="66"/>
  <c r="N25" i="66"/>
  <c r="O25" i="66"/>
  <c r="V25" i="66"/>
  <c r="W25" i="66"/>
  <c r="X25" i="66"/>
  <c r="Y25" i="66"/>
  <c r="Z25" i="66"/>
  <c r="AD25" i="66"/>
  <c r="AG25" i="66"/>
  <c r="AJ25" i="66"/>
  <c r="K25" i="70"/>
  <c r="L25" i="70"/>
  <c r="M25" i="70"/>
  <c r="N25" i="70"/>
  <c r="O25" i="70"/>
  <c r="V25" i="70"/>
  <c r="W25" i="70"/>
  <c r="Y25" i="70"/>
  <c r="Z25" i="70"/>
  <c r="AJ25" i="70"/>
  <c r="K24" i="67"/>
  <c r="L24" i="67"/>
  <c r="N24" i="67"/>
  <c r="O24" i="67"/>
  <c r="V24" i="67"/>
  <c r="W24" i="67"/>
  <c r="X24" i="67"/>
  <c r="Y24" i="67"/>
  <c r="Z24" i="67"/>
  <c r="AJ24" i="67"/>
  <c r="K26" i="69"/>
  <c r="S26" i="69" s="1"/>
  <c r="L26" i="69"/>
  <c r="M26" i="69"/>
  <c r="N26" i="69"/>
  <c r="T26" i="69" s="1"/>
  <c r="O26" i="69"/>
  <c r="AG26" i="69" s="1"/>
  <c r="V26" i="69"/>
  <c r="W26" i="69"/>
  <c r="X26" i="69"/>
  <c r="Y26" i="69"/>
  <c r="Z26" i="69"/>
  <c r="AJ26" i="69"/>
  <c r="E26" i="69"/>
  <c r="F26" i="69"/>
  <c r="AA26" i="69" s="1"/>
  <c r="AB26" i="69" s="1"/>
  <c r="E24" i="67"/>
  <c r="F24" i="67"/>
  <c r="AD24" i="67" s="1"/>
  <c r="E25" i="70"/>
  <c r="F25" i="70"/>
  <c r="AD25" i="70" s="1"/>
  <c r="E25" i="66"/>
  <c r="F25" i="66"/>
  <c r="M24" i="67" l="1"/>
  <c r="T24" i="67"/>
  <c r="AE25" i="67"/>
  <c r="X27" i="69"/>
  <c r="AE27" i="69"/>
  <c r="AH27" i="69"/>
  <c r="AG27" i="69"/>
  <c r="AG25" i="70"/>
  <c r="P26" i="70"/>
  <c r="S25" i="70"/>
  <c r="T26" i="70"/>
  <c r="X25" i="70"/>
  <c r="T25" i="70"/>
  <c r="AG26" i="70"/>
  <c r="Q27" i="70"/>
  <c r="Q28" i="70"/>
  <c r="AH25" i="70"/>
  <c r="AE25" i="70"/>
  <c r="AD26" i="70"/>
  <c r="M25" i="66"/>
  <c r="T25" i="66" s="1"/>
  <c r="S25" i="66"/>
  <c r="AE25" i="66"/>
  <c r="P26" i="66"/>
  <c r="AG26" i="66"/>
  <c r="Q27" i="66"/>
  <c r="Q28" i="66"/>
  <c r="AH25" i="66"/>
  <c r="AA24" i="67"/>
  <c r="AB24" i="67" s="1"/>
  <c r="AE24" i="67"/>
  <c r="T25" i="67"/>
  <c r="S25" i="67"/>
  <c r="P25" i="67"/>
  <c r="P26" i="67"/>
  <c r="S24" i="67"/>
  <c r="AH24" i="67"/>
  <c r="AG24" i="67"/>
  <c r="P27" i="69"/>
  <c r="Q28" i="69" s="1"/>
  <c r="AD26" i="69"/>
  <c r="M27" i="69"/>
  <c r="T27" i="69" s="1"/>
  <c r="AE26" i="69"/>
  <c r="AH26" i="69"/>
  <c r="Q29" i="69"/>
  <c r="AD27" i="69"/>
  <c r="AG25" i="67"/>
  <c r="AD25" i="67"/>
  <c r="AA25" i="67"/>
  <c r="AB25" i="67" s="1"/>
  <c r="AH25" i="67"/>
  <c r="S27" i="69"/>
  <c r="AA27" i="69"/>
  <c r="AB27" i="69" s="1"/>
  <c r="AA25" i="66"/>
  <c r="AB25" i="66" s="1"/>
  <c r="AA25" i="70"/>
  <c r="AB25" i="70" s="1"/>
  <c r="Q26" i="67" l="1"/>
  <c r="Q27" i="67"/>
  <c r="E21" i="67"/>
  <c r="F21" i="67"/>
  <c r="AD21" i="67" s="1"/>
  <c r="K21" i="67"/>
  <c r="L21" i="67"/>
  <c r="N21" i="67"/>
  <c r="O21" i="67"/>
  <c r="V21" i="67"/>
  <c r="W21" i="67"/>
  <c r="Y21" i="67"/>
  <c r="Z21" i="67"/>
  <c r="AJ21" i="67"/>
  <c r="E22" i="67"/>
  <c r="F22" i="67"/>
  <c r="K22" i="67"/>
  <c r="L22" i="67"/>
  <c r="N22" i="67"/>
  <c r="O22" i="67"/>
  <c r="V22" i="67"/>
  <c r="W22" i="67"/>
  <c r="Y22" i="67"/>
  <c r="Z22" i="67"/>
  <c r="AJ22" i="67"/>
  <c r="AJ25" i="69"/>
  <c r="Z25" i="69"/>
  <c r="Y25" i="69"/>
  <c r="W25" i="69"/>
  <c r="V25" i="69"/>
  <c r="X25" i="69" s="1"/>
  <c r="O25" i="69"/>
  <c r="N25" i="69"/>
  <c r="L25" i="69"/>
  <c r="K25" i="69"/>
  <c r="M25" i="69" s="1"/>
  <c r="T25" i="69" s="1"/>
  <c r="F25" i="69"/>
  <c r="P26" i="69" s="1"/>
  <c r="E25" i="69"/>
  <c r="AE25" i="69" s="1"/>
  <c r="AJ24" i="69"/>
  <c r="Z24" i="69"/>
  <c r="Y24" i="69"/>
  <c r="W24" i="69"/>
  <c r="V24" i="69"/>
  <c r="X24" i="69" s="1"/>
  <c r="O24" i="69"/>
  <c r="N24" i="69"/>
  <c r="L24" i="69"/>
  <c r="K24" i="69"/>
  <c r="M24" i="69" s="1"/>
  <c r="F24" i="69"/>
  <c r="AD24" i="69" s="1"/>
  <c r="E24" i="69"/>
  <c r="AG24" i="69" s="1"/>
  <c r="AJ23" i="69"/>
  <c r="Z23" i="69"/>
  <c r="AA23" i="69" s="1"/>
  <c r="AB23" i="69" s="1"/>
  <c r="Y23" i="69"/>
  <c r="W23" i="69"/>
  <c r="V23" i="69"/>
  <c r="X23" i="69" s="1"/>
  <c r="O23" i="69"/>
  <c r="N23" i="69"/>
  <c r="L23" i="69"/>
  <c r="K23" i="69"/>
  <c r="M23" i="69" s="1"/>
  <c r="F23" i="69"/>
  <c r="AD23" i="69" s="1"/>
  <c r="E23" i="69"/>
  <c r="AJ22" i="69"/>
  <c r="Z22" i="69"/>
  <c r="Y22" i="69"/>
  <c r="W22" i="69"/>
  <c r="V22" i="69"/>
  <c r="O22" i="69"/>
  <c r="N22" i="69"/>
  <c r="L22" i="69"/>
  <c r="K22" i="69"/>
  <c r="F22" i="69"/>
  <c r="AD22" i="69" s="1"/>
  <c r="E22" i="69"/>
  <c r="AJ21" i="69"/>
  <c r="Z21" i="69"/>
  <c r="Y21" i="69"/>
  <c r="W21" i="69"/>
  <c r="V21" i="69"/>
  <c r="X21" i="69" s="1"/>
  <c r="O21" i="69"/>
  <c r="N21" i="69"/>
  <c r="L21" i="69"/>
  <c r="K21" i="69"/>
  <c r="F21" i="69"/>
  <c r="AD21" i="69" s="1"/>
  <c r="E21" i="69"/>
  <c r="AJ20" i="69"/>
  <c r="Y20" i="69"/>
  <c r="W20" i="69"/>
  <c r="V20" i="69"/>
  <c r="O20" i="69"/>
  <c r="N20" i="69"/>
  <c r="L20" i="69"/>
  <c r="K20" i="69"/>
  <c r="M20" i="69" s="1"/>
  <c r="G14" i="69"/>
  <c r="F14" i="69"/>
  <c r="E14" i="69"/>
  <c r="AJ23" i="67"/>
  <c r="Z23" i="67"/>
  <c r="Y23" i="67"/>
  <c r="W23" i="67"/>
  <c r="V23" i="67"/>
  <c r="O23" i="67"/>
  <c r="N23" i="67"/>
  <c r="L23" i="67"/>
  <c r="K23" i="67"/>
  <c r="F23" i="67"/>
  <c r="P24" i="67" s="1"/>
  <c r="E23" i="67"/>
  <c r="AJ20" i="67"/>
  <c r="Y20" i="67"/>
  <c r="W20" i="67"/>
  <c r="V20" i="67"/>
  <c r="O20" i="67"/>
  <c r="N20" i="67"/>
  <c r="L20" i="67"/>
  <c r="K20" i="67"/>
  <c r="G14" i="67"/>
  <c r="F14" i="67"/>
  <c r="E14" i="67"/>
  <c r="AJ24" i="70"/>
  <c r="Z24" i="70"/>
  <c r="Y24" i="70"/>
  <c r="W24" i="70"/>
  <c r="V24" i="70"/>
  <c r="X24" i="70" s="1"/>
  <c r="O24" i="70"/>
  <c r="N24" i="70"/>
  <c r="L24" i="70"/>
  <c r="K24" i="70"/>
  <c r="M24" i="70" s="1"/>
  <c r="F24" i="70"/>
  <c r="P25" i="70" s="1"/>
  <c r="E24" i="70"/>
  <c r="AJ23" i="70"/>
  <c r="Z23" i="70"/>
  <c r="Y23" i="70"/>
  <c r="W23" i="70"/>
  <c r="V23" i="70"/>
  <c r="X23" i="70" s="1"/>
  <c r="O23" i="70"/>
  <c r="N23" i="70"/>
  <c r="L23" i="70"/>
  <c r="K23" i="70"/>
  <c r="S23" i="70" s="1"/>
  <c r="F23" i="70"/>
  <c r="AD23" i="70" s="1"/>
  <c r="E23" i="70"/>
  <c r="AG23" i="70" s="1"/>
  <c r="AJ22" i="70"/>
  <c r="Z22" i="70"/>
  <c r="AA22" i="70" s="1"/>
  <c r="AB22" i="70" s="1"/>
  <c r="Y22" i="70"/>
  <c r="W22" i="70"/>
  <c r="V22" i="70"/>
  <c r="O22" i="70"/>
  <c r="N22" i="70"/>
  <c r="L22" i="70"/>
  <c r="K22" i="70"/>
  <c r="S22" i="70" s="1"/>
  <c r="F22" i="70"/>
  <c r="E22" i="70"/>
  <c r="AG22" i="70" s="1"/>
  <c r="AJ21" i="70"/>
  <c r="Z21" i="70"/>
  <c r="Y21" i="70"/>
  <c r="W21" i="70"/>
  <c r="V21" i="70"/>
  <c r="O21" i="70"/>
  <c r="AG21" i="70" s="1"/>
  <c r="N21" i="70"/>
  <c r="L21" i="70"/>
  <c r="K21" i="70"/>
  <c r="M21" i="70" s="1"/>
  <c r="F21" i="70"/>
  <c r="E21" i="70"/>
  <c r="AJ20" i="70"/>
  <c r="Y20" i="70"/>
  <c r="W20" i="70"/>
  <c r="V20" i="70"/>
  <c r="O20" i="70"/>
  <c r="N20" i="70"/>
  <c r="L20" i="70"/>
  <c r="K20" i="70"/>
  <c r="M20" i="70" s="1"/>
  <c r="G14" i="70"/>
  <c r="F14" i="70"/>
  <c r="E14" i="70"/>
  <c r="AJ24" i="66"/>
  <c r="AE24" i="66"/>
  <c r="Z24" i="66"/>
  <c r="AA24" i="66" s="1"/>
  <c r="AB24" i="66" s="1"/>
  <c r="Y24" i="66"/>
  <c r="W24" i="66"/>
  <c r="V24" i="66"/>
  <c r="X24" i="66" s="1"/>
  <c r="O24" i="66"/>
  <c r="N24" i="66"/>
  <c r="L24" i="66"/>
  <c r="K24" i="66"/>
  <c r="S24" i="66" s="1"/>
  <c r="F24" i="66"/>
  <c r="P25" i="66" s="1"/>
  <c r="Q26" i="66" s="1"/>
  <c r="E24" i="66"/>
  <c r="AJ23" i="66"/>
  <c r="Z23" i="66"/>
  <c r="AA23" i="66" s="1"/>
  <c r="AB23" i="66" s="1"/>
  <c r="Y23" i="66"/>
  <c r="W23" i="66"/>
  <c r="V23" i="66"/>
  <c r="X23" i="66" s="1"/>
  <c r="O23" i="66"/>
  <c r="N23" i="66"/>
  <c r="L23" i="66"/>
  <c r="K23" i="66"/>
  <c r="S23" i="66" s="1"/>
  <c r="F23" i="66"/>
  <c r="E23" i="66"/>
  <c r="AJ22" i="66"/>
  <c r="Z22" i="66"/>
  <c r="AH22" i="66" s="1"/>
  <c r="Y22" i="66"/>
  <c r="AE22" i="66" s="1"/>
  <c r="W22" i="66"/>
  <c r="V22" i="66"/>
  <c r="X22" i="66" s="1"/>
  <c r="O22" i="66"/>
  <c r="AG22" i="66" s="1"/>
  <c r="N22" i="66"/>
  <c r="L22" i="66"/>
  <c r="K22" i="66"/>
  <c r="M22" i="66" s="1"/>
  <c r="F22" i="66"/>
  <c r="E22" i="66"/>
  <c r="AJ21" i="66"/>
  <c r="Z21" i="66"/>
  <c r="Y21" i="66"/>
  <c r="W21" i="66"/>
  <c r="V21" i="66"/>
  <c r="X21" i="66" s="1"/>
  <c r="O21" i="66"/>
  <c r="N21" i="66"/>
  <c r="L21" i="66"/>
  <c r="K21" i="66"/>
  <c r="S21" i="66" s="1"/>
  <c r="F21" i="66"/>
  <c r="E21" i="66"/>
  <c r="AJ20" i="66"/>
  <c r="Y20" i="66"/>
  <c r="W20" i="66"/>
  <c r="V20" i="66"/>
  <c r="O20" i="66"/>
  <c r="N20" i="66"/>
  <c r="L20" i="66"/>
  <c r="K20" i="66"/>
  <c r="M20" i="66" s="1"/>
  <c r="G14" i="66"/>
  <c r="F14" i="66"/>
  <c r="E14" i="66"/>
  <c r="AJ23" i="62"/>
  <c r="Z23" i="62"/>
  <c r="AA23" i="62" s="1"/>
  <c r="AB23" i="62" s="1"/>
  <c r="Y23" i="62"/>
  <c r="W23" i="62"/>
  <c r="V23" i="62"/>
  <c r="X23" i="62" s="1"/>
  <c r="O23" i="62"/>
  <c r="N23" i="62"/>
  <c r="L23" i="62"/>
  <c r="K23" i="62"/>
  <c r="F23" i="62"/>
  <c r="E23" i="62"/>
  <c r="AJ22" i="62"/>
  <c r="Z22" i="62"/>
  <c r="Y22" i="62"/>
  <c r="W22" i="62"/>
  <c r="V22" i="62"/>
  <c r="O22" i="62"/>
  <c r="AG22" i="62" s="1"/>
  <c r="N22" i="62"/>
  <c r="L22" i="62"/>
  <c r="K22" i="62"/>
  <c r="M22" i="62" s="1"/>
  <c r="F22" i="62"/>
  <c r="AD22" i="62" s="1"/>
  <c r="E22" i="62"/>
  <c r="AJ21" i="62"/>
  <c r="Z21" i="62"/>
  <c r="Y21" i="62"/>
  <c r="W21" i="62"/>
  <c r="V21" i="62"/>
  <c r="O21" i="62"/>
  <c r="N21" i="62"/>
  <c r="L21" i="62"/>
  <c r="K21" i="62"/>
  <c r="M21" i="62" s="1"/>
  <c r="F21" i="62"/>
  <c r="E21" i="62"/>
  <c r="AJ20" i="62"/>
  <c r="Y20" i="62"/>
  <c r="W20" i="62"/>
  <c r="V20" i="62"/>
  <c r="O20" i="62"/>
  <c r="N20" i="62"/>
  <c r="L20" i="62"/>
  <c r="K20" i="62"/>
  <c r="G14" i="62"/>
  <c r="F14" i="62"/>
  <c r="E14" i="62"/>
  <c r="AJ23" i="61"/>
  <c r="Z23" i="61"/>
  <c r="AA23" i="61" s="1"/>
  <c r="AB23" i="61" s="1"/>
  <c r="Y23" i="61"/>
  <c r="W23" i="61"/>
  <c r="V23" i="61"/>
  <c r="O23" i="61"/>
  <c r="N23" i="61"/>
  <c r="L23" i="61"/>
  <c r="K23" i="61"/>
  <c r="M23" i="61" s="1"/>
  <c r="F23" i="61"/>
  <c r="AD23" i="61" s="1"/>
  <c r="E23" i="61"/>
  <c r="AJ22" i="61"/>
  <c r="Z22" i="61"/>
  <c r="AA22" i="61" s="1"/>
  <c r="Y22" i="61"/>
  <c r="W22" i="61"/>
  <c r="V22" i="61"/>
  <c r="X22" i="61" s="1"/>
  <c r="O22" i="61"/>
  <c r="N22" i="61"/>
  <c r="L22" i="61"/>
  <c r="S22" i="61" s="1"/>
  <c r="K22" i="61"/>
  <c r="F22" i="61"/>
  <c r="E22" i="61"/>
  <c r="AJ21" i="61"/>
  <c r="Z21" i="61"/>
  <c r="Y21" i="61"/>
  <c r="W21" i="61"/>
  <c r="V21" i="61"/>
  <c r="X21" i="61" s="1"/>
  <c r="O21" i="61"/>
  <c r="N21" i="61"/>
  <c r="L21" i="61"/>
  <c r="K21" i="61"/>
  <c r="M21" i="61" s="1"/>
  <c r="F21" i="61"/>
  <c r="AD21" i="61" s="1"/>
  <c r="E21" i="61"/>
  <c r="AJ20" i="61"/>
  <c r="Y20" i="61"/>
  <c r="W20" i="61"/>
  <c r="V20" i="61"/>
  <c r="O20" i="61"/>
  <c r="N20" i="61"/>
  <c r="L20" i="61"/>
  <c r="K20" i="61"/>
  <c r="M20" i="61" s="1"/>
  <c r="G14" i="61"/>
  <c r="F14" i="61"/>
  <c r="E14" i="61"/>
  <c r="AJ24" i="68"/>
  <c r="Z24" i="68"/>
  <c r="Y24" i="68"/>
  <c r="W24" i="68"/>
  <c r="V24" i="68"/>
  <c r="O24" i="68"/>
  <c r="N24" i="68"/>
  <c r="L24" i="68"/>
  <c r="K24" i="68"/>
  <c r="S24" i="68" s="1"/>
  <c r="F24" i="68"/>
  <c r="AD24" i="68" s="1"/>
  <c r="E24" i="68"/>
  <c r="AJ23" i="68"/>
  <c r="Z23" i="68"/>
  <c r="AA23" i="68" s="1"/>
  <c r="AB23" i="68" s="1"/>
  <c r="Y23" i="68"/>
  <c r="W23" i="68"/>
  <c r="V23" i="68"/>
  <c r="O23" i="68"/>
  <c r="N23" i="68"/>
  <c r="L23" i="68"/>
  <c r="K23" i="68"/>
  <c r="F23" i="68"/>
  <c r="AD23" i="68" s="1"/>
  <c r="E23" i="68"/>
  <c r="AJ22" i="68"/>
  <c r="Z22" i="68"/>
  <c r="Y22" i="68"/>
  <c r="W22" i="68"/>
  <c r="V22" i="68"/>
  <c r="O22" i="68"/>
  <c r="N22" i="68"/>
  <c r="L22" i="68"/>
  <c r="K22" i="68"/>
  <c r="F22" i="68"/>
  <c r="AD22" i="68" s="1"/>
  <c r="E22" i="68"/>
  <c r="AJ21" i="68"/>
  <c r="Z21" i="68"/>
  <c r="Y21" i="68"/>
  <c r="W21" i="68"/>
  <c r="V21" i="68"/>
  <c r="X21" i="68" s="1"/>
  <c r="O21" i="68"/>
  <c r="N21" i="68"/>
  <c r="L21" i="68"/>
  <c r="K21" i="68"/>
  <c r="F21" i="68"/>
  <c r="AD21" i="68" s="1"/>
  <c r="E21" i="68"/>
  <c r="AJ20" i="68"/>
  <c r="Y20" i="68"/>
  <c r="W20" i="68"/>
  <c r="V20" i="68"/>
  <c r="O20" i="68"/>
  <c r="N20" i="68"/>
  <c r="L20" i="68"/>
  <c r="K20" i="68"/>
  <c r="G14" i="68"/>
  <c r="F14" i="68"/>
  <c r="E14" i="68"/>
  <c r="AJ24" i="60"/>
  <c r="Z24" i="60"/>
  <c r="Y24" i="60"/>
  <c r="W24" i="60"/>
  <c r="V24" i="60"/>
  <c r="O24" i="60"/>
  <c r="N24" i="60"/>
  <c r="L24" i="60"/>
  <c r="K24" i="60"/>
  <c r="F24" i="60"/>
  <c r="E24" i="60"/>
  <c r="AJ23" i="60"/>
  <c r="Z23" i="60"/>
  <c r="Y23" i="60"/>
  <c r="W23" i="60"/>
  <c r="V23" i="60"/>
  <c r="X23" i="60" s="1"/>
  <c r="O23" i="60"/>
  <c r="N23" i="60"/>
  <c r="L23" i="60"/>
  <c r="K23" i="60"/>
  <c r="S23" i="60" s="1"/>
  <c r="F23" i="60"/>
  <c r="AD23" i="60" s="1"/>
  <c r="E23" i="60"/>
  <c r="AJ22" i="60"/>
  <c r="Z22" i="60"/>
  <c r="Y22" i="60"/>
  <c r="W22" i="60"/>
  <c r="V22" i="60"/>
  <c r="X22" i="60" s="1"/>
  <c r="O22" i="60"/>
  <c r="N22" i="60"/>
  <c r="L22" i="60"/>
  <c r="K22" i="60"/>
  <c r="S22" i="60" s="1"/>
  <c r="F22" i="60"/>
  <c r="E22" i="60"/>
  <c r="AJ21" i="60"/>
  <c r="Z21" i="60"/>
  <c r="Y21" i="60"/>
  <c r="W21" i="60"/>
  <c r="V21" i="60"/>
  <c r="O21" i="60"/>
  <c r="N21" i="60"/>
  <c r="L21" i="60"/>
  <c r="K21" i="60"/>
  <c r="M21" i="60" s="1"/>
  <c r="F21" i="60"/>
  <c r="AD21" i="60" s="1"/>
  <c r="E21" i="60"/>
  <c r="AJ20" i="60"/>
  <c r="Y20" i="60"/>
  <c r="W20" i="60"/>
  <c r="V20" i="60"/>
  <c r="O20" i="60"/>
  <c r="N20" i="60"/>
  <c r="L20" i="60"/>
  <c r="K20" i="60"/>
  <c r="M20" i="60" s="1"/>
  <c r="G14" i="60"/>
  <c r="F14" i="60"/>
  <c r="E14" i="60"/>
  <c r="AJ24" i="58"/>
  <c r="Z24" i="58"/>
  <c r="Y24" i="58"/>
  <c r="W24" i="58"/>
  <c r="V24" i="58"/>
  <c r="X24" i="58" s="1"/>
  <c r="O24" i="58"/>
  <c r="N24" i="58"/>
  <c r="L24" i="58"/>
  <c r="K24" i="58"/>
  <c r="F24" i="58"/>
  <c r="E24" i="58"/>
  <c r="AJ23" i="58"/>
  <c r="Z23" i="58"/>
  <c r="Y23" i="58"/>
  <c r="W23" i="58"/>
  <c r="V23" i="58"/>
  <c r="X23" i="58" s="1"/>
  <c r="O23" i="58"/>
  <c r="N23" i="58"/>
  <c r="L23" i="58"/>
  <c r="K23" i="58"/>
  <c r="S23" i="58" s="1"/>
  <c r="F23" i="58"/>
  <c r="E23" i="58"/>
  <c r="AJ22" i="58"/>
  <c r="Z22" i="58"/>
  <c r="Y22" i="58"/>
  <c r="W22" i="58"/>
  <c r="V22" i="58"/>
  <c r="O22" i="58"/>
  <c r="N22" i="58"/>
  <c r="L22" i="58"/>
  <c r="K22" i="58"/>
  <c r="F22" i="58"/>
  <c r="E22" i="58"/>
  <c r="AJ21" i="58"/>
  <c r="Z21" i="58"/>
  <c r="Y21" i="58"/>
  <c r="W21" i="58"/>
  <c r="V21" i="58"/>
  <c r="X21" i="58" s="1"/>
  <c r="O21" i="58"/>
  <c r="N21" i="58"/>
  <c r="L21" i="58"/>
  <c r="K21" i="58"/>
  <c r="F21" i="58"/>
  <c r="E21" i="58"/>
  <c r="AJ20" i="58"/>
  <c r="Y20" i="58"/>
  <c r="W20" i="58"/>
  <c r="V20" i="58"/>
  <c r="O20" i="58"/>
  <c r="N20" i="58"/>
  <c r="L20" i="58"/>
  <c r="K20" i="58"/>
  <c r="M20" i="58" s="1"/>
  <c r="G14" i="58"/>
  <c r="F14" i="58"/>
  <c r="E14" i="58"/>
  <c r="AJ24" i="56"/>
  <c r="Z24" i="56"/>
  <c r="Y24" i="56"/>
  <c r="W24" i="56"/>
  <c r="V24" i="56"/>
  <c r="O24" i="56"/>
  <c r="N24" i="56"/>
  <c r="L24" i="56"/>
  <c r="K24" i="56"/>
  <c r="F24" i="56"/>
  <c r="AD24" i="56" s="1"/>
  <c r="E24" i="56"/>
  <c r="AG24" i="56" s="1"/>
  <c r="AJ23" i="56"/>
  <c r="Z23" i="56"/>
  <c r="Y23" i="56"/>
  <c r="W23" i="56"/>
  <c r="V23" i="56"/>
  <c r="X23" i="56" s="1"/>
  <c r="O23" i="56"/>
  <c r="N23" i="56"/>
  <c r="L23" i="56"/>
  <c r="K23" i="56"/>
  <c r="F23" i="56"/>
  <c r="E23" i="56"/>
  <c r="AJ22" i="56"/>
  <c r="Z22" i="56"/>
  <c r="Y22" i="56"/>
  <c r="W22" i="56"/>
  <c r="V22" i="56"/>
  <c r="X22" i="56" s="1"/>
  <c r="O22" i="56"/>
  <c r="N22" i="56"/>
  <c r="L22" i="56"/>
  <c r="K22" i="56"/>
  <c r="F22" i="56"/>
  <c r="E22" i="56"/>
  <c r="AJ21" i="56"/>
  <c r="Z21" i="56"/>
  <c r="Y21" i="56"/>
  <c r="W21" i="56"/>
  <c r="V21" i="56"/>
  <c r="X21" i="56" s="1"/>
  <c r="O21" i="56"/>
  <c r="N21" i="56"/>
  <c r="L21" i="56"/>
  <c r="K21" i="56"/>
  <c r="M21" i="56" s="1"/>
  <c r="T21" i="56" s="1"/>
  <c r="F21" i="56"/>
  <c r="AD21" i="56" s="1"/>
  <c r="E21" i="56"/>
  <c r="AJ20" i="56"/>
  <c r="Y20" i="56"/>
  <c r="W20" i="56"/>
  <c r="V20" i="56"/>
  <c r="O20" i="56"/>
  <c r="N20" i="56"/>
  <c r="L20" i="56"/>
  <c r="K20" i="56"/>
  <c r="G14" i="56"/>
  <c r="F14" i="56"/>
  <c r="E14" i="56"/>
  <c r="AJ22" i="50"/>
  <c r="Z22" i="50"/>
  <c r="Y22" i="50"/>
  <c r="W22" i="50"/>
  <c r="V22" i="50"/>
  <c r="O22" i="50"/>
  <c r="N22" i="50"/>
  <c r="L22" i="50"/>
  <c r="K22" i="50"/>
  <c r="F22" i="50"/>
  <c r="AD22" i="50" s="1"/>
  <c r="E22" i="50"/>
  <c r="AJ21" i="50"/>
  <c r="Z21" i="50"/>
  <c r="Y21" i="50"/>
  <c r="W21" i="50"/>
  <c r="V21" i="50"/>
  <c r="O21" i="50"/>
  <c r="N21" i="50"/>
  <c r="L21" i="50"/>
  <c r="K21" i="50"/>
  <c r="F21" i="50"/>
  <c r="AD21" i="50" s="1"/>
  <c r="E21" i="50"/>
  <c r="AJ20" i="50"/>
  <c r="Y20" i="50"/>
  <c r="W20" i="50"/>
  <c r="V20" i="50"/>
  <c r="O20" i="50"/>
  <c r="N20" i="50"/>
  <c r="L20" i="50"/>
  <c r="K20" i="50"/>
  <c r="G14" i="50"/>
  <c r="F14" i="50"/>
  <c r="E14" i="50"/>
  <c r="AA22" i="62" l="1"/>
  <c r="AB22" i="62" s="1"/>
  <c r="AG23" i="62"/>
  <c r="P23" i="62"/>
  <c r="M23" i="62"/>
  <c r="M22" i="61"/>
  <c r="X23" i="61"/>
  <c r="M20" i="68"/>
  <c r="M23" i="68"/>
  <c r="S22" i="68"/>
  <c r="X24" i="60"/>
  <c r="AA24" i="60"/>
  <c r="AB24" i="60" s="1"/>
  <c r="P22" i="60"/>
  <c r="X22" i="58"/>
  <c r="S24" i="58"/>
  <c r="M20" i="50"/>
  <c r="S21" i="69"/>
  <c r="AA22" i="69"/>
  <c r="AB22" i="69" s="1"/>
  <c r="AH21" i="69"/>
  <c r="AG25" i="69"/>
  <c r="P21" i="69"/>
  <c r="Q21" i="69" s="1"/>
  <c r="S25" i="69"/>
  <c r="T24" i="69"/>
  <c r="S22" i="69"/>
  <c r="S23" i="69"/>
  <c r="X22" i="69"/>
  <c r="AE22" i="69" s="1"/>
  <c r="AH23" i="69"/>
  <c r="AG21" i="69"/>
  <c r="T23" i="69"/>
  <c r="AG22" i="69"/>
  <c r="P24" i="69"/>
  <c r="P25" i="69"/>
  <c r="Q26" i="69" s="1"/>
  <c r="AH25" i="69"/>
  <c r="AG23" i="69"/>
  <c r="AA24" i="69"/>
  <c r="AB24" i="69" s="1"/>
  <c r="P22" i="69"/>
  <c r="Q22" i="69" s="1"/>
  <c r="S24" i="70"/>
  <c r="X21" i="70"/>
  <c r="AE21" i="70" s="1"/>
  <c r="X22" i="70"/>
  <c r="AE22" i="70" s="1"/>
  <c r="P23" i="70"/>
  <c r="P22" i="70"/>
  <c r="AA24" i="70"/>
  <c r="AB24" i="70" s="1"/>
  <c r="AE23" i="70"/>
  <c r="AH23" i="70"/>
  <c r="T21" i="70"/>
  <c r="T24" i="70"/>
  <c r="AA23" i="70"/>
  <c r="AB23" i="70" s="1"/>
  <c r="M22" i="70"/>
  <c r="T22" i="70" s="1"/>
  <c r="M23" i="70"/>
  <c r="T23" i="70" s="1"/>
  <c r="AG24" i="70"/>
  <c r="AA21" i="70"/>
  <c r="S21" i="70"/>
  <c r="AB21" i="70"/>
  <c r="Q23" i="70"/>
  <c r="AD21" i="70"/>
  <c r="AH21" i="70"/>
  <c r="Q26" i="70"/>
  <c r="P21" i="70"/>
  <c r="Q21" i="70" s="1"/>
  <c r="AD24" i="70"/>
  <c r="AE24" i="70"/>
  <c r="AD22" i="70"/>
  <c r="AH24" i="70"/>
  <c r="AH22" i="70"/>
  <c r="P24" i="70"/>
  <c r="T22" i="66"/>
  <c r="M21" i="66"/>
  <c r="T21" i="66" s="1"/>
  <c r="P23" i="66"/>
  <c r="S22" i="66"/>
  <c r="P24" i="66"/>
  <c r="Q24" i="66" s="1"/>
  <c r="P22" i="66"/>
  <c r="M23" i="66"/>
  <c r="T23" i="66" s="1"/>
  <c r="M24" i="66"/>
  <c r="T24" i="66" s="1"/>
  <c r="AA21" i="66"/>
  <c r="AB21" i="66" s="1"/>
  <c r="AG21" i="66"/>
  <c r="P21" i="66"/>
  <c r="Q21" i="66" s="1"/>
  <c r="AA22" i="66"/>
  <c r="AB22" i="66" s="1"/>
  <c r="AG23" i="66"/>
  <c r="AG24" i="66"/>
  <c r="AE23" i="66"/>
  <c r="AD22" i="66"/>
  <c r="AH24" i="66"/>
  <c r="AD23" i="66"/>
  <c r="AD21" i="66"/>
  <c r="AE21" i="66"/>
  <c r="AH23" i="66"/>
  <c r="AH21" i="66"/>
  <c r="Q25" i="66"/>
  <c r="AD24" i="66"/>
  <c r="T21" i="62"/>
  <c r="T23" i="62"/>
  <c r="M20" i="62"/>
  <c r="S23" i="62"/>
  <c r="AG21" i="62"/>
  <c r="X21" i="62"/>
  <c r="AE21" i="62" s="1"/>
  <c r="P21" i="62"/>
  <c r="Q21" i="62" s="1"/>
  <c r="P22" i="62"/>
  <c r="Q22" i="62" s="1"/>
  <c r="T22" i="62"/>
  <c r="AA21" i="62"/>
  <c r="AH22" i="62"/>
  <c r="S21" i="62"/>
  <c r="S22" i="62"/>
  <c r="X22" i="62"/>
  <c r="AD23" i="62"/>
  <c r="AE23" i="62"/>
  <c r="AD21" i="62"/>
  <c r="AH23" i="62"/>
  <c r="AH21" i="62"/>
  <c r="S21" i="61"/>
  <c r="S23" i="61"/>
  <c r="T21" i="61"/>
  <c r="T23" i="61"/>
  <c r="T22" i="61"/>
  <c r="AE21" i="61"/>
  <c r="AE22" i="61"/>
  <c r="AA21" i="61"/>
  <c r="AB21" i="61" s="1"/>
  <c r="AG23" i="61"/>
  <c r="P22" i="61"/>
  <c r="P21" i="61"/>
  <c r="Q21" i="61" s="1"/>
  <c r="AB22" i="61"/>
  <c r="AG22" i="61"/>
  <c r="AE23" i="61"/>
  <c r="AH23" i="61"/>
  <c r="AG21" i="61"/>
  <c r="AH21" i="61"/>
  <c r="P23" i="61"/>
  <c r="AD22" i="61"/>
  <c r="AH22" i="61"/>
  <c r="X23" i="68"/>
  <c r="AE23" i="68"/>
  <c r="X24" i="68"/>
  <c r="AE24" i="68" s="1"/>
  <c r="P22" i="68"/>
  <c r="AH22" i="68"/>
  <c r="P21" i="68"/>
  <c r="Q21" i="68" s="1"/>
  <c r="AH21" i="68"/>
  <c r="AH23" i="68"/>
  <c r="T23" i="68"/>
  <c r="S21" i="68"/>
  <c r="X22" i="68"/>
  <c r="S23" i="68"/>
  <c r="AG21" i="68"/>
  <c r="AG22" i="68"/>
  <c r="M22" i="68"/>
  <c r="T22" i="68" s="1"/>
  <c r="P24" i="68"/>
  <c r="AG23" i="68"/>
  <c r="AA24" i="68"/>
  <c r="AB24" i="68" s="1"/>
  <c r="AG24" i="60"/>
  <c r="AH24" i="60"/>
  <c r="M24" i="60"/>
  <c r="S21" i="60"/>
  <c r="X21" i="60"/>
  <c r="AE21" i="60" s="1"/>
  <c r="AH23" i="60"/>
  <c r="P23" i="60"/>
  <c r="Q23" i="60" s="1"/>
  <c r="P21" i="60"/>
  <c r="Q21" i="60" s="1"/>
  <c r="AA22" i="60"/>
  <c r="AB22" i="60" s="1"/>
  <c r="S21" i="58"/>
  <c r="AA24" i="58"/>
  <c r="AB24" i="58" s="1"/>
  <c r="AG22" i="56"/>
  <c r="AH22" i="56"/>
  <c r="S22" i="56"/>
  <c r="AH24" i="56"/>
  <c r="AA23" i="56"/>
  <c r="AB23" i="56" s="1"/>
  <c r="X22" i="50"/>
  <c r="M21" i="50"/>
  <c r="T21" i="50" s="1"/>
  <c r="T23" i="60"/>
  <c r="T21" i="60"/>
  <c r="T24" i="60"/>
  <c r="S24" i="60"/>
  <c r="AG21" i="60"/>
  <c r="AH21" i="60"/>
  <c r="M22" i="60"/>
  <c r="T22" i="60" s="1"/>
  <c r="AA23" i="60"/>
  <c r="AB23" i="60" s="1"/>
  <c r="M23" i="60"/>
  <c r="AA21" i="60"/>
  <c r="AB21" i="60" s="1"/>
  <c r="AG22" i="60"/>
  <c r="AG23" i="60"/>
  <c r="P24" i="60"/>
  <c r="AD24" i="60"/>
  <c r="AE24" i="60"/>
  <c r="AD22" i="60"/>
  <c r="AE22" i="60"/>
  <c r="AE23" i="60"/>
  <c r="AH22" i="60"/>
  <c r="M22" i="58"/>
  <c r="T22" i="58" s="1"/>
  <c r="P22" i="58"/>
  <c r="AA22" i="58"/>
  <c r="AB22" i="58" s="1"/>
  <c r="AA23" i="58"/>
  <c r="AB23" i="58" s="1"/>
  <c r="M21" i="58"/>
  <c r="T21" i="58" s="1"/>
  <c r="M23" i="58"/>
  <c r="T23" i="58" s="1"/>
  <c r="M24" i="58"/>
  <c r="T24" i="58" s="1"/>
  <c r="S22" i="58"/>
  <c r="AG21" i="58"/>
  <c r="AG22" i="58"/>
  <c r="AA21" i="58"/>
  <c r="AB21" i="58" s="1"/>
  <c r="P21" i="58"/>
  <c r="Q21" i="58" s="1"/>
  <c r="AH22" i="58"/>
  <c r="AG23" i="58"/>
  <c r="AG24" i="58"/>
  <c r="P23" i="58"/>
  <c r="P24" i="58"/>
  <c r="Q24" i="58" s="1"/>
  <c r="AE21" i="56"/>
  <c r="S23" i="56"/>
  <c r="M20" i="56"/>
  <c r="AA22" i="56"/>
  <c r="AB22" i="56" s="1"/>
  <c r="P22" i="56"/>
  <c r="AG21" i="56"/>
  <c r="AA24" i="56"/>
  <c r="AB24" i="56" s="1"/>
  <c r="S21" i="56"/>
  <c r="M24" i="56"/>
  <c r="T24" i="56" s="1"/>
  <c r="P23" i="56"/>
  <c r="P24" i="56"/>
  <c r="M23" i="56"/>
  <c r="T23" i="56" s="1"/>
  <c r="X24" i="56"/>
  <c r="AE24" i="56" s="1"/>
  <c r="P21" i="56"/>
  <c r="Q21" i="56" s="1"/>
  <c r="AD23" i="58"/>
  <c r="AE23" i="58"/>
  <c r="AD21" i="58"/>
  <c r="AE21" i="58"/>
  <c r="AH23" i="58"/>
  <c r="AH21" i="58"/>
  <c r="AD24" i="58"/>
  <c r="AE24" i="58"/>
  <c r="AD22" i="58"/>
  <c r="AE22" i="58"/>
  <c r="AH24" i="58"/>
  <c r="AE22" i="50"/>
  <c r="AH22" i="50"/>
  <c r="S21" i="50"/>
  <c r="S22" i="50"/>
  <c r="P22" i="50"/>
  <c r="P21" i="50"/>
  <c r="Q21" i="50" s="1"/>
  <c r="AA21" i="50"/>
  <c r="AB21" i="50" s="1"/>
  <c r="AE21" i="68"/>
  <c r="M21" i="68"/>
  <c r="T21" i="68" s="1"/>
  <c r="AA22" i="68"/>
  <c r="AB22" i="68" s="1"/>
  <c r="M24" i="68"/>
  <c r="T24" i="68" s="1"/>
  <c r="AG24" i="68"/>
  <c r="AH24" i="68"/>
  <c r="P23" i="68"/>
  <c r="AA21" i="68"/>
  <c r="S23" i="67"/>
  <c r="X23" i="67"/>
  <c r="AE23" i="67" s="1"/>
  <c r="S21" i="67"/>
  <c r="Q25" i="67"/>
  <c r="AE23" i="69"/>
  <c r="T21" i="69"/>
  <c r="AE21" i="69"/>
  <c r="AH24" i="69"/>
  <c r="AH22" i="69"/>
  <c r="AA25" i="69"/>
  <c r="AB25" i="69" s="1"/>
  <c r="S24" i="69"/>
  <c r="AD25" i="69"/>
  <c r="M21" i="69"/>
  <c r="P23" i="69"/>
  <c r="Q23" i="69" s="1"/>
  <c r="AE24" i="69"/>
  <c r="M22" i="69"/>
  <c r="T22" i="69" s="1"/>
  <c r="AA21" i="69"/>
  <c r="Q27" i="69"/>
  <c r="AE23" i="56"/>
  <c r="AD22" i="56"/>
  <c r="AG23" i="56"/>
  <c r="AH23" i="56"/>
  <c r="AE22" i="56"/>
  <c r="M22" i="56"/>
  <c r="T22" i="56" s="1"/>
  <c r="S24" i="56"/>
  <c r="AD23" i="56"/>
  <c r="AA21" i="56"/>
  <c r="AH21" i="56"/>
  <c r="AH21" i="50"/>
  <c r="M22" i="50"/>
  <c r="T22" i="50" s="1"/>
  <c r="X21" i="50"/>
  <c r="AG21" i="50"/>
  <c r="AG22" i="50"/>
  <c r="AA22" i="50"/>
  <c r="AB22" i="50" s="1"/>
  <c r="M22" i="67"/>
  <c r="T22" i="67" s="1"/>
  <c r="X22" i="67"/>
  <c r="AE22" i="67" s="1"/>
  <c r="X21" i="67"/>
  <c r="S22" i="67"/>
  <c r="M21" i="67"/>
  <c r="T21" i="67" s="1"/>
  <c r="AA21" i="67"/>
  <c r="AB21" i="67" s="1"/>
  <c r="P22" i="67"/>
  <c r="AA23" i="67"/>
  <c r="AB23" i="67" s="1"/>
  <c r="AA22" i="67"/>
  <c r="AB22" i="67" s="1"/>
  <c r="AH22" i="67"/>
  <c r="AD22" i="67"/>
  <c r="AG21" i="67"/>
  <c r="AG22" i="67"/>
  <c r="P21" i="67"/>
  <c r="AH21" i="67"/>
  <c r="P23" i="67"/>
  <c r="M20" i="67"/>
  <c r="M23" i="67"/>
  <c r="T23" i="67" s="1"/>
  <c r="AG23" i="67"/>
  <c r="AH23" i="67"/>
  <c r="AD23" i="67"/>
  <c r="Q23" i="68" l="1"/>
  <c r="Q24" i="60"/>
  <c r="Q23" i="56"/>
  <c r="Q25" i="69"/>
  <c r="Q24" i="69"/>
  <c r="Q24" i="70"/>
  <c r="Q22" i="70"/>
  <c r="Q25" i="70"/>
  <c r="Q22" i="66"/>
  <c r="Q23" i="66"/>
  <c r="Q23" i="62"/>
  <c r="AE22" i="62"/>
  <c r="AB21" i="62"/>
  <c r="Q23" i="61"/>
  <c r="Q22" i="61"/>
  <c r="AE22" i="68"/>
  <c r="Q22" i="68"/>
  <c r="Q22" i="60"/>
  <c r="Q23" i="58"/>
  <c r="Q24" i="56"/>
  <c r="Q22" i="58"/>
  <c r="Q22" i="56"/>
  <c r="Q22" i="50"/>
  <c r="Q24" i="68"/>
  <c r="AB21" i="68"/>
  <c r="Q23" i="67"/>
  <c r="AE21" i="67"/>
  <c r="Q24" i="67"/>
  <c r="AB21" i="69"/>
  <c r="AB21" i="56"/>
  <c r="AE21" i="50"/>
  <c r="Q22" i="67"/>
  <c r="Q21" i="67"/>
</calcChain>
</file>

<file path=xl/sharedStrings.xml><?xml version="1.0" encoding="utf-8"?>
<sst xmlns="http://schemas.openxmlformats.org/spreadsheetml/2006/main" count="1670" uniqueCount="75">
  <si>
    <t>Fecha</t>
  </si>
  <si>
    <t>Registro N°</t>
  </si>
  <si>
    <t>Tiempo de monitoreo</t>
  </si>
  <si>
    <t>Este</t>
  </si>
  <si>
    <t>Norte</t>
  </si>
  <si>
    <t>Elevacion</t>
  </si>
  <si>
    <t>Δ_E</t>
  </si>
  <si>
    <t>Δ_N</t>
  </si>
  <si>
    <t>Δ_H</t>
  </si>
  <si>
    <t>Δ_Z</t>
  </si>
  <si>
    <t>Despl.</t>
  </si>
  <si>
    <t>Velocidad</t>
  </si>
  <si>
    <t>Aceleración</t>
  </si>
  <si>
    <t>Azimut</t>
  </si>
  <si>
    <t>Buz.</t>
  </si>
  <si>
    <t>(cm)</t>
  </si>
  <si>
    <t>(cm/día)</t>
  </si>
  <si>
    <t>(º)</t>
  </si>
  <si>
    <t>(m)</t>
  </si>
  <si>
    <t>Frecuencia de Monitoreo</t>
  </si>
  <si>
    <t>dias</t>
  </si>
  <si>
    <t>Incremento Diarios</t>
  </si>
  <si>
    <t>Coordenadas</t>
  </si>
  <si>
    <t>Direc_Despl.</t>
  </si>
  <si>
    <t>Incremento Acumulativos</t>
  </si>
  <si>
    <t>CORDENADAS</t>
  </si>
  <si>
    <t>E</t>
  </si>
  <si>
    <t>N</t>
  </si>
  <si>
    <t>Z</t>
  </si>
  <si>
    <t>PUNTO DE MONITOREO:</t>
  </si>
  <si>
    <t>EQUIPO:</t>
  </si>
  <si>
    <t>SECTOR:</t>
  </si>
  <si>
    <t>COMPONENTE:</t>
  </si>
  <si>
    <t>Direc_Despl. Acumulados</t>
  </si>
  <si>
    <t>Inversa de la Velocidad</t>
  </si>
  <si>
    <r>
      <t>(cm/dia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</si>
  <si>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Estacion Base</t>
  </si>
  <si>
    <t>Distancia</t>
  </si>
  <si>
    <t>XXX</t>
  </si>
  <si>
    <t>TRIMBLE</t>
  </si>
  <si>
    <t>1ra lectura G&amp;S</t>
  </si>
  <si>
    <t>Posible mala lectura</t>
  </si>
  <si>
    <t>DME CHOLOQUE</t>
  </si>
  <si>
    <t>DIQUE CHOLOQUE</t>
  </si>
  <si>
    <t>BM-CHOLOQUE</t>
  </si>
  <si>
    <t>DME Choloque</t>
  </si>
  <si>
    <t>Pozas C1/C2</t>
  </si>
  <si>
    <t>BM-CHOLOQUE-2</t>
  </si>
  <si>
    <t xml:space="preserve"> </t>
  </si>
  <si>
    <t>CH-2</t>
  </si>
  <si>
    <t>CH-1</t>
  </si>
  <si>
    <t>CH-3</t>
  </si>
  <si>
    <t>CH-4</t>
  </si>
  <si>
    <t>CH-5</t>
  </si>
  <si>
    <t>CH-6</t>
  </si>
  <si>
    <t>CH-7</t>
  </si>
  <si>
    <t>CH-21</t>
  </si>
  <si>
    <t>CH-22</t>
  </si>
  <si>
    <t>CH-23</t>
  </si>
  <si>
    <t>CH-24</t>
  </si>
  <si>
    <t>CH-25</t>
  </si>
  <si>
    <t>CH-26</t>
  </si>
  <si>
    <t>CH-27</t>
  </si>
  <si>
    <t>CH-28</t>
  </si>
  <si>
    <t>CH-29</t>
  </si>
  <si>
    <t>CH-30</t>
  </si>
  <si>
    <t>CH-41</t>
  </si>
  <si>
    <t>CH-42</t>
  </si>
  <si>
    <t>CH-43</t>
  </si>
  <si>
    <t>CH-44</t>
  </si>
  <si>
    <t>Promera lectura 09/10/2025</t>
  </si>
  <si>
    <t>Cambio de  estación (de Trimble a Leica)</t>
  </si>
  <si>
    <t>CH-45</t>
  </si>
  <si>
    <t xml:space="preserve">Se retiro por trabajos de forrado con geomembrana </t>
  </si>
  <si>
    <t xml:space="preserve">Prisma girado por movimiento de geomembrana.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</si>
</sst>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9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8" fillId="0" borderId="15" xfId="0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5" xfId="0" applyFon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3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164" fontId="5" fillId="2" borderId="10" xfId="0" applyNumberFormat="1" applyFont="1" applyFill="1" applyBorder="1"/>
    <xf numFmtId="0" fontId="5" fillId="2" borderId="3" xfId="0" applyFont="1" applyFill="1" applyBorder="1"/>
    <xf numFmtId="0" fontId="5" fillId="2" borderId="0" xfId="0" applyFont="1" applyFill="1"/>
    <xf numFmtId="0" fontId="0" fillId="2" borderId="0" xfId="0" applyFill="1"/>
    <xf numFmtId="0" fontId="0" fillId="2" borderId="6" xfId="0" applyFill="1" applyBorder="1"/>
    <xf numFmtId="164" fontId="5" fillId="2" borderId="0" xfId="0" applyNumberFormat="1" applyFont="1" applyFill="1" applyAlignment="1">
      <alignment vertical="center"/>
    </xf>
    <xf numFmtId="164" fontId="5" fillId="2" borderId="6" xfId="0" applyNumberFormat="1" applyFont="1" applyFill="1" applyBorder="1"/>
    <xf numFmtId="0" fontId="10" fillId="2" borderId="3" xfId="0" applyFont="1" applyFill="1" applyBorder="1"/>
    <xf numFmtId="164" fontId="5" fillId="2" borderId="0" xfId="0" applyNumberFormat="1" applyFont="1" applyFill="1"/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22" fontId="5" fillId="0" borderId="24" xfId="0" applyNumberFormat="1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22" fontId="7" fillId="0" borderId="24" xfId="0" applyNumberFormat="1" applyFont="1" applyBorder="1" applyAlignment="1">
      <alignment horizontal="right" vertical="center"/>
    </xf>
    <xf numFmtId="0" fontId="14" fillId="0" borderId="0" xfId="0" applyFont="1"/>
    <xf numFmtId="0" fontId="8" fillId="2" borderId="0" xfId="0" applyFont="1" applyFill="1"/>
    <xf numFmtId="1" fontId="7" fillId="2" borderId="22" xfId="0" applyNumberFormat="1" applyFont="1" applyFill="1" applyBorder="1" applyAlignment="1">
      <alignment horizontal="center" vertical="center"/>
    </xf>
    <xf numFmtId="1" fontId="7" fillId="2" borderId="26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10" xfId="0" applyNumberFormat="1" applyFont="1" applyBorder="1"/>
    <xf numFmtId="0" fontId="5" fillId="0" borderId="3" xfId="0" applyFont="1" applyBorder="1"/>
    <xf numFmtId="0" fontId="7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6" xfId="0" applyBorder="1"/>
    <xf numFmtId="164" fontId="5" fillId="0" borderId="11" xfId="0" applyNumberFormat="1" applyFont="1" applyBorder="1" applyAlignment="1">
      <alignment horizontal="center"/>
    </xf>
    <xf numFmtId="164" fontId="5" fillId="0" borderId="0" xfId="0" applyNumberFormat="1" applyFont="1" applyAlignment="1">
      <alignment vertical="center"/>
    </xf>
    <xf numFmtId="164" fontId="5" fillId="0" borderId="6" xfId="0" applyNumberFormat="1" applyFont="1" applyBorder="1"/>
    <xf numFmtId="0" fontId="10" fillId="0" borderId="3" xfId="0" applyFont="1" applyBorder="1"/>
    <xf numFmtId="164" fontId="5" fillId="0" borderId="0" xfId="0" applyNumberFormat="1" applyFont="1"/>
    <xf numFmtId="164" fontId="5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0" xfId="0" applyFon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0" xfId="0" applyFill="1"/>
    <xf numFmtId="164" fontId="5" fillId="0" borderId="45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0" fontId="0" fillId="0" borderId="0" xfId="0" applyAlignment="1"/>
    <xf numFmtId="0" fontId="6" fillId="0" borderId="46" xfId="0" applyFont="1" applyBorder="1"/>
    <xf numFmtId="164" fontId="5" fillId="3" borderId="19" xfId="0" applyNumberFormat="1" applyFont="1" applyFill="1" applyBorder="1" applyAlignment="1">
      <alignment horizontal="center" vertical="center"/>
    </xf>
    <xf numFmtId="164" fontId="5" fillId="3" borderId="14" xfId="0" applyNumberFormat="1" applyFont="1" applyFill="1" applyBorder="1" applyAlignment="1">
      <alignment horizontal="center" vertical="center"/>
    </xf>
    <xf numFmtId="22" fontId="7" fillId="0" borderId="11" xfId="0" applyNumberFormat="1" applyFont="1" applyBorder="1" applyAlignment="1">
      <alignment horizontal="right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35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/>
    </xf>
    <xf numFmtId="22" fontId="7" fillId="3" borderId="40" xfId="0" applyNumberFormat="1" applyFont="1" applyFill="1" applyBorder="1" applyAlignment="1">
      <alignment horizontal="center" vertical="center"/>
    </xf>
    <xf numFmtId="22" fontId="7" fillId="3" borderId="9" xfId="0" applyNumberFormat="1" applyFont="1" applyFill="1" applyBorder="1" applyAlignment="1">
      <alignment horizontal="center" vertical="center"/>
    </xf>
    <xf numFmtId="22" fontId="7" fillId="3" borderId="4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0" fillId="0" borderId="0" xfId="0" applyAlignment="1">
      <alignment horizontal="center"/>
    </xf>
  </cellXfs>
  <cellStyles count="12">
    <cellStyle name="Millares 10" xfId="10" xr:uid="{607F62DD-761B-46F9-AC1C-4E83C0B0DDC8}"/>
    <cellStyle name="Millares 11" xfId="11" xr:uid="{E3C1049B-A2EE-49A1-AC40-306718FB8E8C}"/>
    <cellStyle name="Millares 2" xfId="2" xr:uid="{15D26758-F7E1-4CBA-84A1-9FEC23B027EE}"/>
    <cellStyle name="Millares 3" xfId="3" xr:uid="{35AADB52-434C-4CFF-BD27-DD16FE45D086}"/>
    <cellStyle name="Millares 4" xfId="4" xr:uid="{DF4D42BE-BB8F-4D76-B625-E74689C0936B}"/>
    <cellStyle name="Millares 5" xfId="5" xr:uid="{668A9CBA-9B58-4410-8A5B-8DFD617B47D7}"/>
    <cellStyle name="Millares 6" xfId="6" xr:uid="{EC7FA0FC-3B2D-4E0B-86CC-DD924F2FA7F6}"/>
    <cellStyle name="Millares 7" xfId="7" xr:uid="{948DEB8C-0F07-43E7-AF70-922D6D4D445D}"/>
    <cellStyle name="Millares 8" xfId="8" xr:uid="{5D1B811D-C0EB-4EE4-8D39-52606E372911}"/>
    <cellStyle name="Millares 9" xfId="9" xr:uid="{E6C0EB7D-1B7F-4CC5-AD10-ECE48EB83257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F9933"/>
      <color rgb="FF01F598"/>
      <color rgb="FF9DE2EB"/>
      <color rgb="FF0066CC"/>
      <color rgb="FF0066FF"/>
      <color rgb="FF9526FA"/>
      <color rgb="FF339933"/>
      <color rgb="FF1F6334"/>
      <color rgb="FF6B04C8"/>
      <color rgb="FFF7B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177AB2-EEFD-435D-8E5E-D11DB9A6B4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8BCD08-B049-436F-80BA-3E1075379A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8D4206-FC23-4CB8-B0C2-F8D93F2D1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74A431-5224-49F7-9541-4B7A02F7D6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956124-30BC-45A6-B38B-479C574C39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6363CC-524C-46B3-870B-720B8775E4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51D086-9335-4D8E-8A4A-B24BDD4C36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96B542-7022-4338-BB8E-B3D15CDCAC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496AFD-89B6-499A-A332-82D10E7CB5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0FBCF6-1199-471C-BB3A-9514AE68F4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F38665-27A9-4557-87E8-26F997A8D6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B9AA76-54EB-4D50-AB29-F8966ABF2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84ACEC-E13C-485B-9BD3-4F95EE970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4A6271-1E3C-44C6-BAB2-A439076B4C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F7C376-9A56-47F8-BDE0-642918330D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38D27F-0C59-4430-8F9F-9541092E66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B77949-8179-40BC-A291-A135B56046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85ED04-BE26-4C8A-A36D-81E4DABF4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34" y="183907"/>
          <a:ext cx="1738276" cy="8880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BAB9D1-8396-4AD2-BD65-CDDBA45114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628C11-DE56-47D1-AAED-7F39D252F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87DB59-4746-4F18-B808-D56C7404E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1</xdr:row>
      <xdr:rowOff>112825</xdr:rowOff>
    </xdr:from>
    <xdr:to>
      <xdr:col>3</xdr:col>
      <xdr:colOff>1236438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9B5880-8C2D-43E9-9EE4-519323CB80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2" y="189025"/>
          <a:ext cx="1750786" cy="87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06D5-B3F2-49AD-8F5A-08021F6C9A26}">
  <sheetPr>
    <tabColor rgb="FFFF0000"/>
  </sheetPr>
  <dimension ref="B1:CV37"/>
  <sheetViews>
    <sheetView tabSelected="1" zoomScale="70" zoomScaleNormal="70" workbookViewId="0">
      <pane ySplit="19" topLeftCell="A20" activePane="bottomLeft" state="frozen"/>
      <selection activeCell="G77" sqref="G77:G78"/>
      <selection pane="bottomLeft" activeCell="D31" sqref="D31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42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43</v>
      </c>
      <c r="F8" s="40"/>
      <c r="G8" s="31" t="s">
        <v>29</v>
      </c>
      <c r="H8" s="68"/>
      <c r="I8" s="76" t="s">
        <v>50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44</v>
      </c>
      <c r="E11" s="56">
        <v>808931.10900000005</v>
      </c>
      <c r="F11" s="56">
        <v>9159077.3220000006</v>
      </c>
      <c r="G11" s="56">
        <v>2523.3319999999999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808745.07700000005</v>
      </c>
      <c r="F14" s="56">
        <f>H20</f>
        <v>9158761.3040000014</v>
      </c>
      <c r="G14" s="56">
        <f>I20</f>
        <v>2590.8450000000003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53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/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89">
        <v>45621.458333333336</v>
      </c>
      <c r="E20" s="82">
        <v>0</v>
      </c>
      <c r="F20" s="83">
        <v>0</v>
      </c>
      <c r="G20" s="20">
        <v>808745.07700000005</v>
      </c>
      <c r="H20" s="20">
        <v>9158761.3040000014</v>
      </c>
      <c r="I20" s="19">
        <v>2590.8450000000003</v>
      </c>
      <c r="J20" s="6"/>
      <c r="K20" s="16">
        <f>(G20-G20)*100</f>
        <v>0</v>
      </c>
      <c r="L20" s="17">
        <f>(H20-H20)*100</f>
        <v>0</v>
      </c>
      <c r="M20" s="17">
        <f t="shared" ref="M20:M24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4" si="1">(G20-$G$20)*100</f>
        <v>0</v>
      </c>
      <c r="W20" s="86">
        <f t="shared" ref="W20:W24" si="2">(H20-$H$20)*100</f>
        <v>0</v>
      </c>
      <c r="X20" s="86">
        <v>0</v>
      </c>
      <c r="Y20" s="86">
        <f t="shared" ref="Y20:Y24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4" si="4">SQRT((G20-$E$11)^2+(H20-$F$11)^2+(I20-$G$11)^2)</f>
        <v>372.87167566940872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89">
        <v>45634.458333333336</v>
      </c>
      <c r="E21" s="82">
        <f t="shared" ref="E21:E24" si="5">D21-D20</f>
        <v>13</v>
      </c>
      <c r="F21" s="83">
        <f t="shared" ref="F21:F24" si="6">D21-D$20</f>
        <v>13</v>
      </c>
      <c r="G21" s="20">
        <v>808745.09700000007</v>
      </c>
      <c r="H21" s="20">
        <v>9158761.2850000001</v>
      </c>
      <c r="I21" s="19">
        <v>2590.8509999999997</v>
      </c>
      <c r="K21" s="16">
        <f t="shared" ref="K21:L24" si="7">(G21-G20)*100</f>
        <v>2.0000000018626451</v>
      </c>
      <c r="L21" s="17">
        <f t="shared" si="7"/>
        <v>-1.900000125169754</v>
      </c>
      <c r="M21" s="17">
        <f t="shared" si="0"/>
        <v>2.7586229323877633</v>
      </c>
      <c r="N21" s="17">
        <f t="shared" ref="N21:N24" si="8">(I21-I20)*100</f>
        <v>0.59999999994033715</v>
      </c>
      <c r="O21" s="18">
        <f t="shared" ref="O21:O24" si="9">(SQRT((G21-G20)^2+(H21-H20)^2+(I21-I20)^2)*100)</f>
        <v>2.8231189282465707</v>
      </c>
      <c r="P21" s="18">
        <f t="shared" ref="P21:P24" si="10">O21/(F21-F20)</f>
        <v>0.21716299448050544</v>
      </c>
      <c r="Q21" s="19">
        <f t="shared" ref="Q21:Q24" si="11">(P21-P20)/(F21-F20)</f>
        <v>1.6704845729269648E-2</v>
      </c>
      <c r="R21" s="21"/>
      <c r="S21" s="42">
        <f t="shared" ref="S21:S24" si="12">IF(K21&lt;0, ATAN2(L21,K21)*180/PI()+360,ATAN2(L21,K21)*180/PI())</f>
        <v>133.53120114377785</v>
      </c>
      <c r="T21" s="43">
        <f t="shared" ref="T21:T24" si="13">ATAN(N21/M21)*180/PI()</f>
        <v>12.270710682915379</v>
      </c>
      <c r="U21" s="21"/>
      <c r="V21" s="20">
        <f t="shared" si="1"/>
        <v>2.0000000018626451</v>
      </c>
      <c r="W21" s="18">
        <f t="shared" si="2"/>
        <v>-1.900000125169754</v>
      </c>
      <c r="X21" s="18">
        <f t="shared" ref="X21:X24" si="14">SQRT(V21^2+W21^2)</f>
        <v>2.7586229323877633</v>
      </c>
      <c r="Y21" s="18">
        <f t="shared" si="3"/>
        <v>0.59999999994033715</v>
      </c>
      <c r="Z21" s="18">
        <f t="shared" ref="Z21:Z24" si="15">SQRT((G21-$G$20)^2+(H21-$H$20)^2+(I21-$I$20)^2)*100</f>
        <v>2.8231189282465707</v>
      </c>
      <c r="AA21" s="18">
        <f t="shared" ref="AA21:AA24" si="16">Z21/F21</f>
        <v>0.21716299448050544</v>
      </c>
      <c r="AB21" s="19">
        <f t="shared" ref="AB21:AB24" si="17">(AA21-$AA$20)/(F21-$F$20)</f>
        <v>1.6704845729269648E-2</v>
      </c>
      <c r="AC21" s="21"/>
      <c r="AD21" s="42">
        <f t="shared" ref="AD21:AD24" si="18">IF(F21&lt;=0,NA(),IF((G21-$G$20)&lt;0,ATAN2((H21-$H$20),(G21-$G$20))*180/PI()+360,ATAN2((H21-$H$20),(G21-$G$20))*180/PI()))</f>
        <v>133.53120114377785</v>
      </c>
      <c r="AE21" s="43">
        <f t="shared" ref="AE21:AE24" si="19">IF(E21&lt;=0,NA(),ATAN(Y21/X21)*180/PI())</f>
        <v>12.270710682915379</v>
      </c>
      <c r="AF21" s="21"/>
      <c r="AG21" s="55">
        <f t="shared" ref="AG21:AG24" si="20">1/(O21/E21)</f>
        <v>4.60483611580411</v>
      </c>
      <c r="AH21" s="55">
        <f t="shared" ref="AH21:AH24" si="21">1/(Z21/F21)</f>
        <v>4.60483611580411</v>
      </c>
      <c r="AI21" s="21"/>
      <c r="AJ21" s="17">
        <f t="shared" si="4"/>
        <v>372.87888767573963</v>
      </c>
    </row>
    <row r="22" spans="2:100" ht="15.75" x14ac:dyDescent="0.25">
      <c r="B22" s="138">
        <v>3</v>
      </c>
      <c r="C22" s="139"/>
      <c r="D22" s="89">
        <v>45638.625</v>
      </c>
      <c r="E22" s="82">
        <f t="shared" si="5"/>
        <v>4.1666666666642413</v>
      </c>
      <c r="F22" s="83">
        <f t="shared" si="6"/>
        <v>17.166666666664241</v>
      </c>
      <c r="G22" s="20">
        <v>808744.97050000005</v>
      </c>
      <c r="H22" s="20">
        <v>9158761.3570000008</v>
      </c>
      <c r="I22" s="19">
        <v>2590.8510000000001</v>
      </c>
      <c r="K22" s="16">
        <f t="shared" si="7"/>
        <v>-12.650000001303852</v>
      </c>
      <c r="L22" s="17">
        <f t="shared" si="7"/>
        <v>7.200000062584877</v>
      </c>
      <c r="M22" s="17">
        <f t="shared" si="0"/>
        <v>14.555497275401128</v>
      </c>
      <c r="N22" s="17">
        <f t="shared" si="8"/>
        <v>4.5474735088646412E-11</v>
      </c>
      <c r="O22" s="18">
        <f t="shared" si="9"/>
        <v>14.55549727540113</v>
      </c>
      <c r="P22" s="18">
        <f t="shared" si="10"/>
        <v>3.4933193460983047</v>
      </c>
      <c r="Q22" s="19">
        <f t="shared" si="11"/>
        <v>0.78627752438872944</v>
      </c>
      <c r="R22" s="21"/>
      <c r="S22" s="42">
        <f t="shared" si="12"/>
        <v>299.64723221317314</v>
      </c>
      <c r="T22" s="43">
        <f t="shared" si="13"/>
        <v>1.7900524769141625E-10</v>
      </c>
      <c r="U22" s="21"/>
      <c r="V22" s="20">
        <f t="shared" si="1"/>
        <v>-10.649999999441206</v>
      </c>
      <c r="W22" s="18">
        <f t="shared" si="2"/>
        <v>5.299999937415123</v>
      </c>
      <c r="X22" s="18">
        <f t="shared" si="14"/>
        <v>11.895902627572992</v>
      </c>
      <c r="Y22" s="18">
        <f t="shared" si="3"/>
        <v>0.59999999998581188</v>
      </c>
      <c r="Z22" s="18">
        <f t="shared" si="15"/>
        <v>11.911024276890757</v>
      </c>
      <c r="AA22" s="18">
        <f t="shared" si="16"/>
        <v>0.6938460743820839</v>
      </c>
      <c r="AB22" s="19">
        <f t="shared" si="17"/>
        <v>4.0418217925175644E-2</v>
      </c>
      <c r="AC22" s="21"/>
      <c r="AD22" s="42">
        <f t="shared" si="18"/>
        <v>296.45735220158343</v>
      </c>
      <c r="AE22" s="43">
        <f t="shared" si="19"/>
        <v>2.8874110470117791</v>
      </c>
      <c r="AF22" s="21"/>
      <c r="AG22" s="55">
        <f t="shared" si="20"/>
        <v>0.2862606881666579</v>
      </c>
      <c r="AH22" s="55">
        <f t="shared" si="21"/>
        <v>1.4412418502051287</v>
      </c>
      <c r="AI22" s="21"/>
      <c r="AJ22" s="17">
        <f t="shared" si="4"/>
        <v>372.88099679141095</v>
      </c>
    </row>
    <row r="23" spans="2:100" ht="15.75" x14ac:dyDescent="0.25">
      <c r="B23" s="138">
        <v>4</v>
      </c>
      <c r="C23" s="139"/>
      <c r="D23" s="89">
        <v>45643.583333333336</v>
      </c>
      <c r="E23" s="82">
        <f t="shared" si="5"/>
        <v>4.9583333333357587</v>
      </c>
      <c r="F23" s="83">
        <f t="shared" si="6"/>
        <v>22.125</v>
      </c>
      <c r="G23" s="20">
        <v>808744.22399999993</v>
      </c>
      <c r="H23" s="20">
        <v>9158761.8190000001</v>
      </c>
      <c r="I23" s="19">
        <v>2590.8355000000001</v>
      </c>
      <c r="K23" s="16">
        <f t="shared" si="7"/>
        <v>-74.650000012479722</v>
      </c>
      <c r="L23" s="17">
        <f t="shared" si="7"/>
        <v>46.199999935925007</v>
      </c>
      <c r="M23" s="17">
        <f t="shared" si="0"/>
        <v>87.789876955960551</v>
      </c>
      <c r="N23" s="17">
        <f t="shared" si="8"/>
        <v>-1.5499999999974534</v>
      </c>
      <c r="O23" s="18">
        <f t="shared" si="9"/>
        <v>87.803559130269221</v>
      </c>
      <c r="P23" s="18">
        <f t="shared" si="10"/>
        <v>17.708280832986812</v>
      </c>
      <c r="Q23" s="19">
        <f t="shared" si="11"/>
        <v>2.8668829889509015</v>
      </c>
      <c r="R23" s="21"/>
      <c r="S23" s="42">
        <f t="shared" si="12"/>
        <v>301.75287382113942</v>
      </c>
      <c r="T23" s="43">
        <f t="shared" si="13"/>
        <v>-1.0114973963927847</v>
      </c>
      <c r="U23" s="21"/>
      <c r="V23" s="20">
        <f t="shared" si="1"/>
        <v>-85.300000011920929</v>
      </c>
      <c r="W23" s="18">
        <f t="shared" si="2"/>
        <v>51.49999987334013</v>
      </c>
      <c r="X23" s="18">
        <f t="shared" si="14"/>
        <v>99.641055740029884</v>
      </c>
      <c r="Y23" s="18">
        <f t="shared" si="3"/>
        <v>-0.95000000001164153</v>
      </c>
      <c r="Z23" s="18">
        <f t="shared" si="15"/>
        <v>99.645584392825796</v>
      </c>
      <c r="AA23" s="18">
        <f t="shared" si="16"/>
        <v>4.5037552267943859</v>
      </c>
      <c r="AB23" s="19">
        <f t="shared" si="17"/>
        <v>0.20355955827319258</v>
      </c>
      <c r="AC23" s="21"/>
      <c r="AD23" s="42">
        <f t="shared" si="18"/>
        <v>301.12154134652116</v>
      </c>
      <c r="AE23" s="43">
        <f t="shared" si="19"/>
        <v>-0.546254161393538</v>
      </c>
      <c r="AF23" s="21"/>
      <c r="AG23" s="55">
        <f t="shared" si="20"/>
        <v>5.6470755655580622E-2</v>
      </c>
      <c r="AH23" s="55">
        <f t="shared" si="21"/>
        <v>0.22203693354617868</v>
      </c>
      <c r="AI23" s="21"/>
      <c r="AJ23" s="17">
        <f t="shared" si="4"/>
        <v>372.86038774131976</v>
      </c>
    </row>
    <row r="24" spans="2:100" ht="15.75" x14ac:dyDescent="0.25">
      <c r="B24" s="138">
        <v>5</v>
      </c>
      <c r="C24" s="139"/>
      <c r="D24" s="89">
        <v>45644.416666666664</v>
      </c>
      <c r="E24" s="82">
        <f t="shared" si="5"/>
        <v>0.83333333332848269</v>
      </c>
      <c r="F24" s="83">
        <f t="shared" si="6"/>
        <v>22.958333333328483</v>
      </c>
      <c r="G24" s="20">
        <v>808744.94299999997</v>
      </c>
      <c r="H24" s="20">
        <v>9158761.3984999992</v>
      </c>
      <c r="I24" s="19">
        <v>2590.8364999999999</v>
      </c>
      <c r="K24" s="16">
        <f t="shared" si="7"/>
        <v>71.900000004097819</v>
      </c>
      <c r="L24" s="17">
        <f t="shared" si="7"/>
        <v>-42.050000093877316</v>
      </c>
      <c r="M24" s="17">
        <f t="shared" si="0"/>
        <v>83.293532212797587</v>
      </c>
      <c r="N24" s="17">
        <f t="shared" si="8"/>
        <v>9.9999999974897946E-2</v>
      </c>
      <c r="O24" s="18">
        <f t="shared" si="9"/>
        <v>83.293592241446419</v>
      </c>
      <c r="P24" s="18">
        <f t="shared" si="10"/>
        <v>99.952310690317503</v>
      </c>
      <c r="Q24" s="19">
        <f t="shared" si="11"/>
        <v>98.69283582937129</v>
      </c>
      <c r="R24" s="21"/>
      <c r="S24" s="42">
        <f t="shared" si="12"/>
        <v>120.32080612596857</v>
      </c>
      <c r="T24" s="43">
        <f t="shared" si="13"/>
        <v>6.8787756321921162E-2</v>
      </c>
      <c r="U24" s="21"/>
      <c r="V24" s="20">
        <f t="shared" si="1"/>
        <v>-13.40000000782311</v>
      </c>
      <c r="W24" s="18">
        <f t="shared" si="2"/>
        <v>9.4499997794628143</v>
      </c>
      <c r="X24" s="18">
        <f t="shared" si="14"/>
        <v>16.39702704887403</v>
      </c>
      <c r="Y24" s="18">
        <f t="shared" si="3"/>
        <v>-0.85000000003674359</v>
      </c>
      <c r="Z24" s="18">
        <f t="shared" si="15"/>
        <v>16.419043700580403</v>
      </c>
      <c r="AA24" s="18">
        <f t="shared" si="16"/>
        <v>0.71516705773868039</v>
      </c>
      <c r="AB24" s="19">
        <f t="shared" si="17"/>
        <v>3.1150652242707723E-2</v>
      </c>
      <c r="AC24" s="21"/>
      <c r="AD24" s="42">
        <f t="shared" si="18"/>
        <v>305.19240367562304</v>
      </c>
      <c r="AE24" s="43">
        <f t="shared" si="19"/>
        <v>-2.9674805317113448</v>
      </c>
      <c r="AF24" s="21"/>
      <c r="AG24" s="55">
        <f t="shared" si="20"/>
        <v>1.0004771206323608E-2</v>
      </c>
      <c r="AH24" s="55">
        <f t="shared" si="21"/>
        <v>1.3982746956521543</v>
      </c>
      <c r="AI24" s="21"/>
      <c r="AJ24" s="17">
        <f t="shared" si="4"/>
        <v>372.85693627641609</v>
      </c>
    </row>
    <row r="25" spans="2:100" ht="15.75" x14ac:dyDescent="0.25">
      <c r="B25" s="138">
        <v>6</v>
      </c>
      <c r="C25" s="139"/>
      <c r="D25" s="89">
        <v>45648.375</v>
      </c>
      <c r="E25" s="82">
        <f t="shared" ref="E25" si="22">D25-D24</f>
        <v>3.9583333333357587</v>
      </c>
      <c r="F25" s="83">
        <f t="shared" ref="F25" si="23">D25-D$20</f>
        <v>26.916666666664241</v>
      </c>
      <c r="G25" s="20">
        <v>808744.97649999999</v>
      </c>
      <c r="H25" s="20">
        <v>9158761.3975000009</v>
      </c>
      <c r="I25" s="19">
        <v>2590.8410000000003</v>
      </c>
      <c r="K25" s="16">
        <f t="shared" ref="K25" si="24">(G25-G24)*100</f>
        <v>3.3500000019557774</v>
      </c>
      <c r="L25" s="17">
        <f t="shared" ref="L25" si="25">(H25-H24)*100</f>
        <v>-9.999983012676239E-2</v>
      </c>
      <c r="M25" s="17">
        <f t="shared" ref="M25" si="26">SQRT(K25^2+L25^2)</f>
        <v>3.3514922018601041</v>
      </c>
      <c r="N25" s="17">
        <f t="shared" ref="N25" si="27">(I25-I24)*100</f>
        <v>0.45000000004620233</v>
      </c>
      <c r="O25" s="18">
        <f t="shared" ref="O25" si="28">(SQRT((G25-G24)^2+(H25-H24)^2+(I25-I24)^2)*100)</f>
        <v>3.38156768070235</v>
      </c>
      <c r="P25" s="18">
        <f t="shared" ref="P25" si="29">O25/(F25-F24)</f>
        <v>0.85429078249270185</v>
      </c>
      <c r="Q25" s="19">
        <f t="shared" ref="Q25" si="30">(P25-P24)/(F25-F24)</f>
        <v>-25.035289239856191</v>
      </c>
      <c r="R25" s="21"/>
      <c r="S25" s="42">
        <f t="shared" ref="S25" si="31">IF(K25&lt;0, ATAN2(L25,K25)*180/PI()+360,ATAN2(L25,K25)*180/PI())</f>
        <v>91.709811140351519</v>
      </c>
      <c r="T25" s="43">
        <f t="shared" ref="T25" si="32">ATAN(N25/M25)*180/PI()</f>
        <v>7.647284937352878</v>
      </c>
      <c r="U25" s="21"/>
      <c r="V25" s="20">
        <f t="shared" ref="V25" si="33">(G25-$G$20)*100</f>
        <v>-10.050000005867332</v>
      </c>
      <c r="W25" s="18">
        <f t="shared" ref="W25" si="34">(H25-$H$20)*100</f>
        <v>9.3499999493360519</v>
      </c>
      <c r="X25" s="18">
        <f t="shared" ref="X25" si="35">SQRT(V25^2+W25^2)</f>
        <v>13.7267985768903</v>
      </c>
      <c r="Y25" s="18">
        <f t="shared" ref="Y25" si="36">(I25-$I$20)*100</f>
        <v>-0.39999999999054126</v>
      </c>
      <c r="Z25" s="18">
        <f t="shared" ref="Z25" si="37">SQRT((G25-$G$20)^2+(H25-$H$20)^2+(I25-$I$20)^2)*100</f>
        <v>13.732625356082135</v>
      </c>
      <c r="AA25" s="18">
        <f t="shared" ref="AA25" si="38">Z25/F25</f>
        <v>0.51019041570588375</v>
      </c>
      <c r="AB25" s="19">
        <f t="shared" ref="AB25" si="39">(AA25-$AA$20)/(F25-$F$20)</f>
        <v>1.8954442688765189E-2</v>
      </c>
      <c r="AC25" s="21"/>
      <c r="AD25" s="42">
        <f t="shared" ref="AD25" si="40">IF(F25&lt;=0,NA(),IF((G25-$G$20)&lt;0,ATAN2((H25-$H$20),(G25-$G$20))*180/PI()+360,ATAN2((H25-$H$20),(G25-$G$20))*180/PI()))</f>
        <v>312.93352284284634</v>
      </c>
      <c r="AE25" s="43">
        <f t="shared" ref="AE25" si="41">IF(E25&lt;=0,NA(),ATAN(Y25/X25)*180/PI())</f>
        <v>-1.6691312249783559</v>
      </c>
      <c r="AF25" s="21"/>
      <c r="AG25" s="55">
        <f t="shared" ref="AG25" si="42">1/(O25/E25)</f>
        <v>1.1705616173010072</v>
      </c>
      <c r="AH25" s="55">
        <f t="shared" ref="AH25" si="43">1/(Z25/F25)</f>
        <v>1.9600525004305125</v>
      </c>
      <c r="AI25" s="21"/>
      <c r="AJ25" s="17">
        <f t="shared" ref="AJ25" si="44">SQRT((G25-$E$11)^2+(H25-$F$11)^2+(I25-$G$11)^2)</f>
        <v>372.84187310085605</v>
      </c>
    </row>
    <row r="26" spans="2:100" ht="15.75" x14ac:dyDescent="0.25">
      <c r="B26" s="138">
        <v>7</v>
      </c>
      <c r="C26" s="139"/>
      <c r="D26" s="89">
        <v>45652.375</v>
      </c>
      <c r="E26" s="82">
        <f t="shared" ref="E26:E27" si="45">D26-D25</f>
        <v>4</v>
      </c>
      <c r="F26" s="83">
        <f t="shared" ref="F26:F27" si="46">D26-D$20</f>
        <v>30.916666666664241</v>
      </c>
      <c r="G26" s="20">
        <v>808744.96950000001</v>
      </c>
      <c r="H26" s="20">
        <v>9158761.4210000001</v>
      </c>
      <c r="I26" s="19">
        <v>2590.8424999999997</v>
      </c>
      <c r="K26" s="16">
        <f t="shared" ref="K26:K27" si="47">(G26-G25)*100</f>
        <v>-0.69999999832361937</v>
      </c>
      <c r="L26" s="17">
        <f t="shared" ref="L26:L27" si="48">(H26-H25)*100</f>
        <v>2.3499999195337296</v>
      </c>
      <c r="M26" s="17">
        <f t="shared" ref="M26:M27" si="49">SQRT(K26^2+L26^2)</f>
        <v>2.4520398894515565</v>
      </c>
      <c r="N26" s="17">
        <f t="shared" ref="N26:N27" si="50">(I26-I25)*100</f>
        <v>0.14999999993960955</v>
      </c>
      <c r="O26" s="18">
        <f t="shared" ref="O26:O27" si="51">(SQRT((G26-G25)^2+(H26-H25)^2+(I26-I25)^2)*100)</f>
        <v>2.4566236218524571</v>
      </c>
      <c r="P26" s="18">
        <f t="shared" ref="P26:P27" si="52">O26/(F26-F25)</f>
        <v>0.61415590546311427</v>
      </c>
      <c r="Q26" s="19">
        <f t="shared" ref="Q26:Q27" si="53">(P26-P25)/(F26-F25)</f>
        <v>-6.0033719257396895E-2</v>
      </c>
      <c r="R26" s="21"/>
      <c r="S26" s="42">
        <f t="shared" ref="S26:S27" si="54">IF(K26&lt;0, ATAN2(L26,K26)*180/PI()+360,ATAN2(L26,K26)*180/PI())</f>
        <v>343.41266094385463</v>
      </c>
      <c r="T26" s="43">
        <f t="shared" ref="T26:T27" si="55">ATAN(N26/M26)*180/PI()</f>
        <v>3.5006242528273073</v>
      </c>
      <c r="U26" s="21"/>
      <c r="V26" s="20">
        <f t="shared" ref="V26:V27" si="56">(G26-$G$20)*100</f>
        <v>-10.750000004190952</v>
      </c>
      <c r="W26" s="18">
        <f t="shared" ref="W26:W27" si="57">(H26-$H$20)*100</f>
        <v>11.699999868869781</v>
      </c>
      <c r="X26" s="18">
        <f t="shared" ref="X26:X27" si="58">SQRT(V26^2+W26^2)</f>
        <v>15.888753790705499</v>
      </c>
      <c r="Y26" s="18">
        <f t="shared" ref="Y26:Y27" si="59">(I26-$I$20)*100</f>
        <v>-0.2500000000509317</v>
      </c>
      <c r="Z26" s="18">
        <f t="shared" ref="Z26:Z27" si="60">SQRT((G26-$G$20)^2+(H26-$H$20)^2+(I26-$I$20)^2)*100</f>
        <v>15.890720468930407</v>
      </c>
      <c r="AA26" s="18">
        <f t="shared" ref="AA26:AA27" si="61">Z26/F26</f>
        <v>0.51398556772824755</v>
      </c>
      <c r="AB26" s="19">
        <f t="shared" ref="AB26:AB27" si="62">(AA26-$AA$20)/(F26-$F$20)</f>
        <v>1.6624870115200686E-2</v>
      </c>
      <c r="AC26" s="21"/>
      <c r="AD26" s="42">
        <f t="shared" ref="AD26:AD27" si="63">IF(F26&lt;=0,NA(),IF((G26-$G$20)&lt;0,ATAN2((H26-$H$20),(G26-$G$20))*180/PI()+360,ATAN2((H26-$H$20),(G26-$G$20))*180/PI()))</f>
        <v>317.42309704813823</v>
      </c>
      <c r="AE26" s="43">
        <f t="shared" ref="AE26:AE27" si="64">IF(E26&lt;=0,NA(),ATAN(Y26/X26)*180/PI())</f>
        <v>-0.90144030044088153</v>
      </c>
      <c r="AF26" s="21"/>
      <c r="AG26" s="55">
        <f t="shared" ref="AG26:AG27" si="65">1/(O26/E26)</f>
        <v>1.6282510533639398</v>
      </c>
      <c r="AH26" s="55">
        <f t="shared" ref="AH26:AH27" si="66">1/(Z26/F26)</f>
        <v>1.9455799205021962</v>
      </c>
      <c r="AI26" s="21"/>
      <c r="AJ26" s="17">
        <f t="shared" ref="AJ26:AJ27" si="67">SQRT((G26-$E$11)^2+(H26-$F$11)^2+(I26-$G$11)^2)</f>
        <v>372.82572721293917</v>
      </c>
    </row>
    <row r="27" spans="2:100" ht="15.75" x14ac:dyDescent="0.25">
      <c r="B27" s="138">
        <v>8</v>
      </c>
      <c r="C27" s="139"/>
      <c r="D27" s="89">
        <v>45664.375</v>
      </c>
      <c r="E27" s="82">
        <f t="shared" si="45"/>
        <v>12</v>
      </c>
      <c r="F27" s="83">
        <f t="shared" si="46"/>
        <v>42.916666666664241</v>
      </c>
      <c r="G27" s="20">
        <v>808745.07780000009</v>
      </c>
      <c r="H27" s="20">
        <v>9158761.7510499991</v>
      </c>
      <c r="I27" s="19">
        <v>2590.8013499999997</v>
      </c>
      <c r="K27" s="16">
        <f t="shared" si="47"/>
        <v>10.830000007990748</v>
      </c>
      <c r="L27" s="17">
        <f t="shared" si="48"/>
        <v>33.004999905824661</v>
      </c>
      <c r="M27" s="17">
        <f t="shared" si="49"/>
        <v>34.736420641116226</v>
      </c>
      <c r="N27" s="17">
        <f t="shared" si="50"/>
        <v>-4.1150000000016007</v>
      </c>
      <c r="O27" s="18">
        <f t="shared" si="51"/>
        <v>34.979310226998166</v>
      </c>
      <c r="P27" s="18">
        <f t="shared" si="52"/>
        <v>2.9149425189165137</v>
      </c>
      <c r="Q27" s="19">
        <f t="shared" si="53"/>
        <v>0.19173221778778329</v>
      </c>
      <c r="R27" s="21"/>
      <c r="S27" s="42">
        <f t="shared" si="54"/>
        <v>18.166323910060743</v>
      </c>
      <c r="T27" s="43">
        <f t="shared" si="55"/>
        <v>-6.7559757518742298</v>
      </c>
      <c r="U27" s="21"/>
      <c r="V27" s="20">
        <f t="shared" si="56"/>
        <v>8.0000003799796104E-2</v>
      </c>
      <c r="W27" s="18">
        <f t="shared" si="57"/>
        <v>44.704999774694443</v>
      </c>
      <c r="X27" s="18">
        <f t="shared" si="58"/>
        <v>44.705071355004435</v>
      </c>
      <c r="Y27" s="18">
        <f t="shared" si="59"/>
        <v>-4.3650000000525324</v>
      </c>
      <c r="Z27" s="18">
        <f t="shared" si="60"/>
        <v>44.917665008952731</v>
      </c>
      <c r="AA27" s="18">
        <f t="shared" si="61"/>
        <v>1.0466252040921615</v>
      </c>
      <c r="AB27" s="19">
        <f t="shared" si="62"/>
        <v>2.4387383396323587E-2</v>
      </c>
      <c r="AC27" s="21"/>
      <c r="AD27" s="42">
        <f t="shared" si="63"/>
        <v>0.10253120923944711</v>
      </c>
      <c r="AE27" s="43">
        <f t="shared" si="64"/>
        <v>-5.576678823472931</v>
      </c>
      <c r="AF27" s="21"/>
      <c r="AG27" s="55">
        <f t="shared" si="65"/>
        <v>0.3430599380641306</v>
      </c>
      <c r="AH27" s="55">
        <f t="shared" si="66"/>
        <v>0.95545186193695375</v>
      </c>
      <c r="AI27" s="21"/>
      <c r="AJ27" s="17">
        <f t="shared" si="67"/>
        <v>372.48455679086379</v>
      </c>
    </row>
    <row r="28" spans="2:100" ht="15.75" x14ac:dyDescent="0.25">
      <c r="B28" s="138">
        <v>9</v>
      </c>
      <c r="C28" s="139"/>
      <c r="D28" s="132">
        <v>45685.416666666664</v>
      </c>
      <c r="E28" s="82">
        <f t="shared" ref="E28" si="68">D28-D27</f>
        <v>21.041666666664241</v>
      </c>
      <c r="F28" s="83">
        <f t="shared" ref="F28" si="69">D28-D$20</f>
        <v>63.958333333328483</v>
      </c>
      <c r="G28" s="20">
        <v>808745.07349999994</v>
      </c>
      <c r="H28" s="20">
        <v>9158761.6524999999</v>
      </c>
      <c r="I28" s="19">
        <v>2590.8005000000003</v>
      </c>
      <c r="K28" s="16">
        <f t="shared" ref="K28" si="70">(G28-G27)*100</f>
        <v>-0.43000001460313797</v>
      </c>
      <c r="L28" s="17">
        <f t="shared" ref="L28" si="71">(H28-H27)*100</f>
        <v>-9.8549999296665192</v>
      </c>
      <c r="M28" s="17">
        <f t="shared" ref="M28" si="72">SQRT(K28^2+L28^2)</f>
        <v>9.8643764945528005</v>
      </c>
      <c r="N28" s="17">
        <f t="shared" ref="N28" si="73">(I28-I27)*100</f>
        <v>-8.4999999944557203E-2</v>
      </c>
      <c r="O28" s="18">
        <f t="shared" ref="O28" si="74">(SQRT((G28-G27)^2+(H28-H27)^2+(I28-I27)^2)*100)</f>
        <v>9.8647427045147182</v>
      </c>
      <c r="P28" s="18">
        <f t="shared" ref="P28" si="75">O28/(F28-F27)</f>
        <v>0.46881945526411983</v>
      </c>
      <c r="Q28" s="19">
        <f t="shared" ref="Q28" si="76">(P28-P27)/(F28-F27)</f>
        <v>-0.11625139312408755</v>
      </c>
      <c r="R28" s="21"/>
      <c r="S28" s="42">
        <f t="shared" ref="S28" si="77">IF(K28&lt;0, ATAN2(L28,K28)*180/PI()+360,ATAN2(L28,K28)*180/PI())</f>
        <v>182.49838347993796</v>
      </c>
      <c r="T28" s="43">
        <f t="shared" ref="T28" si="78">ATAN(N28/M28)*180/PI()</f>
        <v>-0.493697774705943</v>
      </c>
      <c r="U28" s="21"/>
      <c r="V28" s="20">
        <f t="shared" ref="V28" si="79">(G28-$G$20)*100</f>
        <v>-0.35000001080334187</v>
      </c>
      <c r="W28" s="18">
        <f t="shared" ref="W28" si="80">(H28-$H$20)*100</f>
        <v>34.849999845027924</v>
      </c>
      <c r="X28" s="18">
        <f t="shared" ref="X28" si="81">SQRT(V28^2+W28^2)</f>
        <v>34.851757333110314</v>
      </c>
      <c r="Y28" s="18">
        <f t="shared" ref="Y28" si="82">(I28-$I$20)*100</f>
        <v>-4.4499999999970896</v>
      </c>
      <c r="Z28" s="18">
        <f t="shared" ref="Z28" si="83">SQRT((G28-$G$20)^2+(H28-$H$20)^2+(I28-$I$20)^2)*100</f>
        <v>35.134704911326395</v>
      </c>
      <c r="AA28" s="18">
        <f t="shared" ref="AA28" si="84">Z28/F28</f>
        <v>0.54933740577973778</v>
      </c>
      <c r="AB28" s="19">
        <f t="shared" ref="AB28" si="85">(AA28-$AA$20)/(F28-$F$20)</f>
        <v>8.5889887548630008E-3</v>
      </c>
      <c r="AC28" s="21"/>
      <c r="AD28" s="42">
        <f t="shared" ref="AD28" si="86">IF(F28&lt;=0,NA(),IF((G28-$G$20)&lt;0,ATAN2((H28-$H$20),(G28-$G$20))*180/PI()+360,ATAN2((H28-$H$20),(G28-$G$20))*180/PI()))</f>
        <v>359.42459542722861</v>
      </c>
      <c r="AE28" s="43">
        <f t="shared" ref="AE28" si="87">IF(E28&lt;=0,NA(),ATAN(Y28/X28)*180/PI())</f>
        <v>-7.2763629311470215</v>
      </c>
      <c r="AF28" s="21"/>
      <c r="AG28" s="55">
        <f t="shared" ref="AG28" si="88">1/(O28/E28)</f>
        <v>2.1330172815388555</v>
      </c>
      <c r="AH28" s="55">
        <f t="shared" ref="AH28" si="89">1/(Z28/F28)</f>
        <v>1.8203748542857463</v>
      </c>
      <c r="AI28" s="21"/>
      <c r="AJ28" s="17">
        <f t="shared" ref="AJ28" si="90">SQRT((G28-$E$11)^2+(H28-$F$11)^2+(I28-$G$11)^2)</f>
        <v>372.57004574077325</v>
      </c>
    </row>
    <row r="29" spans="2:100" ht="15.75" x14ac:dyDescent="0.25">
      <c r="B29" s="138">
        <v>10</v>
      </c>
      <c r="C29" s="139"/>
      <c r="D29" s="89">
        <v>45687.375</v>
      </c>
      <c r="E29" s="82">
        <f t="shared" ref="E29" si="91">D29-D28</f>
        <v>1.9583333333357587</v>
      </c>
      <c r="F29" s="83">
        <f t="shared" ref="F29" si="92">D29-D$20</f>
        <v>65.916666666664241</v>
      </c>
      <c r="G29" s="20">
        <v>808745.076</v>
      </c>
      <c r="H29" s="20">
        <v>9158761.6610000003</v>
      </c>
      <c r="I29" s="19">
        <v>2590.7974999999997</v>
      </c>
      <c r="K29" s="16">
        <f t="shared" ref="K29" si="93">(G29-G28)*100</f>
        <v>0.25000000605359674</v>
      </c>
      <c r="L29" s="17">
        <f t="shared" ref="L29" si="94">(H29-H28)*100</f>
        <v>0.8500000461935997</v>
      </c>
      <c r="M29" s="17">
        <f t="shared" ref="M29" si="95">SQRT(K29^2+L29^2)</f>
        <v>0.88600230335813457</v>
      </c>
      <c r="N29" s="17">
        <f t="shared" ref="N29" si="96">(I29-I28)*100</f>
        <v>-0.30000000006111804</v>
      </c>
      <c r="O29" s="18">
        <f t="shared" ref="O29" si="97">(SQRT((G29-G28)^2+(H29-H28)^2+(I29-I28)^2)*100)</f>
        <v>0.9354143903065586</v>
      </c>
      <c r="P29" s="18">
        <f t="shared" ref="P29" si="98">O29/(F29-F28)</f>
        <v>0.47765841207084264</v>
      </c>
      <c r="Q29" s="19">
        <f t="shared" ref="Q29" si="99">(P29-P28)/(F29-F28)</f>
        <v>4.5135098587464825E-3</v>
      </c>
      <c r="R29" s="21"/>
      <c r="S29" s="42">
        <f t="shared" ref="S29" si="100">IF(K29&lt;0, ATAN2(L29,K29)*180/PI()+360,ATAN2(L29,K29)*180/PI())</f>
        <v>16.389539866702496</v>
      </c>
      <c r="T29" s="43">
        <f t="shared" ref="T29" si="101">ATAN(N29/M29)*180/PI()</f>
        <v>-18.70607833307437</v>
      </c>
      <c r="U29" s="21"/>
      <c r="V29" s="20">
        <f t="shared" ref="V29" si="102">(G29-$G$20)*100</f>
        <v>-0.10000000474974513</v>
      </c>
      <c r="W29" s="18">
        <f t="shared" ref="W29" si="103">(H29-$H$20)*100</f>
        <v>35.699999891221523</v>
      </c>
      <c r="X29" s="18">
        <f t="shared" ref="X29" si="104">SQRT(V29^2+W29^2)</f>
        <v>35.700139946982937</v>
      </c>
      <c r="Y29" s="18">
        <f t="shared" ref="Y29" si="105">(I29-$I$20)*100</f>
        <v>-4.7500000000582077</v>
      </c>
      <c r="Z29" s="18">
        <f t="shared" ref="Z29" si="106">SQRT((G29-$G$20)^2+(H29-$H$20)^2+(I29-$I$20)^2)*100</f>
        <v>36.014753813329335</v>
      </c>
      <c r="AA29" s="18">
        <f t="shared" ref="AA29" si="107">Z29/F29</f>
        <v>0.54636794659920096</v>
      </c>
      <c r="AB29" s="19">
        <f t="shared" ref="AB29" si="108">(AA29-$AA$20)/(F29-$F$20)</f>
        <v>8.2887678371563241E-3</v>
      </c>
      <c r="AC29" s="21"/>
      <c r="AD29" s="42">
        <f t="shared" ref="AD29" si="109">IF(F29&lt;=0,NA(),IF((G29-$G$20)&lt;0,ATAN2((H29-$H$20),(G29-$G$20))*180/PI()+360,ATAN2((H29-$H$20),(G29-$G$20))*180/PI()))</f>
        <v>359.83950803205346</v>
      </c>
      <c r="AE29" s="43">
        <f t="shared" ref="AE29" si="110">IF(E29&lt;=0,NA(),ATAN(Y29/X29)*180/PI())</f>
        <v>-7.5788445241205178</v>
      </c>
      <c r="AF29" s="21"/>
      <c r="AG29" s="55">
        <f t="shared" ref="AG29" si="111">1/(O29/E29)</f>
        <v>2.0935462973730434</v>
      </c>
      <c r="AH29" s="55">
        <f t="shared" ref="AH29" si="112">1/(Z29/F29)</f>
        <v>1.830268423000242</v>
      </c>
      <c r="AI29" s="21"/>
      <c r="AJ29" s="17">
        <f t="shared" ref="AJ29" si="113">SQRT((G29-$E$11)^2+(H29-$F$11)^2+(I29-$G$11)^2)</f>
        <v>372.56105231286273</v>
      </c>
    </row>
    <row r="30" spans="2:100" ht="15.75" x14ac:dyDescent="0.25">
      <c r="B30" s="138">
        <v>11</v>
      </c>
      <c r="C30" s="139"/>
      <c r="D30" s="148" t="s">
        <v>73</v>
      </c>
      <c r="E30" s="149"/>
      <c r="F30" s="149"/>
      <c r="G30" s="149"/>
      <c r="H30" s="149"/>
      <c r="I30" s="150"/>
    </row>
    <row r="31" spans="2:100" ht="15.75" x14ac:dyDescent="0.25">
      <c r="B31" s="138">
        <v>12</v>
      </c>
      <c r="C31" s="139"/>
      <c r="D31" s="89"/>
      <c r="E31" s="82"/>
      <c r="F31" s="83"/>
      <c r="G31" s="20"/>
      <c r="H31" s="20"/>
      <c r="I31" s="19"/>
    </row>
    <row r="32" spans="2:100" ht="15.75" x14ac:dyDescent="0.25">
      <c r="B32" s="138">
        <v>13</v>
      </c>
      <c r="C32" s="139"/>
      <c r="D32" s="89"/>
      <c r="E32" s="82"/>
      <c r="F32" s="83"/>
      <c r="G32" s="20"/>
      <c r="H32" s="20"/>
      <c r="I32" s="19"/>
    </row>
    <row r="33" spans="2:9" ht="15.75" x14ac:dyDescent="0.25">
      <c r="B33" s="138">
        <v>14</v>
      </c>
      <c r="C33" s="139"/>
      <c r="D33" s="89"/>
      <c r="E33" s="82"/>
      <c r="F33" s="83"/>
      <c r="G33" s="20"/>
      <c r="H33" s="20"/>
      <c r="I33" s="19"/>
    </row>
    <row r="34" spans="2:9" ht="15.75" x14ac:dyDescent="0.25">
      <c r="B34" s="138">
        <v>15</v>
      </c>
      <c r="C34" s="139"/>
      <c r="D34" s="89"/>
      <c r="E34" s="82"/>
      <c r="F34" s="83"/>
      <c r="G34" s="20"/>
      <c r="H34" s="20"/>
      <c r="I34" s="19"/>
    </row>
    <row r="35" spans="2:9" ht="15.75" x14ac:dyDescent="0.25">
      <c r="B35" s="138">
        <v>16</v>
      </c>
      <c r="C35" s="139"/>
      <c r="D35" s="89"/>
      <c r="E35" s="82"/>
      <c r="F35" s="83"/>
      <c r="G35" s="20"/>
      <c r="H35" s="20"/>
      <c r="I35" s="19"/>
    </row>
    <row r="36" spans="2:9" ht="15.75" x14ac:dyDescent="0.25">
      <c r="B36" s="138">
        <v>17</v>
      </c>
      <c r="C36" s="139"/>
      <c r="D36" s="89"/>
      <c r="E36" s="82"/>
      <c r="F36" s="83"/>
      <c r="G36" s="20"/>
      <c r="H36" s="20"/>
      <c r="I36" s="19"/>
    </row>
    <row r="37" spans="2:9" ht="15.75" x14ac:dyDescent="0.25">
      <c r="B37" s="138">
        <v>18</v>
      </c>
      <c r="C37" s="139"/>
      <c r="D37" s="89"/>
      <c r="E37" s="82"/>
      <c r="F37" s="83"/>
      <c r="G37" s="20"/>
      <c r="H37" s="20"/>
      <c r="I37" s="19"/>
    </row>
  </sheetData>
  <mergeCells count="31">
    <mergeCell ref="B37:C37"/>
    <mergeCell ref="B2:D5"/>
    <mergeCell ref="B17:C19"/>
    <mergeCell ref="D17:D1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23:C23"/>
    <mergeCell ref="B24:C24"/>
    <mergeCell ref="D30:I30"/>
    <mergeCell ref="B35:C35"/>
    <mergeCell ref="B36:C36"/>
    <mergeCell ref="AH17:AH18"/>
    <mergeCell ref="G17:I17"/>
    <mergeCell ref="B22:C22"/>
    <mergeCell ref="B20:C20"/>
    <mergeCell ref="B21:C21"/>
    <mergeCell ref="K17:Q17"/>
    <mergeCell ref="S17:T17"/>
    <mergeCell ref="F17:F18"/>
    <mergeCell ref="AD17:AE17"/>
    <mergeCell ref="AG17:AG18"/>
    <mergeCell ref="E17:E18"/>
    <mergeCell ref="V17:AB1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013B-798B-44F9-AC91-72467552EDFE}">
  <sheetPr>
    <tabColor rgb="FF0066CC"/>
  </sheetPr>
  <dimension ref="B1:CV45"/>
  <sheetViews>
    <sheetView zoomScale="70" zoomScaleNormal="70" workbookViewId="0">
      <pane ySplit="19" topLeftCell="A20" activePane="bottomLeft" state="frozen"/>
      <selection activeCell="I8" sqref="I8"/>
      <selection pane="bottomLeft" activeCell="I45" sqref="I45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45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46</v>
      </c>
      <c r="F8" s="40"/>
      <c r="G8" s="31" t="s">
        <v>29</v>
      </c>
      <c r="H8" s="68"/>
      <c r="I8" s="76" t="s">
        <v>58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47</v>
      </c>
      <c r="E11" s="56">
        <v>808544.33200000005</v>
      </c>
      <c r="F11" s="56">
        <v>9158682.6030000001</v>
      </c>
      <c r="G11" s="56">
        <v>2681.0059999999999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808731.99849999999</v>
      </c>
      <c r="F14" s="56">
        <f>H20</f>
        <v>9158696.1579999998</v>
      </c>
      <c r="G14" s="56">
        <f>I20</f>
        <v>2624.0370000000003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77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78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6.5" thickBot="1" x14ac:dyDescent="0.3">
      <c r="B20" s="138">
        <v>1</v>
      </c>
      <c r="C20" s="139"/>
      <c r="D20" s="79">
        <v>45627.625</v>
      </c>
      <c r="E20" s="82">
        <v>0</v>
      </c>
      <c r="F20" s="83">
        <v>0</v>
      </c>
      <c r="G20" s="20">
        <v>808731.99849999999</v>
      </c>
      <c r="H20" s="20">
        <v>9158696.1579999998</v>
      </c>
      <c r="I20" s="19">
        <v>2624.0370000000003</v>
      </c>
      <c r="J20" s="6"/>
      <c r="K20" s="16">
        <f>(G20-G20)*100</f>
        <v>0</v>
      </c>
      <c r="L20" s="17">
        <f>(H20-H20)*100</f>
        <v>0</v>
      </c>
      <c r="M20" s="17">
        <f t="shared" ref="M20:M21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1" si="1">(G20-$G$20)*100</f>
        <v>0</v>
      </c>
      <c r="W20" s="86">
        <f t="shared" ref="W20:W21" si="2">(H20-$H$20)*100</f>
        <v>0</v>
      </c>
      <c r="X20" s="86">
        <v>0</v>
      </c>
      <c r="Y20" s="86">
        <f t="shared" ref="Y20:Y21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1" si="4">SQRT((G20-$E$11)^2+(H20-$F$11)^2+(I20-$G$11)^2)</f>
        <v>196.59074293622541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6.5" thickBot="1" x14ac:dyDescent="0.3">
      <c r="B21" s="138">
        <v>2</v>
      </c>
      <c r="C21" s="139"/>
      <c r="D21" s="79">
        <v>45634.625</v>
      </c>
      <c r="E21" s="92">
        <f t="shared" ref="E21:E22" si="5">D21-D20</f>
        <v>7</v>
      </c>
      <c r="F21" s="93">
        <f t="shared" ref="F21:F22" si="6">D21-D$20</f>
        <v>7</v>
      </c>
      <c r="G21" s="20">
        <v>808732.01050000009</v>
      </c>
      <c r="H21" s="20">
        <v>9158696.2210000008</v>
      </c>
      <c r="I21" s="19">
        <v>2624.0285000000003</v>
      </c>
      <c r="J21" s="6"/>
      <c r="K21" s="16">
        <f t="shared" ref="K21:L21" si="7">(G21-G20)*100</f>
        <v>1.2000000104308128</v>
      </c>
      <c r="L21" s="17">
        <f t="shared" si="7"/>
        <v>6.3000001013278961</v>
      </c>
      <c r="M21" s="17">
        <f t="shared" si="0"/>
        <v>6.4132675994196164</v>
      </c>
      <c r="N21" s="17">
        <f t="shared" ref="N21" si="8">(I21-I20)*100</f>
        <v>-0.84999999999126885</v>
      </c>
      <c r="O21" s="18">
        <f t="shared" ref="O21" si="9">(SQRT((G21-G20)^2+(H21-H20)^2+(I21-I20)^2)*100)</f>
        <v>6.4693509181177209</v>
      </c>
      <c r="P21" s="18">
        <f t="shared" ref="P21" si="10">O21/(F21-F20)</f>
        <v>0.9241929883025316</v>
      </c>
      <c r="Q21" s="19">
        <f t="shared" ref="Q21" si="11">(P21-P20)/(F21-F20)</f>
        <v>0.13202756975750451</v>
      </c>
      <c r="R21" s="21"/>
      <c r="S21" s="42">
        <f t="shared" ref="S21" si="12">IF(K21&lt;0, ATAN2(L21,K21)*180/PI()+360,ATAN2(L21,K21)*180/PI())</f>
        <v>10.784297789720366</v>
      </c>
      <c r="T21" s="43">
        <f t="shared" ref="T21" si="13">ATAN(N21/M21)*180/PI()</f>
        <v>-7.5498508542131724</v>
      </c>
      <c r="U21" s="21"/>
      <c r="V21" s="85">
        <f t="shared" si="1"/>
        <v>1.2000000104308128</v>
      </c>
      <c r="W21" s="86">
        <f t="shared" si="2"/>
        <v>6.3000001013278961</v>
      </c>
      <c r="X21" s="86">
        <f t="shared" ref="X21" si="14">SQRT(V21^2+W21^2)</f>
        <v>6.4132675994196164</v>
      </c>
      <c r="Y21" s="86">
        <f t="shared" si="3"/>
        <v>-0.84999999999126885</v>
      </c>
      <c r="Z21" s="86">
        <f t="shared" ref="Z21" si="15">SQRT((G21-$G$20)^2+(H21-$H$20)^2+(I21-$I$20)^2)*100</f>
        <v>6.4693509181177209</v>
      </c>
      <c r="AA21" s="86">
        <f t="shared" ref="AA21" si="16">Z21/F21</f>
        <v>0.9241929883025316</v>
      </c>
      <c r="AB21" s="87">
        <f t="shared" ref="AB21" si="17">(AA21-$AA$20)/(F21-$F$20)</f>
        <v>0.13202756975750451</v>
      </c>
      <c r="AC21" s="21"/>
      <c r="AD21" s="85">
        <f t="shared" ref="AD21" si="18">IF(F21&lt;=0,NA(),IF((G21-$G$20)&lt;0,ATAN2((H21-$H$20),(G21-$G$20))*180/PI()+360,ATAN2((H21-$H$20),(G21-$G$20))*180/PI()))</f>
        <v>10.784297789720366</v>
      </c>
      <c r="AE21" s="87">
        <f t="shared" ref="AE21" si="19">IF(E21&lt;=0,NA(),ATAN(Y21/X21)*180/PI())</f>
        <v>-7.5498508542131724</v>
      </c>
      <c r="AF21" s="21"/>
      <c r="AG21" s="88">
        <f t="shared" ref="AG21" si="20">1/(O21/E21)</f>
        <v>1.0820250885442264</v>
      </c>
      <c r="AH21" s="88">
        <f t="shared" ref="AH21" si="21">1/(Z21/F21)</f>
        <v>1.0820250885442264</v>
      </c>
      <c r="AI21" s="21"/>
      <c r="AJ21" s="17">
        <f t="shared" si="4"/>
        <v>196.60901503373071</v>
      </c>
      <c r="AK21" s="90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6.5" thickBot="1" x14ac:dyDescent="0.3">
      <c r="B22" s="138">
        <v>3</v>
      </c>
      <c r="C22" s="139"/>
      <c r="D22" s="79">
        <v>45637.625</v>
      </c>
      <c r="E22" s="92">
        <f t="shared" si="5"/>
        <v>3</v>
      </c>
      <c r="F22" s="93">
        <f t="shared" si="6"/>
        <v>10</v>
      </c>
      <c r="G22" s="20">
        <v>808732.01699999999</v>
      </c>
      <c r="H22" s="20">
        <v>9158696.2479999997</v>
      </c>
      <c r="I22" s="19">
        <v>2624.0214999999998</v>
      </c>
      <c r="K22" s="16">
        <f t="shared" ref="K22" si="22">(G22-G21)*100</f>
        <v>0.64999999012798071</v>
      </c>
      <c r="L22" s="17">
        <f t="shared" ref="L22" si="23">(H22-H21)*100</f>
        <v>2.6999998837709427</v>
      </c>
      <c r="M22" s="17">
        <f t="shared" ref="M22" si="24">SQRT(K22^2+L22^2)</f>
        <v>2.7771387000885426</v>
      </c>
      <c r="N22" s="17">
        <f t="shared" ref="N22" si="25">(I22-I21)*100</f>
        <v>-0.7000000000516593</v>
      </c>
      <c r="O22" s="18">
        <f t="shared" ref="O22" si="26">(SQRT((G22-G21)^2+(H22-H21)^2+(I22-I21)^2)*100)</f>
        <v>2.864000586522601</v>
      </c>
      <c r="P22" s="18">
        <f t="shared" ref="P22" si="27">O22/(F22-F21)</f>
        <v>0.95466686217420038</v>
      </c>
      <c r="Q22" s="19">
        <f t="shared" ref="Q22" si="28">(P22-P21)/(F22-F21)</f>
        <v>1.0157957957222926E-2</v>
      </c>
      <c r="R22" s="21"/>
      <c r="S22" s="42">
        <f t="shared" ref="S22" si="29">IF(K22&lt;0, ATAN2(L22,K22)*180/PI()+360,ATAN2(L22,K22)*180/PI())</f>
        <v>13.535856732368591</v>
      </c>
      <c r="T22" s="43">
        <f t="shared" ref="T22" si="30">ATAN(N22/M22)*180/PI()</f>
        <v>-14.14716765777125</v>
      </c>
      <c r="U22" s="21"/>
      <c r="V22" s="85">
        <f t="shared" ref="V22" si="31">(G22-$G$20)*100</f>
        <v>1.8500000005587935</v>
      </c>
      <c r="W22" s="86">
        <f t="shared" ref="W22" si="32">(H22-$H$20)*100</f>
        <v>8.9999999850988388</v>
      </c>
      <c r="X22" s="86">
        <f t="shared" ref="X22" si="33">SQRT(V22^2+W22^2)</f>
        <v>9.1881717296667151</v>
      </c>
      <c r="Y22" s="86">
        <f t="shared" ref="Y22" si="34">(I22-$I$20)*100</f>
        <v>-1.5500000000429281</v>
      </c>
      <c r="Z22" s="86">
        <f t="shared" ref="Z22" si="35">SQRT((G22-$G$20)^2+(H22-$H$20)^2+(I22-$I$20)^2)*100</f>
        <v>9.3179933319347104</v>
      </c>
      <c r="AA22" s="86">
        <f t="shared" ref="AA22" si="36">Z22/F22</f>
        <v>0.93179933319347108</v>
      </c>
      <c r="AB22" s="87">
        <f t="shared" ref="AB22" si="37">(AA22-$AA$20)/(F22-$F$20)</f>
        <v>9.3179933319347111E-2</v>
      </c>
      <c r="AC22" s="21"/>
      <c r="AD22" s="85">
        <f t="shared" ref="AD22" si="38">IF(F22&lt;=0,NA(),IF((G22-$G$20)&lt;0,ATAN2((H22-$H$20),(G22-$G$20))*180/PI()+360,ATAN2((H22-$H$20),(G22-$G$20))*180/PI()))</f>
        <v>11.615670146588585</v>
      </c>
      <c r="AE22" s="87">
        <f t="shared" ref="AE22" si="39">IF(E22&lt;=0,NA(),ATAN(Y22/X22)*180/PI())</f>
        <v>-9.5753671838898899</v>
      </c>
      <c r="AF22" s="21"/>
      <c r="AG22" s="88">
        <f t="shared" ref="AG22" si="40">1/(O22/E22)</f>
        <v>1.0474858190034542</v>
      </c>
      <c r="AH22" s="88">
        <f t="shared" ref="AH22" si="41">1/(Z22/F22)</f>
        <v>1.0731924400211696</v>
      </c>
      <c r="AI22" s="21"/>
      <c r="AJ22" s="17">
        <f t="shared" ref="AJ22" si="42">SQRT((G22-$E$11)^2+(H22-$F$11)^2+(I22-$G$11)^2)</f>
        <v>196.61912035764752</v>
      </c>
    </row>
    <row r="23" spans="2:100" ht="16.5" thickBot="1" x14ac:dyDescent="0.3">
      <c r="B23" s="138">
        <v>4</v>
      </c>
      <c r="C23" s="139"/>
      <c r="D23" s="79">
        <v>45641.458333333336</v>
      </c>
      <c r="E23" s="92">
        <f t="shared" ref="E23" si="43">D23-D22</f>
        <v>3.8333333333357587</v>
      </c>
      <c r="F23" s="93">
        <f t="shared" ref="F23" si="44">D23-D$20</f>
        <v>13.833333333335759</v>
      </c>
      <c r="G23" s="20">
        <v>808732.03150000004</v>
      </c>
      <c r="H23" s="20">
        <v>9158696.2060000002</v>
      </c>
      <c r="I23" s="19">
        <v>2624.0119999999997</v>
      </c>
      <c r="K23" s="16">
        <f t="shared" ref="K23" si="45">(G23-G22)*100</f>
        <v>1.4500000048428774</v>
      </c>
      <c r="L23" s="17">
        <f t="shared" ref="L23" si="46">(H23-H22)*100</f>
        <v>-4.1999999433755875</v>
      </c>
      <c r="M23" s="17">
        <f t="shared" ref="M23" si="47">SQRT(K23^2+L23^2)</f>
        <v>4.4432532606637762</v>
      </c>
      <c r="N23" s="17">
        <f t="shared" ref="N23" si="48">(I23-I22)*100</f>
        <v>-0.95000000001164153</v>
      </c>
      <c r="O23" s="18">
        <f t="shared" ref="O23" si="49">(SQRT((G23-G22)^2+(H23-H22)^2+(I23-I22)^2)*100)</f>
        <v>4.5436768743410214</v>
      </c>
      <c r="P23" s="18">
        <f t="shared" ref="P23" si="50">O23/(F23-F22)</f>
        <v>1.1853070106969079</v>
      </c>
      <c r="Q23" s="19">
        <f t="shared" ref="Q23" si="51">(P23-P22)/(F23-F22)</f>
        <v>6.0166995266755202E-2</v>
      </c>
      <c r="R23" s="21"/>
      <c r="S23" s="42">
        <f t="shared" ref="S23" si="52">IF(K23&lt;0, ATAN2(L23,K23)*180/PI()+360,ATAN2(L23,K23)*180/PI())</f>
        <v>160.95337540505162</v>
      </c>
      <c r="T23" s="43">
        <f t="shared" ref="T23" si="53">ATAN(N23/M23)*180/PI()</f>
        <v>-12.068547016639275</v>
      </c>
      <c r="U23" s="21"/>
      <c r="V23" s="85">
        <f t="shared" ref="V23" si="54">(G23-$G$20)*100</f>
        <v>3.3000000054016709</v>
      </c>
      <c r="W23" s="86">
        <f t="shared" ref="W23" si="55">(H23-$H$20)*100</f>
        <v>4.8000000417232513</v>
      </c>
      <c r="X23" s="86">
        <f t="shared" ref="X23" si="56">SQRT(V23^2+W23^2)</f>
        <v>5.8249463891261906</v>
      </c>
      <c r="Y23" s="86">
        <f t="shared" ref="Y23" si="57">(I23-$I$20)*100</f>
        <v>-2.5000000000545697</v>
      </c>
      <c r="Z23" s="86">
        <f t="shared" ref="Z23" si="58">SQRT((G23-$G$20)^2+(H23-$H$20)^2+(I23-$I$20)^2)*100</f>
        <v>6.3387696311245678</v>
      </c>
      <c r="AA23" s="86">
        <f t="shared" ref="AA23" si="59">Z23/F23</f>
        <v>0.45822431068362335</v>
      </c>
      <c r="AB23" s="87">
        <f t="shared" ref="AB23" si="60">(AA23-$AA$20)/(F23-$F$20)</f>
        <v>3.3124648965075401E-2</v>
      </c>
      <c r="AC23" s="21"/>
      <c r="AD23" s="85">
        <f t="shared" ref="AD23" si="61">IF(F23&lt;=0,NA(),IF((G23-$G$20)&lt;0,ATAN2((H23-$H$20),(G23-$G$20))*180/PI()+360,ATAN2((H23-$H$20),(G23-$G$20))*180/PI()))</f>
        <v>34.508522798947446</v>
      </c>
      <c r="AE23" s="87">
        <f t="shared" ref="AE23" si="62">IF(E23&lt;=0,NA(),ATAN(Y23/X23)*180/PI())</f>
        <v>-23.22845318824859</v>
      </c>
      <c r="AF23" s="21"/>
      <c r="AG23" s="88">
        <f t="shared" ref="AG23" si="63">1/(O23/E23)</f>
        <v>0.84366327961904519</v>
      </c>
      <c r="AH23" s="88">
        <f t="shared" ref="AH23" si="64">1/(Z23/F23)</f>
        <v>2.1823372891501616</v>
      </c>
      <c r="AI23" s="21"/>
      <c r="AJ23" s="17">
        <f t="shared" ref="AJ23" si="65">SQRT((G23-$E$11)^2+(H23-$F$11)^2+(I23-$G$11)^2)</f>
        <v>196.63280485526496</v>
      </c>
    </row>
    <row r="24" spans="2:100" ht="16.5" thickBot="1" x14ac:dyDescent="0.3">
      <c r="B24" s="138">
        <v>5</v>
      </c>
      <c r="C24" s="139"/>
      <c r="D24" s="79">
        <v>45643.625</v>
      </c>
      <c r="E24" s="92">
        <f t="shared" ref="E24:E25" si="66">D24-D23</f>
        <v>2.1666666666642413</v>
      </c>
      <c r="F24" s="93">
        <f t="shared" ref="F24:F25" si="67">D24-D$20</f>
        <v>16</v>
      </c>
      <c r="G24" s="20">
        <v>808732.03649999993</v>
      </c>
      <c r="H24" s="20">
        <v>9158696.1660000011</v>
      </c>
      <c r="I24" s="19">
        <v>2624.0045</v>
      </c>
      <c r="K24" s="16">
        <f t="shared" ref="K24:K25" si="68">(G24-G23)*100</f>
        <v>0.4999999888241291</v>
      </c>
      <c r="L24" s="17">
        <f t="shared" ref="L24:L25" si="69">(H24-H23)*100</f>
        <v>-3.9999999105930328</v>
      </c>
      <c r="M24" s="17">
        <f t="shared" ref="M24:M25" si="70">SQRT(K24^2+L24^2)</f>
        <v>4.0311287840465226</v>
      </c>
      <c r="N24" s="17">
        <f t="shared" ref="N24:N25" si="71">(I24-I23)*100</f>
        <v>-0.74999999997089617</v>
      </c>
      <c r="O24" s="18">
        <f t="shared" ref="O24:O25" si="72">(SQRT((G24-G23)^2+(H24-H23)^2+(I24-I23)^2)*100)</f>
        <v>4.1003047781262243</v>
      </c>
      <c r="P24" s="18">
        <f t="shared" ref="P24:P25" si="73">O24/(F24-F23)</f>
        <v>1.8924483591372987</v>
      </c>
      <c r="Q24" s="19">
        <f t="shared" ref="Q24:Q25" si="74">(P24-P23)/(F24-F23)</f>
        <v>0.32637293004977647</v>
      </c>
      <c r="R24" s="21"/>
      <c r="S24" s="42">
        <f t="shared" ref="S24:S25" si="75">IF(K24&lt;0, ATAN2(L24,K24)*180/PI()+360,ATAN2(L24,K24)*180/PI())</f>
        <v>172.8749836510982</v>
      </c>
      <c r="T24" s="43">
        <f t="shared" ref="T24:T25" si="76">ATAN(N24/M24)*180/PI()</f>
        <v>-10.539493540614851</v>
      </c>
      <c r="U24" s="21"/>
      <c r="V24" s="85">
        <f t="shared" ref="V24:V25" si="77">(G24-$G$20)*100</f>
        <v>3.7999999942258</v>
      </c>
      <c r="W24" s="86">
        <f t="shared" ref="W24:W25" si="78">(H24-$H$20)*100</f>
        <v>0.80000013113021851</v>
      </c>
      <c r="X24" s="86">
        <f t="shared" ref="X24:X25" si="79">SQRT(V24^2+W24^2)</f>
        <v>3.8832975891533792</v>
      </c>
      <c r="Y24" s="86">
        <f t="shared" ref="Y24:Y25" si="80">(I24-$I$20)*100</f>
        <v>-3.2500000000254659</v>
      </c>
      <c r="Z24" s="86">
        <f t="shared" ref="Z24:Z25" si="81">SQRT((G24-$G$20)^2+(H24-$H$20)^2+(I24-$I$20)^2)*100</f>
        <v>5.06384243100928</v>
      </c>
      <c r="AA24" s="86">
        <f t="shared" ref="AA24:AA25" si="82">Z24/F24</f>
        <v>0.31649015193808</v>
      </c>
      <c r="AB24" s="87">
        <f t="shared" ref="AB24:AB25" si="83">(AA24-$AA$20)/(F24-$F$20)</f>
        <v>1.978063449613E-2</v>
      </c>
      <c r="AC24" s="21"/>
      <c r="AD24" s="85">
        <f t="shared" ref="AD24:AD25" si="84">IF(F24&lt;=0,NA(),IF((G24-$G$20)&lt;0,ATAN2((H24-$H$20),(G24-$G$20))*180/PI()+360,ATAN2((H24-$H$20),(G24-$G$20))*180/PI()))</f>
        <v>78.111340049572277</v>
      </c>
      <c r="AE24" s="87">
        <f t="shared" ref="AE24:AE25" si="85">IF(E24&lt;=0,NA(),ATAN(Y24/X24)*180/PI())</f>
        <v>-39.926554836641451</v>
      </c>
      <c r="AF24" s="21"/>
      <c r="AG24" s="88">
        <f t="shared" ref="AG24:AG25" si="86">1/(O24/E24)</f>
        <v>0.52841600415234857</v>
      </c>
      <c r="AH24" s="88">
        <f t="shared" ref="AH24:AH25" si="87">1/(Z24/F24)</f>
        <v>3.1596559762644554</v>
      </c>
      <c r="AI24" s="21"/>
      <c r="AJ24" s="17">
        <f t="shared" ref="AJ24:AJ25" si="88">SQRT((G24-$E$11)^2+(H24-$F$11)^2+(I24-$G$11)^2)</f>
        <v>196.63698861475928</v>
      </c>
    </row>
    <row r="25" spans="2:100" ht="16.5" thickBot="1" x14ac:dyDescent="0.3">
      <c r="B25" s="138">
        <v>6</v>
      </c>
      <c r="C25" s="139"/>
      <c r="D25" s="79">
        <v>45644.416666666664</v>
      </c>
      <c r="E25" s="92">
        <f t="shared" si="66"/>
        <v>0.79166666666424135</v>
      </c>
      <c r="F25" s="93">
        <f t="shared" si="67"/>
        <v>16.791666666664241</v>
      </c>
      <c r="G25" s="20">
        <v>808732.03399999999</v>
      </c>
      <c r="H25" s="20">
        <v>9158696.2664999999</v>
      </c>
      <c r="I25" s="19">
        <v>2624.01</v>
      </c>
      <c r="K25" s="16">
        <f t="shared" si="68"/>
        <v>-0.24999999441206455</v>
      </c>
      <c r="L25" s="17">
        <f t="shared" si="69"/>
        <v>10.049999877810478</v>
      </c>
      <c r="M25" s="17">
        <f t="shared" si="70"/>
        <v>10.053108849564728</v>
      </c>
      <c r="N25" s="17">
        <f t="shared" si="71"/>
        <v>0.55000000002110028</v>
      </c>
      <c r="O25" s="18">
        <f t="shared" si="72"/>
        <v>10.068142705644368</v>
      </c>
      <c r="P25" s="18">
        <f t="shared" si="73"/>
        <v>12.717653944010793</v>
      </c>
      <c r="Q25" s="19">
        <f t="shared" si="74"/>
        <v>13.673943896724198</v>
      </c>
      <c r="R25" s="21"/>
      <c r="S25" s="42">
        <f t="shared" si="75"/>
        <v>358.57502574200419</v>
      </c>
      <c r="T25" s="43">
        <f t="shared" si="76"/>
        <v>3.1314984352305228</v>
      </c>
      <c r="U25" s="21"/>
      <c r="V25" s="85">
        <f t="shared" si="77"/>
        <v>3.5499999998137355</v>
      </c>
      <c r="W25" s="86">
        <f t="shared" si="78"/>
        <v>10.850000008940697</v>
      </c>
      <c r="X25" s="86">
        <f t="shared" si="79"/>
        <v>11.415997555741271</v>
      </c>
      <c r="Y25" s="86">
        <f t="shared" si="80"/>
        <v>-2.7000000000043656</v>
      </c>
      <c r="Z25" s="86">
        <f t="shared" si="81"/>
        <v>11.730941999375592</v>
      </c>
      <c r="AA25" s="86">
        <f t="shared" si="82"/>
        <v>0.69861689326316345</v>
      </c>
      <c r="AB25" s="87">
        <f t="shared" si="83"/>
        <v>4.1604976273742787E-2</v>
      </c>
      <c r="AC25" s="21"/>
      <c r="AD25" s="85">
        <f t="shared" si="84"/>
        <v>18.117523914327162</v>
      </c>
      <c r="AE25" s="87">
        <f t="shared" si="85"/>
        <v>-13.306523863569996</v>
      </c>
      <c r="AF25" s="21"/>
      <c r="AG25" s="88">
        <f t="shared" si="86"/>
        <v>7.8630854747462009E-2</v>
      </c>
      <c r="AH25" s="88">
        <f t="shared" si="87"/>
        <v>1.4313996836364904</v>
      </c>
      <c r="AI25" s="21"/>
      <c r="AJ25" s="17">
        <f t="shared" si="88"/>
        <v>196.63996555181436</v>
      </c>
    </row>
    <row r="26" spans="2:100" ht="16.5" thickBot="1" x14ac:dyDescent="0.3">
      <c r="B26" s="138">
        <v>7</v>
      </c>
      <c r="C26" s="139"/>
      <c r="D26" s="79">
        <v>45648.375</v>
      </c>
      <c r="E26" s="92">
        <f t="shared" ref="E26:E27" si="89">D26-D25</f>
        <v>3.9583333333357587</v>
      </c>
      <c r="F26" s="93">
        <f t="shared" ref="F26:F27" si="90">D26-D$20</f>
        <v>20.75</v>
      </c>
      <c r="G26" s="20">
        <v>808732.03949999996</v>
      </c>
      <c r="H26" s="20">
        <v>9158696.3324999996</v>
      </c>
      <c r="I26" s="19">
        <v>2624.0024999999996</v>
      </c>
      <c r="K26" s="16">
        <f t="shared" ref="K26:K27" si="91">(G26-G25)*100</f>
        <v>0.54999999701976776</v>
      </c>
      <c r="L26" s="17">
        <f t="shared" ref="L26:L27" si="92">(H26-H25)*100</f>
        <v>6.5999999642372131</v>
      </c>
      <c r="M26" s="17">
        <f t="shared" ref="M26:M27" si="93">SQRT(K26^2+L26^2)</f>
        <v>6.6228769824490135</v>
      </c>
      <c r="N26" s="17">
        <f t="shared" ref="N26:N27" si="94">(I26-I25)*100</f>
        <v>-0.75000000006184564</v>
      </c>
      <c r="O26" s="18">
        <f t="shared" ref="O26:O27" si="95">(SQRT((G26-G25)^2+(H26-H25)^2+(I26-I25)^2)*100)</f>
        <v>6.6652081381413542</v>
      </c>
      <c r="P26" s="18">
        <f t="shared" ref="P26:P27" si="96">O26/(F26-F25)</f>
        <v>1.6838420559504683</v>
      </c>
      <c r="Q26" s="19">
        <f t="shared" ref="Q26:Q27" si="97">(P26-P25)/(F26-F25)</f>
        <v>-2.7874893190872165</v>
      </c>
      <c r="R26" s="21"/>
      <c r="S26" s="42">
        <f t="shared" ref="S26:S27" si="98">IF(K26&lt;0, ATAN2(L26,K26)*180/PI()+360,ATAN2(L26,K26)*180/PI())</f>
        <v>4.7636416907261774</v>
      </c>
      <c r="T26" s="43">
        <f t="shared" ref="T26:T27" si="99">ATAN(N26/M26)*180/PI()</f>
        <v>-6.4608693020376107</v>
      </c>
      <c r="U26" s="21"/>
      <c r="V26" s="85">
        <f t="shared" ref="V26:V27" si="100">(G26-$G$20)*100</f>
        <v>4.0999999968335032</v>
      </c>
      <c r="W26" s="86">
        <f t="shared" ref="W26:W27" si="101">(H26-$H$20)*100</f>
        <v>17.44999997317791</v>
      </c>
      <c r="X26" s="86">
        <f t="shared" ref="X26:X27" si="102">SQRT(V26^2+W26^2)</f>
        <v>17.925191743408039</v>
      </c>
      <c r="Y26" s="86">
        <f t="shared" ref="Y26:Y27" si="103">(I26-$I$20)*100</f>
        <v>-3.4500000000662112</v>
      </c>
      <c r="Z26" s="86">
        <f t="shared" ref="Z26:Z27" si="104">SQRT((G26-$G$20)^2+(H26-$H$20)^2+(I26-$I$20)^2)*100</f>
        <v>18.254177577705345</v>
      </c>
      <c r="AA26" s="86">
        <f t="shared" ref="AA26:AA27" si="105">Z26/F26</f>
        <v>0.87971940133519733</v>
      </c>
      <c r="AB26" s="87">
        <f t="shared" ref="AB26:AB27" si="106">(AA26-$AA$20)/(F26-$F$20)</f>
        <v>4.239611572699746E-2</v>
      </c>
      <c r="AC26" s="21"/>
      <c r="AD26" s="85">
        <f t="shared" ref="AD26:AD27" si="107">IF(F26&lt;=0,NA(),IF((G26-$G$20)&lt;0,ATAN2((H26-$H$20),(G26-$G$20))*180/PI()+360,ATAN2((H26-$H$20),(G26-$G$20))*180/PI()))</f>
        <v>13.222217488411642</v>
      </c>
      <c r="AE26" s="87">
        <f t="shared" ref="AE26:AE27" si="108">IF(E26&lt;=0,NA(),ATAN(Y26/X26)*180/PI())</f>
        <v>-10.894304644829653</v>
      </c>
      <c r="AF26" s="21"/>
      <c r="AG26" s="88">
        <f t="shared" ref="AG26:AG27" si="109">1/(O26/E26)</f>
        <v>0.59387992862283978</v>
      </c>
      <c r="AH26" s="88">
        <f t="shared" ref="AH26:AH27" si="110">1/(Z26/F26)</f>
        <v>1.1367260952551987</v>
      </c>
      <c r="AI26" s="21"/>
      <c r="AJ26" s="17">
        <f t="shared" ref="AJ26:AJ27" si="111">SQRT((G26-$E$11)^2+(H26-$F$11)^2+(I26-$G$11)^2)</f>
        <v>196.65198635838331</v>
      </c>
    </row>
    <row r="27" spans="2:100" ht="16.5" thickBot="1" x14ac:dyDescent="0.3">
      <c r="B27" s="138">
        <v>8</v>
      </c>
      <c r="C27" s="139"/>
      <c r="D27" s="79">
        <v>45649.583333333336</v>
      </c>
      <c r="E27" s="92">
        <f t="shared" si="89"/>
        <v>1.2083333333357587</v>
      </c>
      <c r="F27" s="93">
        <f t="shared" si="90"/>
        <v>21.958333333335759</v>
      </c>
      <c r="G27" s="20">
        <v>808732.04300000006</v>
      </c>
      <c r="H27" s="20">
        <v>9158696.3619999997</v>
      </c>
      <c r="I27" s="19">
        <v>2624.0045</v>
      </c>
      <c r="K27" s="16">
        <f t="shared" si="91"/>
        <v>0.35000001080334187</v>
      </c>
      <c r="L27" s="17">
        <f t="shared" si="92"/>
        <v>2.9500000178813934</v>
      </c>
      <c r="M27" s="17">
        <f t="shared" si="93"/>
        <v>2.9706901745322685</v>
      </c>
      <c r="N27" s="17">
        <f t="shared" si="94"/>
        <v>0.20000000004074536</v>
      </c>
      <c r="O27" s="18">
        <f t="shared" si="95"/>
        <v>2.9774150051813164</v>
      </c>
      <c r="P27" s="18">
        <f t="shared" si="96"/>
        <v>2.464067590489937</v>
      </c>
      <c r="Q27" s="19">
        <f t="shared" si="97"/>
        <v>0.64570389065205736</v>
      </c>
      <c r="R27" s="21"/>
      <c r="S27" s="42">
        <f t="shared" si="98"/>
        <v>6.7661749888333365</v>
      </c>
      <c r="T27" s="43">
        <f t="shared" si="99"/>
        <v>3.8515930617916334</v>
      </c>
      <c r="U27" s="21"/>
      <c r="V27" s="85">
        <f t="shared" si="100"/>
        <v>4.4500000076368451</v>
      </c>
      <c r="W27" s="86">
        <f t="shared" si="101"/>
        <v>20.399999991059303</v>
      </c>
      <c r="X27" s="86">
        <f t="shared" si="102"/>
        <v>20.879715029261952</v>
      </c>
      <c r="Y27" s="86">
        <f t="shared" si="103"/>
        <v>-3.2500000000254659</v>
      </c>
      <c r="Z27" s="86">
        <f t="shared" si="104"/>
        <v>21.131138154471309</v>
      </c>
      <c r="AA27" s="86">
        <f t="shared" si="105"/>
        <v>0.96232887230978248</v>
      </c>
      <c r="AB27" s="87">
        <f t="shared" si="106"/>
        <v>4.3825223786398915E-2</v>
      </c>
      <c r="AC27" s="21"/>
      <c r="AD27" s="85">
        <f t="shared" si="107"/>
        <v>12.30557855457104</v>
      </c>
      <c r="AE27" s="87">
        <f t="shared" si="108"/>
        <v>-8.8472917605737447</v>
      </c>
      <c r="AF27" s="21"/>
      <c r="AG27" s="88">
        <f t="shared" si="109"/>
        <v>0.40583302335516186</v>
      </c>
      <c r="AH27" s="88">
        <f t="shared" si="110"/>
        <v>1.0391457938903976</v>
      </c>
      <c r="AI27" s="21"/>
      <c r="AJ27" s="17">
        <f t="shared" si="111"/>
        <v>196.65680919877443</v>
      </c>
    </row>
    <row r="28" spans="2:100" ht="16.5" thickBot="1" x14ac:dyDescent="0.3">
      <c r="B28" s="138">
        <v>9</v>
      </c>
      <c r="C28" s="139"/>
      <c r="D28" s="79">
        <v>45651.416666666664</v>
      </c>
      <c r="E28" s="92">
        <f t="shared" ref="E28:E31" si="112">D28-D27</f>
        <v>1.8333333333284827</v>
      </c>
      <c r="F28" s="93">
        <f t="shared" ref="F28:F31" si="113">D28-D$20</f>
        <v>23.791666666664241</v>
      </c>
      <c r="G28" s="20">
        <v>808732.04350000003</v>
      </c>
      <c r="H28" s="20">
        <v>9158696.4440000001</v>
      </c>
      <c r="I28" s="19">
        <v>2624.0034999999998</v>
      </c>
      <c r="K28" s="16">
        <f t="shared" ref="K28:K31" si="114">(G28-G27)*100</f>
        <v>4.9999996554106474E-2</v>
      </c>
      <c r="L28" s="17">
        <f t="shared" ref="L28:L31" si="115">(H28-H27)*100</f>
        <v>8.2000000402331352</v>
      </c>
      <c r="M28" s="17">
        <f t="shared" ref="M28:M31" si="116">SQRT(K28^2+L28^2)</f>
        <v>8.2001524778188628</v>
      </c>
      <c r="N28" s="17">
        <f t="shared" ref="N28:N31" si="117">(I28-I27)*100</f>
        <v>-0.10000000002037268</v>
      </c>
      <c r="O28" s="18">
        <f t="shared" ref="O28:O31" si="118">(SQRT((G28-G27)^2+(H28-H27)^2+(I28-I27)^2)*100)</f>
        <v>8.2007621999106224</v>
      </c>
      <c r="P28" s="18">
        <f t="shared" ref="P28:P31" si="119">O28/(F28-F27)</f>
        <v>4.4731430181449019</v>
      </c>
      <c r="Q28" s="19">
        <f t="shared" ref="Q28:Q31" si="120">(P28-P27)/(F28-F27)</f>
        <v>1.0958593241783348</v>
      </c>
      <c r="R28" s="21"/>
      <c r="S28" s="42">
        <f t="shared" ref="S28:S31" si="121">IF(K28&lt;0, ATAN2(L28,K28)*180/PI()+360,ATAN2(L28,K28)*180/PI())</f>
        <v>0.34936015371213647</v>
      </c>
      <c r="T28" s="43">
        <f t="shared" ref="T28:T31" si="122">ATAN(N28/M28)*180/PI()</f>
        <v>-0.69868139253387695</v>
      </c>
      <c r="U28" s="21"/>
      <c r="V28" s="85">
        <f t="shared" ref="V28:V31" si="123">(G28-$G$20)*100</f>
        <v>4.5000000041909516</v>
      </c>
      <c r="W28" s="86">
        <f t="shared" ref="W28:W31" si="124">(H28-$H$20)*100</f>
        <v>28.600000031292439</v>
      </c>
      <c r="X28" s="86">
        <f t="shared" ref="X28:X31" si="125">SQRT(V28^2+W28^2)</f>
        <v>28.951856621426646</v>
      </c>
      <c r="Y28" s="86">
        <f t="shared" ref="Y28:Y31" si="126">(I28-$I$20)*100</f>
        <v>-3.3500000000458385</v>
      </c>
      <c r="Z28" s="86">
        <f t="shared" ref="Z28:Z31" si="127">SQRT((G28-$G$20)^2+(H28-$H$20)^2+(I28-$I$20)^2)*100</f>
        <v>29.145025335860549</v>
      </c>
      <c r="AA28" s="86">
        <f t="shared" ref="AA28:AA31" si="128">Z28/F28</f>
        <v>1.2250098214723721</v>
      </c>
      <c r="AB28" s="87">
        <f t="shared" ref="AB28:AB31" si="129">(AA28-$AA$20)/(F28-$F$20)</f>
        <v>5.1489029273800224E-2</v>
      </c>
      <c r="AC28" s="21"/>
      <c r="AD28" s="85">
        <f t="shared" ref="AD28:AD31" si="130">IF(F28&lt;=0,NA(),IF((G28-$G$20)&lt;0,ATAN2((H28-$H$20),(G28-$G$20))*180/PI()+360,ATAN2((H28-$H$20),(G28-$G$20))*180/PI()))</f>
        <v>8.9417615888793005</v>
      </c>
      <c r="AE28" s="87">
        <f t="shared" ref="AE28:AE31" si="131">IF(E28&lt;=0,NA(),ATAN(Y28/X28)*180/PI())</f>
        <v>-6.6003044434243918</v>
      </c>
      <c r="AF28" s="21"/>
      <c r="AG28" s="88">
        <f t="shared" ref="AG28:AG31" si="132">1/(O28/E28)</f>
        <v>0.22355645592899445</v>
      </c>
      <c r="AH28" s="88">
        <f t="shared" ref="AH28:AH31" si="133">1/(Z28/F28)</f>
        <v>0.81631998574352094</v>
      </c>
      <c r="AI28" s="21"/>
      <c r="AJ28" s="17">
        <f t="shared" ref="AJ28:AJ31" si="134">SQRT((G28-$E$11)^2+(H28-$F$11)^2+(I28-$G$11)^2)</f>
        <v>196.66333038848734</v>
      </c>
    </row>
    <row r="29" spans="2:100" ht="15.75" x14ac:dyDescent="0.25">
      <c r="B29" s="138">
        <v>10</v>
      </c>
      <c r="C29" s="139"/>
      <c r="D29" s="89">
        <v>45663.375</v>
      </c>
      <c r="E29" s="92">
        <f t="shared" si="112"/>
        <v>11.958333333335759</v>
      </c>
      <c r="F29" s="93">
        <f t="shared" si="113"/>
        <v>35.75</v>
      </c>
      <c r="G29" s="20">
        <v>808731.98325000005</v>
      </c>
      <c r="H29" s="20">
        <v>9158696.5043000001</v>
      </c>
      <c r="I29" s="19">
        <v>2623.98135</v>
      </c>
      <c r="K29" s="16">
        <f t="shared" si="114"/>
        <v>-6.0249999980442226</v>
      </c>
      <c r="L29" s="17">
        <f t="shared" si="115"/>
        <v>6.0300000011920929</v>
      </c>
      <c r="M29" s="17">
        <f t="shared" si="116"/>
        <v>8.5241729798737378</v>
      </c>
      <c r="N29" s="17">
        <f t="shared" si="117"/>
        <v>-2.2149999999783176</v>
      </c>
      <c r="O29" s="18">
        <f t="shared" si="118"/>
        <v>8.8072555311353078</v>
      </c>
      <c r="P29" s="18">
        <f t="shared" si="119"/>
        <v>0.7364952360529774</v>
      </c>
      <c r="Q29" s="19">
        <f t="shared" si="120"/>
        <v>-0.31247228839786761</v>
      </c>
      <c r="R29" s="21"/>
      <c r="S29" s="42">
        <f t="shared" si="121"/>
        <v>315.02376433525637</v>
      </c>
      <c r="T29" s="43">
        <f t="shared" si="122"/>
        <v>-14.566125753944981</v>
      </c>
      <c r="U29" s="21"/>
      <c r="V29" s="85">
        <f t="shared" si="123"/>
        <v>-1.524999993853271</v>
      </c>
      <c r="W29" s="86">
        <f t="shared" si="124"/>
        <v>34.630000032484531</v>
      </c>
      <c r="X29" s="86">
        <f t="shared" si="125"/>
        <v>34.663561952446997</v>
      </c>
      <c r="Y29" s="86">
        <f t="shared" si="126"/>
        <v>-5.5650000000241562</v>
      </c>
      <c r="Z29" s="86">
        <f t="shared" si="127"/>
        <v>35.107431581239318</v>
      </c>
      <c r="AA29" s="86">
        <f t="shared" si="128"/>
        <v>0.98202605821648448</v>
      </c>
      <c r="AB29" s="87">
        <f t="shared" si="129"/>
        <v>2.7469260369691873E-2</v>
      </c>
      <c r="AC29" s="21"/>
      <c r="AD29" s="85">
        <f t="shared" si="130"/>
        <v>357.47849704040073</v>
      </c>
      <c r="AE29" s="87">
        <f t="shared" si="131"/>
        <v>-9.1206219059966802</v>
      </c>
      <c r="AF29" s="21"/>
      <c r="AG29" s="88">
        <f t="shared" si="132"/>
        <v>1.3577820344897225</v>
      </c>
      <c r="AH29" s="88">
        <f t="shared" si="133"/>
        <v>1.0183029173545139</v>
      </c>
      <c r="AI29" s="21"/>
      <c r="AJ29" s="17">
        <f t="shared" si="134"/>
        <v>196.61650102642449</v>
      </c>
    </row>
    <row r="30" spans="2:100" ht="15.75" x14ac:dyDescent="0.25">
      <c r="B30" s="138">
        <v>11</v>
      </c>
      <c r="C30" s="139"/>
      <c r="D30" s="89">
        <v>45666.375</v>
      </c>
      <c r="E30" s="92">
        <f t="shared" si="112"/>
        <v>3</v>
      </c>
      <c r="F30" s="93">
        <f t="shared" si="113"/>
        <v>38.75</v>
      </c>
      <c r="G30" s="20">
        <v>808731.98530000006</v>
      </c>
      <c r="H30" s="20">
        <v>9158696.5363500006</v>
      </c>
      <c r="I30" s="19">
        <v>2624.2678500000002</v>
      </c>
      <c r="K30" s="16">
        <f t="shared" si="114"/>
        <v>0.20500000100582838</v>
      </c>
      <c r="L30" s="17">
        <f t="shared" si="115"/>
        <v>3.2050000503659248</v>
      </c>
      <c r="M30" s="17">
        <f t="shared" si="116"/>
        <v>3.2115495205987359</v>
      </c>
      <c r="N30" s="17">
        <f t="shared" si="117"/>
        <v>28.650000000016007</v>
      </c>
      <c r="O30" s="18">
        <f t="shared" si="118"/>
        <v>28.829438952643095</v>
      </c>
      <c r="P30" s="18">
        <f t="shared" si="119"/>
        <v>9.6098129842143649</v>
      </c>
      <c r="Q30" s="19">
        <f t="shared" si="120"/>
        <v>2.9577725827204624</v>
      </c>
      <c r="R30" s="21"/>
      <c r="S30" s="42">
        <f t="shared" si="121"/>
        <v>3.6597990422366342</v>
      </c>
      <c r="T30" s="43">
        <f t="shared" si="122"/>
        <v>83.604074227248873</v>
      </c>
      <c r="U30" s="21"/>
      <c r="V30" s="16">
        <f t="shared" si="123"/>
        <v>-1.3199999928474426</v>
      </c>
      <c r="W30" s="127">
        <f t="shared" si="124"/>
        <v>37.835000082850456</v>
      </c>
      <c r="X30" s="127">
        <f t="shared" si="125"/>
        <v>37.8580193783353</v>
      </c>
      <c r="Y30" s="127">
        <f t="shared" si="126"/>
        <v>23.084999999991851</v>
      </c>
      <c r="Z30" s="127">
        <f t="shared" si="127"/>
        <v>44.341254563330018</v>
      </c>
      <c r="AA30" s="127">
        <f t="shared" si="128"/>
        <v>1.1442904403440004</v>
      </c>
      <c r="AB30" s="19">
        <f t="shared" si="129"/>
        <v>2.9530075879845172E-2</v>
      </c>
      <c r="AC30" s="21"/>
      <c r="AD30" s="16">
        <f t="shared" si="130"/>
        <v>358.00185634736641</v>
      </c>
      <c r="AE30" s="19">
        <f t="shared" si="131"/>
        <v>31.373933891960625</v>
      </c>
      <c r="AF30" s="21"/>
      <c r="AG30" s="20">
        <f t="shared" si="132"/>
        <v>0.10406029770221938</v>
      </c>
      <c r="AH30" s="19">
        <f t="shared" si="133"/>
        <v>0.87390400613621899</v>
      </c>
      <c r="AI30" s="21"/>
      <c r="AJ30" s="17">
        <f t="shared" si="134"/>
        <v>196.53782564318698</v>
      </c>
    </row>
    <row r="31" spans="2:100" ht="15.75" x14ac:dyDescent="0.25">
      <c r="B31" s="138">
        <v>12</v>
      </c>
      <c r="C31" s="139"/>
      <c r="D31" s="89">
        <v>45677.375</v>
      </c>
      <c r="E31" s="92">
        <f t="shared" si="112"/>
        <v>11</v>
      </c>
      <c r="F31" s="93">
        <f t="shared" si="113"/>
        <v>49.75</v>
      </c>
      <c r="G31" s="20">
        <v>808732.00530000008</v>
      </c>
      <c r="H31" s="20">
        <v>9158696.5269499999</v>
      </c>
      <c r="I31" s="19">
        <v>2623.9575000000004</v>
      </c>
      <c r="K31" s="16">
        <f t="shared" si="114"/>
        <v>2.0000000018626451</v>
      </c>
      <c r="L31" s="17">
        <f t="shared" si="115"/>
        <v>-0.94000007957220078</v>
      </c>
      <c r="M31" s="17">
        <f t="shared" si="116"/>
        <v>2.2098869104654031</v>
      </c>
      <c r="N31" s="17">
        <f t="shared" si="117"/>
        <v>-31.034999999974389</v>
      </c>
      <c r="O31" s="18">
        <f t="shared" si="118"/>
        <v>31.11357943335123</v>
      </c>
      <c r="P31" s="18">
        <f t="shared" si="119"/>
        <v>2.8285072212137483</v>
      </c>
      <c r="Q31" s="19">
        <f t="shared" si="120"/>
        <v>-0.6164823420909652</v>
      </c>
      <c r="R31" s="21"/>
      <c r="S31" s="42">
        <f t="shared" si="121"/>
        <v>115.17352637111549</v>
      </c>
      <c r="T31" s="43">
        <f t="shared" si="122"/>
        <v>-85.927055109509126</v>
      </c>
      <c r="U31" s="21"/>
      <c r="V31" s="16">
        <f t="shared" si="123"/>
        <v>0.68000000901520252</v>
      </c>
      <c r="W31" s="127">
        <f t="shared" si="124"/>
        <v>36.895000003278255</v>
      </c>
      <c r="X31" s="127">
        <f t="shared" si="125"/>
        <v>36.901265903138921</v>
      </c>
      <c r="Y31" s="127">
        <f t="shared" si="126"/>
        <v>-7.9499999999825377</v>
      </c>
      <c r="Z31" s="127">
        <f t="shared" si="127"/>
        <v>37.747926105335715</v>
      </c>
      <c r="AA31" s="127">
        <f t="shared" si="128"/>
        <v>0.75875228352433599</v>
      </c>
      <c r="AB31" s="19">
        <f t="shared" si="129"/>
        <v>1.5251302181393688E-2</v>
      </c>
      <c r="AC31" s="21"/>
      <c r="AD31" s="16">
        <f t="shared" si="130"/>
        <v>1.0558807402523713</v>
      </c>
      <c r="AE31" s="19">
        <f t="shared" si="131"/>
        <v>-12.157961334519271</v>
      </c>
      <c r="AF31" s="21"/>
      <c r="AG31" s="20">
        <f t="shared" si="132"/>
        <v>0.35354337881834619</v>
      </c>
      <c r="AH31" s="19">
        <f t="shared" si="133"/>
        <v>1.3179531998969283</v>
      </c>
      <c r="AI31" s="21"/>
      <c r="AJ31" s="17">
        <f t="shared" si="134"/>
        <v>196.64606598847601</v>
      </c>
    </row>
    <row r="32" spans="2:100" ht="15.75" x14ac:dyDescent="0.25">
      <c r="B32" s="138">
        <v>13</v>
      </c>
      <c r="C32" s="139"/>
      <c r="D32" s="132">
        <v>45685.416666666664</v>
      </c>
      <c r="E32" s="92">
        <f t="shared" ref="E32:E33" si="135">D32-D31</f>
        <v>8.0416666666642413</v>
      </c>
      <c r="F32" s="93">
        <f t="shared" ref="F32:F33" si="136">D32-D$20</f>
        <v>57.791666666664241</v>
      </c>
      <c r="G32" s="20">
        <v>808732.08649999998</v>
      </c>
      <c r="H32" s="20">
        <v>9158696.6579999998</v>
      </c>
      <c r="I32" s="19">
        <v>2623.9755</v>
      </c>
      <c r="K32" s="16">
        <f t="shared" ref="K32:K33" si="137">(G32-G31)*100</f>
        <v>8.1199999898672104</v>
      </c>
      <c r="L32" s="17">
        <f t="shared" ref="L32:L33" si="138">(H32-H31)*100</f>
        <v>13.104999996721745</v>
      </c>
      <c r="M32" s="17">
        <f t="shared" ref="M32:M33" si="139">SQRT(K32^2+L32^2)</f>
        <v>15.416725487259621</v>
      </c>
      <c r="N32" s="17">
        <f t="shared" ref="N32:N33" si="140">(I32-I31)*100</f>
        <v>1.7999999999574356</v>
      </c>
      <c r="O32" s="18">
        <f t="shared" ref="O32:O33" si="141">(SQRT((G32-G31)^2+(H32-H31)^2+(I32-I31)^2)*100)</f>
        <v>15.521450471826631</v>
      </c>
      <c r="P32" s="18">
        <f t="shared" ref="P32:P33" si="142">O32/(F32-F31)</f>
        <v>1.9301285560826502</v>
      </c>
      <c r="Q32" s="19">
        <f t="shared" ref="Q32:Q33" si="143">(P32-P31)/(F32-F31)</f>
        <v>-0.11171548167436714</v>
      </c>
      <c r="R32" s="21"/>
      <c r="S32" s="42">
        <f t="shared" ref="S32:S33" si="144">IF(K32&lt;0, ATAN2(L32,K32)*180/PI()+360,ATAN2(L32,K32)*180/PI())</f>
        <v>31.782803750560866</v>
      </c>
      <c r="T32" s="43">
        <f t="shared" ref="T32:T33" si="145">ATAN(N32/M32)*180/PI()</f>
        <v>6.6594922804866599</v>
      </c>
      <c r="U32" s="21"/>
      <c r="V32" s="16">
        <f t="shared" ref="V32:V33" si="146">(G32-$G$20)*100</f>
        <v>8.7999999988824129</v>
      </c>
      <c r="W32" s="127">
        <f t="shared" ref="W32:W33" si="147">(H32-$H$20)*100</f>
        <v>50</v>
      </c>
      <c r="X32" s="127">
        <f t="shared" ref="X32:X33" si="148">SQRT(V32^2+W32^2)</f>
        <v>50.768494166956835</v>
      </c>
      <c r="Y32" s="127">
        <f t="shared" ref="Y32:Y33" si="149">(I32-$I$20)*100</f>
        <v>-6.1500000000251021</v>
      </c>
      <c r="Z32" s="127">
        <f t="shared" ref="Z32:Z33" si="150">SQRT((G32-$G$20)^2+(H32-$H$20)^2+(I32-$I$20)^2)*100</f>
        <v>51.139637268762861</v>
      </c>
      <c r="AA32" s="127">
        <f t="shared" ref="AA32:AA33" si="151">Z32/F32</f>
        <v>0.88489639109615015</v>
      </c>
      <c r="AB32" s="19">
        <f t="shared" ref="AB32:AB33" si="152">(AA32-$AA$20)/(F32-$F$20)</f>
        <v>1.531183373201766E-2</v>
      </c>
      <c r="AC32" s="21"/>
      <c r="AD32" s="16">
        <f t="shared" ref="AD32:AD33" si="153">IF(F32&lt;=0,NA(),IF((G32-$G$20)&lt;0,ATAN2((H32-$H$20),(G32-$G$20))*180/PI()+360,ATAN2((H32-$H$20),(G32-$G$20))*180/PI()))</f>
        <v>9.9818292864909832</v>
      </c>
      <c r="AE32" s="19">
        <f t="shared" ref="AE32:AE33" si="154">IF(E32&lt;=0,NA(),ATAN(Y32/X32)*180/PI())</f>
        <v>-6.9070485863064963</v>
      </c>
      <c r="AF32" s="21"/>
      <c r="AG32" s="20">
        <f t="shared" ref="AG32:AG33" si="155">1/(O32/E32)</f>
        <v>0.51810020469806406</v>
      </c>
      <c r="AH32" s="19">
        <f t="shared" ref="AH32:AH33" si="156">1/(Z32/F32)</f>
        <v>1.1300758032940639</v>
      </c>
      <c r="AI32" s="21"/>
      <c r="AJ32" s="17">
        <f t="shared" ref="AJ32:AJ33" si="157">SQRT((G32-$E$11)^2+(H32-$F$11)^2+(I32-$G$11)^2)</f>
        <v>196.72766258323352</v>
      </c>
    </row>
    <row r="33" spans="2:36" ht="15.75" x14ac:dyDescent="0.25">
      <c r="B33" s="138">
        <v>14</v>
      </c>
      <c r="C33" s="139"/>
      <c r="D33" s="89">
        <v>45687.375</v>
      </c>
      <c r="E33" s="92">
        <f t="shared" si="135"/>
        <v>1.9583333333357587</v>
      </c>
      <c r="F33" s="93">
        <f t="shared" si="136"/>
        <v>59.75</v>
      </c>
      <c r="G33" s="20">
        <v>808732.08799999999</v>
      </c>
      <c r="H33" s="20">
        <v>9158696.6905000005</v>
      </c>
      <c r="I33" s="19">
        <v>2623.9720000000002</v>
      </c>
      <c r="K33" s="16">
        <f t="shared" si="137"/>
        <v>0.1500000013038516</v>
      </c>
      <c r="L33" s="17">
        <f t="shared" si="138"/>
        <v>3.2500000670552254</v>
      </c>
      <c r="M33" s="17">
        <f t="shared" si="139"/>
        <v>3.2534597640435212</v>
      </c>
      <c r="N33" s="17">
        <f t="shared" si="140"/>
        <v>-0.34999999998035491</v>
      </c>
      <c r="O33" s="18">
        <f t="shared" si="141"/>
        <v>3.2722317210485525</v>
      </c>
      <c r="P33" s="18">
        <f t="shared" si="142"/>
        <v>1.6709268362780425</v>
      </c>
      <c r="Q33" s="19">
        <f t="shared" si="143"/>
        <v>-0.13235832500644426</v>
      </c>
      <c r="R33" s="21"/>
      <c r="S33" s="42">
        <f t="shared" si="144"/>
        <v>2.6425452625573715</v>
      </c>
      <c r="T33" s="43">
        <f t="shared" si="145"/>
        <v>-6.1401392276728632</v>
      </c>
      <c r="U33" s="21"/>
      <c r="V33" s="16">
        <f t="shared" si="146"/>
        <v>8.9500000001862645</v>
      </c>
      <c r="W33" s="127">
        <f t="shared" si="147"/>
        <v>53.250000067055225</v>
      </c>
      <c r="X33" s="127">
        <f t="shared" si="148"/>
        <v>53.996898125213782</v>
      </c>
      <c r="Y33" s="127">
        <f t="shared" si="149"/>
        <v>-6.500000000005457</v>
      </c>
      <c r="Z33" s="127">
        <f t="shared" si="150"/>
        <v>54.386717194042753</v>
      </c>
      <c r="AA33" s="127">
        <f t="shared" si="151"/>
        <v>0.91023794467017161</v>
      </c>
      <c r="AB33" s="19">
        <f t="shared" si="152"/>
        <v>1.5234107860588646E-2</v>
      </c>
      <c r="AC33" s="21"/>
      <c r="AD33" s="16">
        <f t="shared" si="153"/>
        <v>9.5408214646519376</v>
      </c>
      <c r="AE33" s="19">
        <f t="shared" si="154"/>
        <v>-6.8640824406476098</v>
      </c>
      <c r="AF33" s="21"/>
      <c r="AG33" s="20">
        <f t="shared" si="155"/>
        <v>0.59847024913878388</v>
      </c>
      <c r="AH33" s="19">
        <f t="shared" si="156"/>
        <v>1.0986138359265545</v>
      </c>
      <c r="AI33" s="21"/>
      <c r="AJ33" s="17">
        <f t="shared" si="157"/>
        <v>196.73243339174229</v>
      </c>
    </row>
    <row r="34" spans="2:36" ht="15.75" x14ac:dyDescent="0.25">
      <c r="B34" s="138">
        <v>15</v>
      </c>
      <c r="C34" s="139"/>
      <c r="D34" s="79">
        <v>45698.375</v>
      </c>
      <c r="E34" s="92">
        <f t="shared" ref="E34" si="158">D34-D33</f>
        <v>11</v>
      </c>
      <c r="F34" s="93">
        <f t="shared" ref="F34" si="159">D34-D$20</f>
        <v>70.75</v>
      </c>
      <c r="G34" s="20">
        <v>808732.11250000005</v>
      </c>
      <c r="H34" s="20">
        <v>9158696.7400000002</v>
      </c>
      <c r="I34" s="19">
        <v>2623.9555</v>
      </c>
      <c r="K34" s="16">
        <f t="shared" ref="K34" si="160">(G34-G33)*100</f>
        <v>2.4500000057742</v>
      </c>
      <c r="L34" s="17">
        <f t="shared" ref="L34" si="161">(H34-H33)*100</f>
        <v>4.9499999731779099</v>
      </c>
      <c r="M34" s="17">
        <f t="shared" ref="M34" si="162">SQRT(K34^2+L34^2)</f>
        <v>5.523133147295554</v>
      </c>
      <c r="N34" s="17">
        <f t="shared" ref="N34" si="163">(I34-I33)*100</f>
        <v>-1.6500000000178261</v>
      </c>
      <c r="O34" s="18">
        <f t="shared" ref="O34" si="164">(SQRT((G34-G33)^2+(H34-H33)^2+(I34-I33)^2)*100)</f>
        <v>5.7643299491626703</v>
      </c>
      <c r="P34" s="18">
        <f t="shared" ref="P34" si="165">O34/(F34-F33)</f>
        <v>0.52402999537842454</v>
      </c>
      <c r="Q34" s="19">
        <f t="shared" ref="Q34" si="166">(P34-P33)/(F34-F33)</f>
        <v>-0.10426334917269253</v>
      </c>
      <c r="R34" s="21"/>
      <c r="S34" s="42">
        <f t="shared" ref="S34" si="167">IF(K34&lt;0, ATAN2(L34,K34)*180/PI()+360,ATAN2(L34,K34)*180/PI())</f>
        <v>26.333085902891288</v>
      </c>
      <c r="T34" s="43">
        <f t="shared" ref="T34" si="168">ATAN(N34/M34)*180/PI()</f>
        <v>-16.633172360032624</v>
      </c>
      <c r="U34" s="21"/>
      <c r="V34" s="16">
        <f t="shared" ref="V34" si="169">(G34-$G$20)*100</f>
        <v>11.400000005960464</v>
      </c>
      <c r="W34" s="127">
        <f t="shared" ref="W34" si="170">(H34-$H$20)*100</f>
        <v>58.200000040233135</v>
      </c>
      <c r="X34" s="127">
        <f t="shared" ref="X34" si="171">SQRT(V34^2+W34^2)</f>
        <v>59.305986247756103</v>
      </c>
      <c r="Y34" s="127">
        <f t="shared" ref="Y34" si="172">(I34-$I$20)*100</f>
        <v>-8.1500000000232831</v>
      </c>
      <c r="Z34" s="127">
        <f t="shared" ref="Z34" si="173">SQRT((G34-$G$20)^2+(H34-$H$20)^2+(I34-$I$20)^2)*100</f>
        <v>59.863365298147208</v>
      </c>
      <c r="AA34" s="127">
        <f t="shared" ref="AA34" si="174">Z34/F34</f>
        <v>0.84612530456745172</v>
      </c>
      <c r="AB34" s="19">
        <f t="shared" ref="AB34" si="175">(AA34-$AA$20)/(F34-$F$20)</f>
        <v>1.1959368262437479E-2</v>
      </c>
      <c r="AC34" s="21"/>
      <c r="AD34" s="16">
        <f t="shared" ref="AD34" si="176">IF(F34&lt;=0,NA(),IF((G34-$G$20)&lt;0,ATAN2((H34-$H$20),(G34-$G$20))*180/PI()+360,ATAN2((H34-$H$20),(G34-$G$20))*180/PI()))</f>
        <v>11.082569461209083</v>
      </c>
      <c r="AE34" s="19">
        <f t="shared" ref="AE34" si="177">IF(E34&lt;=0,NA(),ATAN(Y34/X34)*180/PI())</f>
        <v>-7.8247403435674503</v>
      </c>
      <c r="AF34" s="21"/>
      <c r="AG34" s="20">
        <f t="shared" ref="AG34" si="178">1/(O34/E34)</f>
        <v>1.9082877102824183</v>
      </c>
      <c r="AH34" s="19">
        <f t="shared" ref="AH34" si="179">1/(Z34/F34)</f>
        <v>1.1818580470314743</v>
      </c>
      <c r="AI34" s="21"/>
      <c r="AJ34" s="17">
        <f t="shared" ref="AJ34" si="180">SQRT((G34-$E$11)^2+(H34-$F$11)^2+(I34-$G$11)^2)</f>
        <v>196.76414942641478</v>
      </c>
    </row>
    <row r="35" spans="2:36" ht="15.75" x14ac:dyDescent="0.25">
      <c r="B35" s="138">
        <v>16</v>
      </c>
      <c r="C35" s="139"/>
      <c r="D35" s="79">
        <v>45702.458333333336</v>
      </c>
      <c r="E35" s="92">
        <f t="shared" ref="E35:E36" si="181">D35-D34</f>
        <v>4.0833333333357587</v>
      </c>
      <c r="F35" s="93">
        <f t="shared" ref="F35:F36" si="182">D35-D$20</f>
        <v>74.833333333335759</v>
      </c>
      <c r="G35" s="20">
        <v>808732.11450000003</v>
      </c>
      <c r="H35" s="20">
        <v>9158696.8269999996</v>
      </c>
      <c r="I35" s="19">
        <v>2623.942</v>
      </c>
      <c r="K35" s="16">
        <f t="shared" ref="K35:K36" si="183">(G35-G34)*100</f>
        <v>0.19999999785795808</v>
      </c>
      <c r="L35" s="17">
        <f t="shared" ref="L35:L36" si="184">(H35-H34)*100</f>
        <v>8.6999999359250069</v>
      </c>
      <c r="M35" s="17">
        <f t="shared" ref="M35:M36" si="185">SQRT(K35^2+L35^2)</f>
        <v>8.7022984828284482</v>
      </c>
      <c r="N35" s="17">
        <f t="shared" ref="N35:N36" si="186">(I35-I34)*100</f>
        <v>-1.3500000000021828</v>
      </c>
      <c r="O35" s="18">
        <f t="shared" ref="O35:O36" si="187">(SQRT((G35-G34)^2+(H35-H34)^2+(I35-I34)^2)*100)</f>
        <v>8.8063896622988587</v>
      </c>
      <c r="P35" s="18">
        <f t="shared" ref="P35:P36" si="188">O35/(F35-F34)</f>
        <v>2.1566668560719089</v>
      </c>
      <c r="Q35" s="19">
        <f t="shared" ref="Q35:Q36" si="189">(P35-P34)/(F35-F34)</f>
        <v>0.39982943527163622</v>
      </c>
      <c r="R35" s="21"/>
      <c r="S35" s="42">
        <f t="shared" ref="S35:S36" si="190">IF(K35&lt;0, ATAN2(L35,K35)*180/PI()+360,ATAN2(L35,K35)*180/PI())</f>
        <v>1.3169124013893894</v>
      </c>
      <c r="T35" s="43">
        <f t="shared" ref="T35:T36" si="191">ATAN(N35/M35)*180/PI()</f>
        <v>-8.8180865000830924</v>
      </c>
      <c r="U35" s="21"/>
      <c r="V35" s="16">
        <f t="shared" ref="V35:V36" si="192">(G35-$G$20)*100</f>
        <v>11.600000003818423</v>
      </c>
      <c r="W35" s="127">
        <f t="shared" ref="W35:W36" si="193">(H35-$H$20)*100</f>
        <v>66.899999976158142</v>
      </c>
      <c r="X35" s="127">
        <f t="shared" ref="X35:X36" si="194">SQRT(V35^2+W35^2)</f>
        <v>67.898232649300581</v>
      </c>
      <c r="Y35" s="127">
        <f t="shared" ref="Y35:Y36" si="195">(I35-$I$20)*100</f>
        <v>-9.5000000000254659</v>
      </c>
      <c r="Z35" s="127">
        <f t="shared" ref="Z35:Z36" si="196">SQRT((G35-$G$20)^2+(H35-$H$20)^2+(I35-$I$20)^2)*100</f>
        <v>68.559609077787414</v>
      </c>
      <c r="AA35" s="127">
        <f t="shared" ref="AA35:AA36" si="197">Z35/F35</f>
        <v>0.91616404112853267</v>
      </c>
      <c r="AB35" s="19">
        <f t="shared" ref="AB35:AB36" si="198">(AA35-$AA$20)/(F35-$F$20)</f>
        <v>1.2242726607507835E-2</v>
      </c>
      <c r="AC35" s="21"/>
      <c r="AD35" s="16">
        <f t="shared" ref="AD35:AD36" si="199">IF(F35&lt;=0,NA(),IF((G35-$G$20)&lt;0,ATAN2((H35-$H$20),(G35-$G$20))*180/PI()+360,ATAN2((H35-$H$20),(G35-$G$20))*180/PI()))</f>
        <v>9.8368897711469891</v>
      </c>
      <c r="AE35" s="19">
        <f t="shared" ref="AE35:AE36" si="200">IF(E35&lt;=0,NA(),ATAN(Y35/X35)*180/PI())</f>
        <v>-7.9648493594197332</v>
      </c>
      <c r="AF35" s="21"/>
      <c r="AG35" s="20">
        <f t="shared" ref="AG35:AG36" si="201">1/(O35/E35)</f>
        <v>0.4636784755070476</v>
      </c>
      <c r="AH35" s="19">
        <f t="shared" ref="AH35:AH36" si="202">1/(Z35/F35)</f>
        <v>1.0915075850043165</v>
      </c>
      <c r="AI35" s="21"/>
      <c r="AJ35" s="17">
        <f t="shared" ref="AJ35:AJ36" si="203">SQRT((G35-$E$11)^2+(H35-$F$11)^2+(I35-$G$11)^2)</f>
        <v>196.77624241311304</v>
      </c>
    </row>
    <row r="36" spans="2:36" ht="15.75" x14ac:dyDescent="0.25">
      <c r="B36" s="138">
        <v>17</v>
      </c>
      <c r="C36" s="139"/>
      <c r="D36" s="79">
        <v>45704.625</v>
      </c>
      <c r="E36" s="92">
        <f t="shared" si="181"/>
        <v>2.1666666666642413</v>
      </c>
      <c r="F36" s="93">
        <f t="shared" si="182"/>
        <v>77</v>
      </c>
      <c r="G36" s="20">
        <v>808732.1165</v>
      </c>
      <c r="H36" s="20">
        <v>9158696.8370000012</v>
      </c>
      <c r="I36" s="19">
        <v>2623.9390000000003</v>
      </c>
      <c r="K36" s="16">
        <f t="shared" si="183"/>
        <v>0.19999999785795808</v>
      </c>
      <c r="L36" s="17">
        <f t="shared" si="184"/>
        <v>1.0000001639127731</v>
      </c>
      <c r="M36" s="17">
        <f t="shared" si="185"/>
        <v>1.0198040630281664</v>
      </c>
      <c r="N36" s="17">
        <f t="shared" si="186"/>
        <v>-0.29999999997016857</v>
      </c>
      <c r="O36" s="18">
        <f t="shared" si="187"/>
        <v>1.0630147350582011</v>
      </c>
      <c r="P36" s="18">
        <f t="shared" si="188"/>
        <v>0.49062218541202662</v>
      </c>
      <c r="Q36" s="19">
        <f t="shared" si="189"/>
        <v>-0.7689436941515756</v>
      </c>
      <c r="R36" s="21"/>
      <c r="S36" s="42">
        <f t="shared" si="190"/>
        <v>11.3099305499513</v>
      </c>
      <c r="T36" s="43">
        <f t="shared" si="191"/>
        <v>-16.392520254654688</v>
      </c>
      <c r="U36" s="21"/>
      <c r="V36" s="16">
        <f t="shared" si="192"/>
        <v>11.800000001676381</v>
      </c>
      <c r="W36" s="127">
        <f t="shared" si="193"/>
        <v>67.900000140070915</v>
      </c>
      <c r="X36" s="127">
        <f t="shared" si="194"/>
        <v>68.917704685089404</v>
      </c>
      <c r="Y36" s="127">
        <f t="shared" si="195"/>
        <v>-9.7999999999956344</v>
      </c>
      <c r="Z36" s="127">
        <f t="shared" si="196"/>
        <v>69.610990648468061</v>
      </c>
      <c r="AA36" s="127">
        <f t="shared" si="197"/>
        <v>0.90403883959049425</v>
      </c>
      <c r="AB36" s="19">
        <f t="shared" si="198"/>
        <v>1.17407641505259E-2</v>
      </c>
      <c r="AC36" s="21"/>
      <c r="AD36" s="16">
        <f t="shared" si="199"/>
        <v>9.8586845702126258</v>
      </c>
      <c r="AE36" s="19">
        <f t="shared" si="200"/>
        <v>-8.0931209441751637</v>
      </c>
      <c r="AF36" s="21"/>
      <c r="AG36" s="20">
        <f t="shared" si="201"/>
        <v>2.0382282532947338</v>
      </c>
      <c r="AH36" s="19">
        <f t="shared" si="202"/>
        <v>1.1061471655940951</v>
      </c>
      <c r="AI36" s="21"/>
      <c r="AJ36" s="17">
        <f t="shared" si="203"/>
        <v>196.77974409288879</v>
      </c>
    </row>
    <row r="37" spans="2:36" ht="15.75" x14ac:dyDescent="0.25">
      <c r="B37" s="138">
        <v>18</v>
      </c>
      <c r="C37" s="139"/>
      <c r="D37" s="79">
        <v>45713.625</v>
      </c>
      <c r="E37" s="92">
        <f t="shared" ref="E37" si="204">D37-D36</f>
        <v>9</v>
      </c>
      <c r="F37" s="93">
        <f t="shared" ref="F37" si="205">D37-D$20</f>
        <v>86</v>
      </c>
      <c r="G37" s="20">
        <v>808732.13650000002</v>
      </c>
      <c r="H37" s="20">
        <v>9158696.9129999988</v>
      </c>
      <c r="I37" s="19">
        <v>2623.92</v>
      </c>
      <c r="K37" s="16">
        <f t="shared" ref="K37" si="206">(G37-G36)*100</f>
        <v>2.0000000018626451</v>
      </c>
      <c r="L37" s="17">
        <f t="shared" ref="L37" si="207">(H37-H36)*100</f>
        <v>7.5999997556209564</v>
      </c>
      <c r="M37" s="17">
        <f t="shared" ref="M37" si="208">SQRT(K37^2+L37^2)</f>
        <v>7.8587528458966807</v>
      </c>
      <c r="N37" s="17">
        <f t="shared" ref="N37" si="209">(I37-I36)*100</f>
        <v>-1.9000000000232831</v>
      </c>
      <c r="O37" s="18">
        <f t="shared" ref="O37" si="210">(SQRT((G37-G36)^2+(H37-H36)^2+(I37-I36)^2)*100)</f>
        <v>8.0851713830306444</v>
      </c>
      <c r="P37" s="18">
        <f t="shared" ref="P37" si="211">O37/(F37-F36)</f>
        <v>0.89835237589229378</v>
      </c>
      <c r="Q37" s="19">
        <f t="shared" ref="Q37" si="212">(P37-P36)/(F37-F36)</f>
        <v>4.5303354497807459E-2</v>
      </c>
      <c r="R37" s="21"/>
      <c r="S37" s="42">
        <f t="shared" ref="S37" si="213">IF(K37&lt;0, ATAN2(L37,K37)*180/PI()+360,ATAN2(L37,K37)*180/PI())</f>
        <v>14.743563303032612</v>
      </c>
      <c r="T37" s="43">
        <f t="shared" ref="T37" si="214">ATAN(N37/M37)*180/PI()</f>
        <v>-13.591511408618038</v>
      </c>
      <c r="U37" s="21"/>
      <c r="V37" s="16">
        <f t="shared" ref="V37" si="215">(G37-$G$20)*100</f>
        <v>13.800000003539026</v>
      </c>
      <c r="W37" s="127">
        <f t="shared" ref="W37" si="216">(H37-$H$20)*100</f>
        <v>75.499999895691872</v>
      </c>
      <c r="X37" s="127">
        <f t="shared" ref="X37" si="217">SQRT(V37^2+W37^2)</f>
        <v>76.750830512426049</v>
      </c>
      <c r="Y37" s="127">
        <f t="shared" ref="Y37" si="218">(I37-$I$20)*100</f>
        <v>-11.700000000018917</v>
      </c>
      <c r="Z37" s="127">
        <f t="shared" ref="Z37" si="219">SQRT((G37-$G$20)^2+(H37-$H$20)^2+(I37-$I$20)^2)*100</f>
        <v>77.637490842682382</v>
      </c>
      <c r="AA37" s="127">
        <f t="shared" ref="AA37" si="220">Z37/F37</f>
        <v>0.90276152142653932</v>
      </c>
      <c r="AB37" s="19">
        <f t="shared" ref="AB37" si="221">(AA37-$AA$20)/(F37-$F$20)</f>
        <v>1.0497226993331853E-2</v>
      </c>
      <c r="AC37" s="21"/>
      <c r="AD37" s="16">
        <f t="shared" ref="AD37" si="222">IF(F37&lt;=0,NA(),IF((G37-$G$20)&lt;0,ATAN2((H37-$H$20),(G37-$G$20))*180/PI()+360,ATAN2((H37-$H$20),(G37-$G$20))*180/PI()))</f>
        <v>10.35826288244132</v>
      </c>
      <c r="AE37" s="19">
        <f t="shared" ref="AE37" si="223">IF(E37&lt;=0,NA(),ATAN(Y37/X37)*180/PI())</f>
        <v>-8.6675172432356717</v>
      </c>
      <c r="AF37" s="21"/>
      <c r="AG37" s="20">
        <f t="shared" ref="AG37" si="224">1/(O37/E37)</f>
        <v>1.113148945598039</v>
      </c>
      <c r="AH37" s="19">
        <f t="shared" ref="AH37" si="225">1/(Z37/F37)</f>
        <v>1.1077122543058824</v>
      </c>
      <c r="AI37" s="21"/>
      <c r="AJ37" s="17">
        <f t="shared" ref="AJ37" si="226">SQRT((G37-$E$11)^2+(H37-$F$11)^2+(I37-$G$11)^2)</f>
        <v>196.80985167465587</v>
      </c>
    </row>
    <row r="38" spans="2:36" ht="15.75" x14ac:dyDescent="0.25">
      <c r="B38" s="138">
        <v>19</v>
      </c>
      <c r="C38" s="139"/>
      <c r="D38" s="79"/>
      <c r="E38" s="92"/>
      <c r="F38" s="93"/>
      <c r="G38" s="20"/>
      <c r="H38" s="20"/>
      <c r="I38" s="19"/>
    </row>
    <row r="39" spans="2:36" ht="15.75" x14ac:dyDescent="0.25">
      <c r="B39" s="138">
        <v>20</v>
      </c>
      <c r="C39" s="139"/>
      <c r="D39" s="79"/>
      <c r="E39" s="92"/>
      <c r="F39" s="93"/>
      <c r="G39" s="20"/>
      <c r="H39" s="20"/>
      <c r="I39" s="19"/>
    </row>
    <row r="40" spans="2:36" ht="15.75" x14ac:dyDescent="0.25">
      <c r="B40" s="138">
        <v>21</v>
      </c>
      <c r="C40" s="139"/>
      <c r="D40" s="79"/>
      <c r="E40" s="92"/>
      <c r="F40" s="93"/>
      <c r="G40" s="20"/>
      <c r="H40" s="20"/>
      <c r="I40" s="19"/>
    </row>
    <row r="41" spans="2:36" ht="15.75" x14ac:dyDescent="0.25">
      <c r="B41" s="138">
        <v>22</v>
      </c>
      <c r="C41" s="139"/>
      <c r="D41" s="79"/>
      <c r="E41" s="92"/>
      <c r="F41" s="93"/>
      <c r="G41" s="20"/>
      <c r="H41" s="20"/>
      <c r="I41" s="19"/>
    </row>
    <row r="42" spans="2:36" ht="15.75" x14ac:dyDescent="0.25">
      <c r="B42" s="138">
        <v>23</v>
      </c>
      <c r="C42" s="139"/>
      <c r="D42" s="79"/>
      <c r="E42" s="92"/>
      <c r="F42" s="93"/>
      <c r="G42" s="20"/>
      <c r="H42" s="20"/>
      <c r="I42" s="19"/>
    </row>
    <row r="43" spans="2:36" ht="15.75" x14ac:dyDescent="0.25">
      <c r="B43" s="138">
        <v>24</v>
      </c>
      <c r="C43" s="139"/>
      <c r="D43" s="79"/>
      <c r="E43" s="92"/>
      <c r="F43" s="93"/>
      <c r="G43" s="20"/>
      <c r="H43" s="20"/>
      <c r="I43" s="19"/>
    </row>
    <row r="44" spans="2:36" ht="15.75" x14ac:dyDescent="0.25">
      <c r="B44" s="138">
        <v>25</v>
      </c>
      <c r="C44" s="139"/>
      <c r="D44" s="79"/>
      <c r="E44" s="92"/>
      <c r="F44" s="93"/>
      <c r="G44" s="20"/>
      <c r="H44" s="20"/>
      <c r="I44" s="19"/>
    </row>
    <row r="45" spans="2:36" ht="15.75" x14ac:dyDescent="0.25">
      <c r="B45" s="138">
        <v>26</v>
      </c>
      <c r="C45" s="139"/>
      <c r="D45" s="79"/>
      <c r="E45" s="92"/>
      <c r="F45" s="93"/>
      <c r="G45" s="20"/>
      <c r="H45" s="20"/>
      <c r="I45" s="19"/>
    </row>
  </sheetData>
  <mergeCells count="38"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AD17:AE17"/>
    <mergeCell ref="AG17:AG18"/>
    <mergeCell ref="B27:C27"/>
    <mergeCell ref="B28:C28"/>
    <mergeCell ref="B29:C29"/>
    <mergeCell ref="B26:C26"/>
    <mergeCell ref="B20:C20"/>
    <mergeCell ref="B21:C21"/>
    <mergeCell ref="B22:C22"/>
    <mergeCell ref="B23:C23"/>
    <mergeCell ref="B24:C24"/>
    <mergeCell ref="B25:C25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5:C45"/>
    <mergeCell ref="B40:C40"/>
    <mergeCell ref="B41:C41"/>
    <mergeCell ref="B42:C42"/>
    <mergeCell ref="B43:C43"/>
    <mergeCell ref="B44:C4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5E38-C9C7-4B72-A5DB-8ABEC31444DE}">
  <sheetPr>
    <tabColor rgb="FF0066CC"/>
  </sheetPr>
  <dimension ref="B1:CV48"/>
  <sheetViews>
    <sheetView zoomScale="70" zoomScaleNormal="70" workbookViewId="0">
      <pane ySplit="19" topLeftCell="A20" activePane="bottomLeft" state="frozen"/>
      <selection activeCell="D29" sqref="D29"/>
      <selection pane="bottomLeft" activeCell="G38" sqref="G38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45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46</v>
      </c>
      <c r="F8" s="40"/>
      <c r="G8" s="31" t="s">
        <v>29</v>
      </c>
      <c r="H8" s="68"/>
      <c r="I8" s="76" t="s">
        <v>59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47</v>
      </c>
      <c r="E11" s="56">
        <v>808544.33200000005</v>
      </c>
      <c r="F11" s="56">
        <v>9158682.6030000001</v>
      </c>
      <c r="G11" s="56">
        <v>2681.0059999999999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808779.21499999997</v>
      </c>
      <c r="F14" s="56">
        <f>H20</f>
        <v>9158662.4015000015</v>
      </c>
      <c r="G14" s="56">
        <f>I20</f>
        <v>2630.5709999999999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77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78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6.5" thickBot="1" x14ac:dyDescent="0.3">
      <c r="B20" s="138">
        <v>1</v>
      </c>
      <c r="C20" s="139"/>
      <c r="D20" s="79">
        <v>45627.625</v>
      </c>
      <c r="E20" s="82">
        <v>0</v>
      </c>
      <c r="F20" s="83">
        <v>0</v>
      </c>
      <c r="G20" s="20">
        <v>808779.21499999997</v>
      </c>
      <c r="H20" s="20">
        <v>9158662.4015000015</v>
      </c>
      <c r="I20" s="19">
        <v>2630.5709999999999</v>
      </c>
      <c r="J20" s="6"/>
      <c r="K20" s="16">
        <f>(G20-G20)*100</f>
        <v>0</v>
      </c>
      <c r="L20" s="17">
        <f>(H20-H20)*100</f>
        <v>0</v>
      </c>
      <c r="M20" s="17">
        <f t="shared" ref="M20:M25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5" si="1">(G20-$G$20)*100</f>
        <v>0</v>
      </c>
      <c r="W20" s="86">
        <f t="shared" ref="W20:W25" si="2">(H20-$H$20)*100</f>
        <v>0</v>
      </c>
      <c r="X20" s="86">
        <v>0</v>
      </c>
      <c r="Y20" s="86">
        <f t="shared" ref="Y20:Y25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5" si="4">SQRT((G20-$E$11)^2+(H20-$F$11)^2+(I20-$G$11)^2)</f>
        <v>241.08466047459748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6.5" thickBot="1" x14ac:dyDescent="0.3">
      <c r="B21" s="167">
        <v>2</v>
      </c>
      <c r="C21" s="168"/>
      <c r="D21" s="79">
        <v>45634.625</v>
      </c>
      <c r="E21" s="92">
        <f>D21-D20</f>
        <v>7</v>
      </c>
      <c r="F21" s="93">
        <f t="shared" ref="F21:F25" si="5">D21-D$20</f>
        <v>7</v>
      </c>
      <c r="G21" s="20">
        <v>808779.23750000005</v>
      </c>
      <c r="H21" s="20">
        <v>9158662.4829999991</v>
      </c>
      <c r="I21" s="19">
        <v>2630.5520000000001</v>
      </c>
      <c r="J21" s="6"/>
      <c r="K21" s="16">
        <f t="shared" ref="K21:L25" si="6">(G21-G20)*100</f>
        <v>2.2500000079162419</v>
      </c>
      <c r="L21" s="17">
        <f t="shared" si="6"/>
        <v>8.1499997526407242</v>
      </c>
      <c r="M21" s="17">
        <f t="shared" si="0"/>
        <v>8.4548800111927633</v>
      </c>
      <c r="N21" s="17">
        <f t="shared" ref="N21:N25" si="7">(I21-I20)*100</f>
        <v>-1.8999999999778083</v>
      </c>
      <c r="O21" s="18">
        <f t="shared" ref="O21:O25" si="8">(SQRT((G21-G20)^2+(H21-H20)^2+(I21-I20)^2)*100)</f>
        <v>8.6657368990514954</v>
      </c>
      <c r="P21" s="18">
        <f t="shared" ref="P21:P25" si="9">O21/(F21-F20)</f>
        <v>1.2379624141502137</v>
      </c>
      <c r="Q21" s="19">
        <f t="shared" ref="Q21:Q25" si="10">(P21-P20)/(F21-F20)</f>
        <v>0.17685177345003053</v>
      </c>
      <c r="R21" s="21"/>
      <c r="S21" s="42">
        <f t="shared" ref="S21:S25" si="11">IF(K21&lt;0, ATAN2(L21,K21)*180/PI()+360,ATAN2(L21,K21)*180/PI())</f>
        <v>15.433424993019873</v>
      </c>
      <c r="T21" s="43">
        <f t="shared" ref="T21:T25" si="12">ATAN(N21/M21)*180/PI()</f>
        <v>-12.665237705154842</v>
      </c>
      <c r="U21" s="21"/>
      <c r="V21" s="85">
        <f t="shared" si="1"/>
        <v>2.2500000079162419</v>
      </c>
      <c r="W21" s="86">
        <f t="shared" si="2"/>
        <v>8.1499997526407242</v>
      </c>
      <c r="X21" s="86">
        <f t="shared" ref="X21:X25" si="13">SQRT(V21^2+W21^2)</f>
        <v>8.4548800111927633</v>
      </c>
      <c r="Y21" s="86">
        <f t="shared" si="3"/>
        <v>-1.8999999999778083</v>
      </c>
      <c r="Z21" s="86">
        <f t="shared" ref="Z21:Z25" si="14">SQRT((G21-$G$20)^2+(H21-$H$20)^2+(I21-$I$20)^2)*100</f>
        <v>8.6657368990514954</v>
      </c>
      <c r="AA21" s="86">
        <f t="shared" ref="AA21:AA25" si="15">Z21/F21</f>
        <v>1.2379624141502137</v>
      </c>
      <c r="AB21" s="87">
        <f t="shared" ref="AB21:AB25" si="16">(AA21-$AA$20)/(F21-$F$20)</f>
        <v>0.17685177345003053</v>
      </c>
      <c r="AC21" s="21"/>
      <c r="AD21" s="85">
        <f t="shared" ref="AD21:AD25" si="17">IF(F21&lt;=0,NA(),IF((G21-$G$20)&lt;0,ATAN2((H21-$H$20),(G21-$G$20))*180/PI()+360,ATAN2((H21-$H$20),(G21-$G$20))*180/PI()))</f>
        <v>15.433424993019873</v>
      </c>
      <c r="AE21" s="87">
        <f t="shared" ref="AE21:AE25" si="18">IF(E21&lt;=0,NA(),ATAN(Y21/X21)*180/PI())</f>
        <v>-12.665237705154842</v>
      </c>
      <c r="AF21" s="21"/>
      <c r="AG21" s="88">
        <f t="shared" ref="AG21:AG25" si="19">1/(O21/E21)</f>
        <v>0.8077789669296539</v>
      </c>
      <c r="AH21" s="88">
        <f t="shared" ref="AH21:AH25" si="20">1/(Z21/F21)</f>
        <v>0.8077789669296539</v>
      </c>
      <c r="AI21" s="21"/>
      <c r="AJ21" s="17">
        <f t="shared" si="4"/>
        <v>241.10374208271608</v>
      </c>
      <c r="AK21" s="90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6.5" thickBot="1" x14ac:dyDescent="0.3">
      <c r="B22" s="138">
        <v>3</v>
      </c>
      <c r="C22" s="139"/>
      <c r="D22" s="79">
        <v>45637.625</v>
      </c>
      <c r="E22" s="92">
        <f t="shared" ref="E22:E25" si="21">D22-D21</f>
        <v>3</v>
      </c>
      <c r="F22" s="93">
        <f t="shared" si="5"/>
        <v>10</v>
      </c>
      <c r="G22" s="20">
        <v>808779.24650000001</v>
      </c>
      <c r="H22" s="20">
        <v>9158662.4979999997</v>
      </c>
      <c r="I22" s="19">
        <v>2630.5349999999999</v>
      </c>
      <c r="K22" s="16">
        <f t="shared" si="6"/>
        <v>0.89999999618157744</v>
      </c>
      <c r="L22" s="17">
        <f t="shared" si="6"/>
        <v>1.5000000596046448</v>
      </c>
      <c r="M22" s="17">
        <f t="shared" si="0"/>
        <v>1.7492856175995894</v>
      </c>
      <c r="N22" s="17">
        <f t="shared" si="7"/>
        <v>-1.7000000000280124</v>
      </c>
      <c r="O22" s="18">
        <f t="shared" si="8"/>
        <v>2.4392622187940391</v>
      </c>
      <c r="P22" s="18">
        <f t="shared" si="9"/>
        <v>0.81308740626467968</v>
      </c>
      <c r="Q22" s="19">
        <f t="shared" si="10"/>
        <v>-0.14162500262851133</v>
      </c>
      <c r="R22" s="21"/>
      <c r="S22" s="42">
        <f t="shared" si="11"/>
        <v>30.963755420389116</v>
      </c>
      <c r="T22" s="43">
        <f t="shared" si="12"/>
        <v>-44.181376657052034</v>
      </c>
      <c r="U22" s="21"/>
      <c r="V22" s="85">
        <f t="shared" si="1"/>
        <v>3.1500000040978193</v>
      </c>
      <c r="W22" s="86">
        <f t="shared" si="2"/>
        <v>9.649999812245369</v>
      </c>
      <c r="X22" s="86">
        <f t="shared" si="13"/>
        <v>10.151108136659364</v>
      </c>
      <c r="Y22" s="86">
        <f t="shared" si="3"/>
        <v>-3.6000000000058208</v>
      </c>
      <c r="Z22" s="86">
        <f t="shared" si="14"/>
        <v>10.77056156392014</v>
      </c>
      <c r="AA22" s="86">
        <f t="shared" si="15"/>
        <v>1.077056156392014</v>
      </c>
      <c r="AB22" s="87">
        <f t="shared" si="16"/>
        <v>0.1077056156392014</v>
      </c>
      <c r="AC22" s="21"/>
      <c r="AD22" s="85">
        <f t="shared" si="17"/>
        <v>18.077970743026533</v>
      </c>
      <c r="AE22" s="87">
        <f t="shared" si="18"/>
        <v>-19.526597491343107</v>
      </c>
      <c r="AF22" s="21"/>
      <c r="AG22" s="88">
        <f t="shared" si="19"/>
        <v>1.2298800747560414</v>
      </c>
      <c r="AH22" s="88">
        <f t="shared" si="20"/>
        <v>0.92845669565629585</v>
      </c>
      <c r="AI22" s="21"/>
      <c r="AJ22" s="17">
        <f t="shared" si="4"/>
        <v>241.11481741329581</v>
      </c>
    </row>
    <row r="23" spans="2:100" ht="16.5" thickBot="1" x14ac:dyDescent="0.3">
      <c r="B23" s="167">
        <v>4</v>
      </c>
      <c r="C23" s="168"/>
      <c r="D23" s="79">
        <v>45641.458333333336</v>
      </c>
      <c r="E23" s="92">
        <f t="shared" si="21"/>
        <v>3.8333333333357587</v>
      </c>
      <c r="F23" s="93">
        <f t="shared" si="5"/>
        <v>13.833333333335759</v>
      </c>
      <c r="G23" s="20">
        <v>808779.25099999993</v>
      </c>
      <c r="H23" s="20">
        <v>9158662.4470000006</v>
      </c>
      <c r="I23" s="19">
        <v>2630.5140000000001</v>
      </c>
      <c r="K23" s="16">
        <f t="shared" si="6"/>
        <v>0.44999999227002263</v>
      </c>
      <c r="L23" s="17">
        <f t="shared" si="6"/>
        <v>-5.0999999046325684</v>
      </c>
      <c r="M23" s="17">
        <f t="shared" si="0"/>
        <v>5.1198143540850412</v>
      </c>
      <c r="N23" s="17">
        <f t="shared" si="7"/>
        <v>-2.099999999973079</v>
      </c>
      <c r="O23" s="18">
        <f t="shared" si="8"/>
        <v>5.5337599351780842</v>
      </c>
      <c r="P23" s="18">
        <f t="shared" si="9"/>
        <v>1.443589548306413</v>
      </c>
      <c r="Q23" s="19">
        <f t="shared" si="10"/>
        <v>0.1644788196629568</v>
      </c>
      <c r="R23" s="21"/>
      <c r="S23" s="42">
        <f t="shared" si="11"/>
        <v>174.95754892319522</v>
      </c>
      <c r="T23" s="43">
        <f t="shared" si="12"/>
        <v>-22.302022277583326</v>
      </c>
      <c r="U23" s="21"/>
      <c r="V23" s="85">
        <f t="shared" si="1"/>
        <v>3.599999996367842</v>
      </c>
      <c r="W23" s="86">
        <f t="shared" si="2"/>
        <v>4.5499999076128006</v>
      </c>
      <c r="X23" s="86">
        <f t="shared" si="13"/>
        <v>5.8019392562422567</v>
      </c>
      <c r="Y23" s="86">
        <f t="shared" si="3"/>
        <v>-5.6999999999788997</v>
      </c>
      <c r="Z23" s="86">
        <f t="shared" si="14"/>
        <v>8.1334186620931064</v>
      </c>
      <c r="AA23" s="86">
        <f t="shared" si="15"/>
        <v>0.58795797557289253</v>
      </c>
      <c r="AB23" s="87">
        <f t="shared" si="16"/>
        <v>4.2502986185984783E-2</v>
      </c>
      <c r="AC23" s="21"/>
      <c r="AD23" s="85">
        <f t="shared" si="17"/>
        <v>38.351355354698853</v>
      </c>
      <c r="AE23" s="87">
        <f t="shared" si="18"/>
        <v>-44.49221291289345</v>
      </c>
      <c r="AF23" s="21"/>
      <c r="AG23" s="88">
        <f t="shared" si="19"/>
        <v>0.69271767807766249</v>
      </c>
      <c r="AH23" s="88">
        <f t="shared" si="20"/>
        <v>1.700801828609644</v>
      </c>
      <c r="AI23" s="21"/>
      <c r="AJ23" s="17">
        <f t="shared" si="4"/>
        <v>241.12785604513266</v>
      </c>
    </row>
    <row r="24" spans="2:100" ht="16.5" thickBot="1" x14ac:dyDescent="0.3">
      <c r="B24" s="138">
        <v>5</v>
      </c>
      <c r="C24" s="139"/>
      <c r="D24" s="79">
        <v>45643.625</v>
      </c>
      <c r="E24" s="92">
        <f t="shared" si="21"/>
        <v>2.1666666666642413</v>
      </c>
      <c r="F24" s="93">
        <f t="shared" si="5"/>
        <v>16</v>
      </c>
      <c r="G24" s="20">
        <v>808779.24800000002</v>
      </c>
      <c r="H24" s="20">
        <v>9158662.3605000004</v>
      </c>
      <c r="I24" s="19">
        <v>2630.5029999999997</v>
      </c>
      <c r="K24" s="16">
        <f t="shared" si="6"/>
        <v>-0.29999999096617103</v>
      </c>
      <c r="L24" s="17">
        <f t="shared" si="6"/>
        <v>-8.6500000208616257</v>
      </c>
      <c r="M24" s="17">
        <f t="shared" si="0"/>
        <v>8.6552007692188067</v>
      </c>
      <c r="N24" s="17">
        <f t="shared" si="7"/>
        <v>-1.1000000000422006</v>
      </c>
      <c r="O24" s="18">
        <f t="shared" si="8"/>
        <v>8.72482093544496</v>
      </c>
      <c r="P24" s="18">
        <f t="shared" si="9"/>
        <v>4.0268404317483348</v>
      </c>
      <c r="Q24" s="19">
        <f t="shared" si="10"/>
        <v>1.1922696385129909</v>
      </c>
      <c r="R24" s="21"/>
      <c r="S24" s="42">
        <f t="shared" si="11"/>
        <v>181.9863406313292</v>
      </c>
      <c r="T24" s="43">
        <f t="shared" si="12"/>
        <v>-7.2429603873580888</v>
      </c>
      <c r="U24" s="21"/>
      <c r="V24" s="85">
        <f t="shared" si="1"/>
        <v>3.3000000054016709</v>
      </c>
      <c r="W24" s="86">
        <f t="shared" si="2"/>
        <v>-4.1000001132488251</v>
      </c>
      <c r="X24" s="86">
        <f t="shared" si="13"/>
        <v>5.2630790383853636</v>
      </c>
      <c r="Y24" s="86">
        <f t="shared" si="3"/>
        <v>-6.8000000000211003</v>
      </c>
      <c r="Z24" s="86">
        <f t="shared" si="14"/>
        <v>8.5988371867699858</v>
      </c>
      <c r="AA24" s="86">
        <f t="shared" si="15"/>
        <v>0.53742732417312411</v>
      </c>
      <c r="AB24" s="87">
        <f t="shared" si="16"/>
        <v>3.3589207760820257E-2</v>
      </c>
      <c r="AC24" s="21"/>
      <c r="AD24" s="85">
        <f t="shared" si="17"/>
        <v>141.17017582223977</v>
      </c>
      <c r="AE24" s="87">
        <f t="shared" si="18"/>
        <v>-52.26076628547942</v>
      </c>
      <c r="AF24" s="21"/>
      <c r="AG24" s="88">
        <f t="shared" si="19"/>
        <v>0.24833365437473509</v>
      </c>
      <c r="AH24" s="88">
        <f t="shared" si="20"/>
        <v>1.8607167053491034</v>
      </c>
      <c r="AI24" s="21"/>
      <c r="AJ24" s="17">
        <f t="shared" si="4"/>
        <v>241.13448295758752</v>
      </c>
    </row>
    <row r="25" spans="2:100" ht="16.5" thickBot="1" x14ac:dyDescent="0.3">
      <c r="B25" s="167">
        <v>6</v>
      </c>
      <c r="C25" s="168"/>
      <c r="D25" s="79">
        <v>45644.416666666664</v>
      </c>
      <c r="E25" s="92">
        <f t="shared" si="21"/>
        <v>0.79166666666424135</v>
      </c>
      <c r="F25" s="93">
        <f t="shared" si="5"/>
        <v>16.791666666664241</v>
      </c>
      <c r="G25" s="20">
        <v>808779.26300000004</v>
      </c>
      <c r="H25" s="20">
        <v>9158662.5300000012</v>
      </c>
      <c r="I25" s="19">
        <v>2630.4940000000001</v>
      </c>
      <c r="K25" s="16">
        <f t="shared" si="6"/>
        <v>1.5000000013969839</v>
      </c>
      <c r="L25" s="17">
        <f t="shared" si="6"/>
        <v>16.950000077486038</v>
      </c>
      <c r="M25" s="17">
        <f t="shared" si="0"/>
        <v>17.016242318178467</v>
      </c>
      <c r="N25" s="17">
        <f t="shared" si="7"/>
        <v>-0.89999999995598046</v>
      </c>
      <c r="O25" s="18">
        <f t="shared" si="8"/>
        <v>17.040026485627553</v>
      </c>
      <c r="P25" s="18">
        <f t="shared" si="9"/>
        <v>21.524243981911273</v>
      </c>
      <c r="Q25" s="19">
        <f t="shared" si="10"/>
        <v>22.101983431852471</v>
      </c>
      <c r="R25" s="21"/>
      <c r="S25" s="42">
        <f t="shared" si="11"/>
        <v>5.0572485142455834</v>
      </c>
      <c r="T25" s="43">
        <f t="shared" si="12"/>
        <v>-3.0275895836334503</v>
      </c>
      <c r="U25" s="21"/>
      <c r="V25" s="85">
        <f t="shared" si="1"/>
        <v>4.8000000067986548</v>
      </c>
      <c r="W25" s="86">
        <f t="shared" si="2"/>
        <v>12.849999964237213</v>
      </c>
      <c r="X25" s="86">
        <f t="shared" si="13"/>
        <v>13.717233655010892</v>
      </c>
      <c r="Y25" s="86">
        <f t="shared" si="3"/>
        <v>-7.6999999999770807</v>
      </c>
      <c r="Z25" s="86">
        <f t="shared" si="14"/>
        <v>15.730622973862495</v>
      </c>
      <c r="AA25" s="86">
        <f t="shared" si="15"/>
        <v>0.93681129372891914</v>
      </c>
      <c r="AB25" s="87">
        <f t="shared" si="16"/>
        <v>5.5790250743169498E-2</v>
      </c>
      <c r="AC25" s="21"/>
      <c r="AD25" s="85">
        <f t="shared" si="17"/>
        <v>20.482714562669191</v>
      </c>
      <c r="AE25" s="87">
        <f t="shared" si="18"/>
        <v>-29.307138780185134</v>
      </c>
      <c r="AF25" s="21"/>
      <c r="AG25" s="88">
        <f t="shared" si="19"/>
        <v>4.645923921139291E-2</v>
      </c>
      <c r="AH25" s="88">
        <f t="shared" si="20"/>
        <v>1.0674508374248586</v>
      </c>
      <c r="AI25" s="21"/>
      <c r="AJ25" s="17">
        <f t="shared" si="4"/>
        <v>241.13681227458528</v>
      </c>
    </row>
    <row r="26" spans="2:100" ht="16.5" thickBot="1" x14ac:dyDescent="0.3">
      <c r="B26" s="138">
        <v>7</v>
      </c>
      <c r="C26" s="139"/>
      <c r="D26" s="79">
        <v>45648.375</v>
      </c>
      <c r="E26" s="92">
        <f t="shared" ref="E26:E27" si="22">D26-D25</f>
        <v>3.9583333333357587</v>
      </c>
      <c r="F26" s="93">
        <f t="shared" ref="F26:F27" si="23">D26-D$20</f>
        <v>20.75</v>
      </c>
      <c r="G26" s="20">
        <v>808779.28249999997</v>
      </c>
      <c r="H26" s="20">
        <v>9158662.602</v>
      </c>
      <c r="I26" s="19">
        <v>2630.4929999999999</v>
      </c>
      <c r="K26" s="16">
        <f t="shared" ref="K26:K27" si="24">(G26-G25)*100</f>
        <v>1.9499999936670065</v>
      </c>
      <c r="L26" s="17">
        <f t="shared" ref="L26:L27" si="25">(H26-H25)*100</f>
        <v>7.1999998763203621</v>
      </c>
      <c r="M26" s="17">
        <f t="shared" ref="M26:M27" si="26">SQRT(K26^2+L26^2)</f>
        <v>7.4593899344594234</v>
      </c>
      <c r="N26" s="17">
        <f t="shared" ref="N26:N27" si="27">(I26-I25)*100</f>
        <v>-0.10000000002037268</v>
      </c>
      <c r="O26" s="18">
        <f t="shared" ref="O26:O27" si="28">(SQRT((G26-G25)^2+(H26-H25)^2+(I26-I25)^2)*100)</f>
        <v>7.4600602004486953</v>
      </c>
      <c r="P26" s="18">
        <f t="shared" ref="P26:P27" si="29">O26/(F26-F25)</f>
        <v>1.884646787480621</v>
      </c>
      <c r="Q26" s="19">
        <f t="shared" ref="Q26:Q27" si="30">(P26-P25)/(F26-F25)</f>
        <v>-4.9615824491162828</v>
      </c>
      <c r="R26" s="21"/>
      <c r="S26" s="42">
        <f t="shared" ref="S26:S27" si="31">IF(K26&lt;0, ATAN2(L26,K26)*180/PI()+360,ATAN2(L26,K26)*180/PI())</f>
        <v>15.154068251701451</v>
      </c>
      <c r="T26" s="43">
        <f t="shared" ref="T26:T27" si="32">ATAN(N26/M26)*180/PI()</f>
        <v>-0.76805674489464137</v>
      </c>
      <c r="U26" s="21"/>
      <c r="V26" s="85">
        <f t="shared" ref="V26:V27" si="33">(G26-$G$20)*100</f>
        <v>6.7500000004656613</v>
      </c>
      <c r="W26" s="86">
        <f t="shared" ref="W26:W27" si="34">(H26-$H$20)*100</f>
        <v>20.049999840557575</v>
      </c>
      <c r="X26" s="86">
        <f t="shared" ref="X26:X27" si="35">SQRT(V26^2+W26^2)</f>
        <v>21.155731932803583</v>
      </c>
      <c r="Y26" s="86">
        <f t="shared" ref="Y26:Y27" si="36">(I26-$I$20)*100</f>
        <v>-7.7999999999974534</v>
      </c>
      <c r="Z26" s="86">
        <f t="shared" ref="Z26:Z27" si="37">SQRT((G26-$G$20)^2+(H26-$H$20)^2+(I26-$I$20)^2)*100</f>
        <v>22.547837892192803</v>
      </c>
      <c r="AA26" s="86">
        <f t="shared" ref="AA26:AA27" si="38">Z26/F26</f>
        <v>1.0866427899851954</v>
      </c>
      <c r="AB26" s="87">
        <f t="shared" ref="AB26:AB27" si="39">(AA26-$AA$20)/(F26-$F$20)</f>
        <v>5.2368327228202186E-2</v>
      </c>
      <c r="AC26" s="21"/>
      <c r="AD26" s="85">
        <f t="shared" ref="AD26:AD27" si="40">IF(F26&lt;=0,NA(),IF((G26-$G$20)&lt;0,ATAN2((H26-$H$20),(G26-$G$20))*180/PI()+360,ATAN2((H26-$H$20),(G26-$G$20))*180/PI()))</f>
        <v>18.606236282741214</v>
      </c>
      <c r="AE26" s="87">
        <f t="shared" ref="AE26:AE27" si="41">IF(E26&lt;=0,NA(),ATAN(Y26/X26)*180/PI())</f>
        <v>-20.238648359175524</v>
      </c>
      <c r="AF26" s="21"/>
      <c r="AG26" s="88">
        <f t="shared" ref="AG26:AG27" si="42">1/(O26/E26)</f>
        <v>0.53060340358884495</v>
      </c>
      <c r="AH26" s="88">
        <f t="shared" ref="AH26:AH27" si="43">1/(Z26/F26)</f>
        <v>0.9202656192230606</v>
      </c>
      <c r="AI26" s="21"/>
      <c r="AJ26" s="17">
        <f t="shared" ref="AJ26:AJ27" si="44">SQRT((G26-$E$11)^2+(H26-$F$11)^2+(I26-$G$11)^2)</f>
        <v>241.15003757042726</v>
      </c>
    </row>
    <row r="27" spans="2:100" ht="16.5" thickBot="1" x14ac:dyDescent="0.3">
      <c r="B27" s="167">
        <v>8</v>
      </c>
      <c r="C27" s="168"/>
      <c r="D27" s="79">
        <v>45649.583333333336</v>
      </c>
      <c r="E27" s="92">
        <f t="shared" si="22"/>
        <v>1.2083333333357587</v>
      </c>
      <c r="F27" s="93">
        <f t="shared" si="23"/>
        <v>21.958333333335759</v>
      </c>
      <c r="G27" s="20">
        <v>808779.28850000002</v>
      </c>
      <c r="H27" s="20">
        <v>9158662.6339999996</v>
      </c>
      <c r="I27" s="19">
        <v>2630.4889999999996</v>
      </c>
      <c r="K27" s="16">
        <f t="shared" si="24"/>
        <v>0.60000000521540642</v>
      </c>
      <c r="L27" s="17">
        <f t="shared" si="25"/>
        <v>3.1999999657273293</v>
      </c>
      <c r="M27" s="17">
        <f t="shared" si="26"/>
        <v>3.255764086495426</v>
      </c>
      <c r="N27" s="17">
        <f t="shared" si="27"/>
        <v>-0.40000000003601599</v>
      </c>
      <c r="O27" s="18">
        <f t="shared" si="28"/>
        <v>3.2802438608954385</v>
      </c>
      <c r="P27" s="18">
        <f t="shared" si="29"/>
        <v>2.7146845745287074</v>
      </c>
      <c r="Q27" s="19">
        <f t="shared" si="30"/>
        <v>0.68692782376255479</v>
      </c>
      <c r="R27" s="21"/>
      <c r="S27" s="42">
        <f t="shared" si="31"/>
        <v>10.619655477516845</v>
      </c>
      <c r="T27" s="43">
        <f t="shared" si="32"/>
        <v>-7.0042030524422794</v>
      </c>
      <c r="U27" s="21"/>
      <c r="V27" s="85">
        <f t="shared" si="33"/>
        <v>7.3500000056810677</v>
      </c>
      <c r="W27" s="86">
        <f t="shared" si="34"/>
        <v>23.249999806284904</v>
      </c>
      <c r="X27" s="86">
        <f t="shared" si="35"/>
        <v>24.384113497844446</v>
      </c>
      <c r="Y27" s="86">
        <f t="shared" si="36"/>
        <v>-8.2000000000334694</v>
      </c>
      <c r="Z27" s="86">
        <f t="shared" si="37"/>
        <v>25.725959478245098</v>
      </c>
      <c r="AA27" s="86">
        <f t="shared" si="38"/>
        <v>1.1715806973013552</v>
      </c>
      <c r="AB27" s="87">
        <f t="shared" si="39"/>
        <v>5.3354718662674418E-2</v>
      </c>
      <c r="AC27" s="21"/>
      <c r="AD27" s="85">
        <f t="shared" si="40"/>
        <v>17.543257865329867</v>
      </c>
      <c r="AE27" s="87">
        <f t="shared" si="41"/>
        <v>-18.586995541210896</v>
      </c>
      <c r="AF27" s="21"/>
      <c r="AG27" s="88">
        <f t="shared" si="42"/>
        <v>0.36836692166109525</v>
      </c>
      <c r="AH27" s="88">
        <f t="shared" si="43"/>
        <v>0.85354769185206114</v>
      </c>
      <c r="AI27" s="21"/>
      <c r="AJ27" s="17">
        <f t="shared" si="44"/>
        <v>241.15406930478429</v>
      </c>
    </row>
    <row r="28" spans="2:100" ht="16.5" thickBot="1" x14ac:dyDescent="0.3">
      <c r="B28" s="138">
        <v>9</v>
      </c>
      <c r="C28" s="139"/>
      <c r="D28" s="79">
        <v>45651.416666666664</v>
      </c>
      <c r="E28" s="92">
        <f t="shared" ref="E28:E31" si="45">D28-D27</f>
        <v>1.8333333333284827</v>
      </c>
      <c r="F28" s="93">
        <f t="shared" ref="F28:F31" si="46">D28-D$20</f>
        <v>23.791666666664241</v>
      </c>
      <c r="G28" s="20">
        <v>808779.30449999997</v>
      </c>
      <c r="H28" s="20">
        <v>9158662.7780000009</v>
      </c>
      <c r="I28" s="19">
        <v>2630.4849999999997</v>
      </c>
      <c r="K28" s="16">
        <f t="shared" ref="K28:K31" si="47">(G28-G27)*100</f>
        <v>1.5999999945051968</v>
      </c>
      <c r="L28" s="17">
        <f t="shared" ref="L28:L31" si="48">(H28-H27)*100</f>
        <v>14.400000125169754</v>
      </c>
      <c r="M28" s="17">
        <f t="shared" ref="M28:M31" si="49">SQRT(K28^2+L28^2)</f>
        <v>14.488616344817249</v>
      </c>
      <c r="N28" s="17">
        <f t="shared" ref="N28:N31" si="50">(I28-I27)*100</f>
        <v>-0.39999999999054126</v>
      </c>
      <c r="O28" s="18">
        <f t="shared" ref="O28:O31" si="51">(SQRT((G28-G27)^2+(H28-H27)^2+(I28-I27)^2)*100)</f>
        <v>14.49413686934472</v>
      </c>
      <c r="P28" s="18">
        <f t="shared" ref="P28:P31" si="52">O28/(F28-F27)</f>
        <v>7.9058928378453102</v>
      </c>
      <c r="Q28" s="19">
        <f t="shared" ref="Q28:Q31" si="53">(P28-P27)/(F28-F27)</f>
        <v>2.8315681436347298</v>
      </c>
      <c r="R28" s="21"/>
      <c r="S28" s="42">
        <f t="shared" ref="S28:S31" si="54">IF(K28&lt;0, ATAN2(L28,K28)*180/PI()+360,ATAN2(L28,K28)*180/PI())</f>
        <v>6.3401916696510696</v>
      </c>
      <c r="T28" s="43">
        <f t="shared" ref="T28:T31" si="55">ATAN(N28/M28)*180/PI()</f>
        <v>-1.5814133785492108</v>
      </c>
      <c r="U28" s="21"/>
      <c r="V28" s="85">
        <f t="shared" ref="V28:V31" si="56">(G28-$G$20)*100</f>
        <v>8.9500000001862645</v>
      </c>
      <c r="W28" s="86">
        <f t="shared" ref="W28:W31" si="57">(H28-$H$20)*100</f>
        <v>37.649999931454659</v>
      </c>
      <c r="X28" s="86">
        <f t="shared" ref="X28:X31" si="58">SQRT(V28^2+W28^2)</f>
        <v>38.699160130962404</v>
      </c>
      <c r="Y28" s="86">
        <f t="shared" ref="Y28:Y31" si="59">(I28-$I$20)*100</f>
        <v>-8.6000000000240107</v>
      </c>
      <c r="Z28" s="86">
        <f t="shared" ref="Z28:Z31" si="60">SQRT((G28-$G$20)^2+(H28-$H$20)^2+(I28-$I$20)^2)*100</f>
        <v>39.643221297496531</v>
      </c>
      <c r="AA28" s="86">
        <f t="shared" ref="AA28:AA31" si="61">Z28/F28</f>
        <v>1.666264993239954</v>
      </c>
      <c r="AB28" s="87">
        <f t="shared" ref="AB28:AB31" si="62">(AA28-$AA$20)/(F28-$F$20)</f>
        <v>7.0035656458429019E-2</v>
      </c>
      <c r="AC28" s="21"/>
      <c r="AD28" s="85">
        <f t="shared" ref="AD28:AD31" si="63">IF(F28&lt;=0,NA(),IF((G28-$G$20)&lt;0,ATAN2((H28-$H$20),(G28-$G$20))*180/PI()+360,ATAN2((H28-$H$20),(G28-$G$20))*180/PI()))</f>
        <v>13.371922324874234</v>
      </c>
      <c r="AE28" s="87">
        <f t="shared" ref="AE28:AE31" si="64">IF(E28&lt;=0,NA(),ATAN(Y28/X28)*180/PI())</f>
        <v>-12.529071030369497</v>
      </c>
      <c r="AF28" s="21"/>
      <c r="AG28" s="88">
        <f t="shared" ref="AG28:AG31" si="65">1/(O28/E28)</f>
        <v>0.12648792748783858</v>
      </c>
      <c r="AH28" s="88">
        <f t="shared" ref="AH28:AH31" si="66">1/(Z28/F28)</f>
        <v>0.60014463729179057</v>
      </c>
      <c r="AI28" s="21"/>
      <c r="AJ28" s="17">
        <f t="shared" ref="AJ28:AJ31" si="67">SQRT((G28-$E$11)^2+(H28-$F$11)^2+(I28-$G$11)^2)</f>
        <v>241.15861548404419</v>
      </c>
    </row>
    <row r="29" spans="2:100" ht="15.75" x14ac:dyDescent="0.25">
      <c r="B29" s="167">
        <v>10</v>
      </c>
      <c r="C29" s="168"/>
      <c r="D29" s="89">
        <v>45663.375</v>
      </c>
      <c r="E29" s="92">
        <f t="shared" si="45"/>
        <v>11.958333333335759</v>
      </c>
      <c r="F29" s="93">
        <f t="shared" si="46"/>
        <v>35.75</v>
      </c>
      <c r="G29" s="20">
        <v>808779.22340000002</v>
      </c>
      <c r="H29" s="20">
        <v>9158662.80425</v>
      </c>
      <c r="I29" s="19">
        <v>2630.4186500000001</v>
      </c>
      <c r="K29" s="16">
        <f t="shared" si="47"/>
        <v>-8.109999995213002</v>
      </c>
      <c r="L29" s="17">
        <f t="shared" si="48"/>
        <v>2.6249999180436134</v>
      </c>
      <c r="M29" s="17">
        <f t="shared" si="49"/>
        <v>8.5242433383898586</v>
      </c>
      <c r="N29" s="17">
        <f t="shared" si="50"/>
        <v>-6.6349999999602005</v>
      </c>
      <c r="O29" s="18">
        <f t="shared" si="51"/>
        <v>10.8021270818092</v>
      </c>
      <c r="P29" s="18">
        <f t="shared" si="52"/>
        <v>0.90331376293856525</v>
      </c>
      <c r="Q29" s="19">
        <f t="shared" si="53"/>
        <v>-0.58558152542762298</v>
      </c>
      <c r="R29" s="21"/>
      <c r="S29" s="42">
        <f t="shared" si="54"/>
        <v>287.93544294549037</v>
      </c>
      <c r="T29" s="43">
        <f t="shared" si="55"/>
        <v>-37.896055739759582</v>
      </c>
      <c r="U29" s="21"/>
      <c r="V29" s="85">
        <f t="shared" si="56"/>
        <v>0.84000000497326255</v>
      </c>
      <c r="W29" s="86">
        <f t="shared" si="57"/>
        <v>40.274999849498272</v>
      </c>
      <c r="X29" s="86">
        <f t="shared" si="58"/>
        <v>40.28375867375636</v>
      </c>
      <c r="Y29" s="86">
        <f t="shared" si="59"/>
        <v>-15.234999999984211</v>
      </c>
      <c r="Z29" s="86">
        <f t="shared" si="60"/>
        <v>43.068392562121005</v>
      </c>
      <c r="AA29" s="86">
        <f t="shared" si="61"/>
        <v>1.2047102814579302</v>
      </c>
      <c r="AB29" s="87">
        <f t="shared" si="62"/>
        <v>3.3698189691130913E-2</v>
      </c>
      <c r="AC29" s="21"/>
      <c r="AD29" s="85">
        <f t="shared" si="63"/>
        <v>1.1948225568995625</v>
      </c>
      <c r="AE29" s="87">
        <f t="shared" si="64"/>
        <v>-20.716222888147705</v>
      </c>
      <c r="AF29" s="21"/>
      <c r="AG29" s="88">
        <f t="shared" si="65"/>
        <v>1.1070350536306512</v>
      </c>
      <c r="AH29" s="88">
        <f t="shared" si="66"/>
        <v>0.83007509389710565</v>
      </c>
      <c r="AI29" s="21"/>
      <c r="AJ29" s="17">
        <f t="shared" si="67"/>
        <v>241.09135255236976</v>
      </c>
    </row>
    <row r="30" spans="2:100" ht="15.75" x14ac:dyDescent="0.25">
      <c r="B30" s="167">
        <v>11</v>
      </c>
      <c r="C30" s="168"/>
      <c r="D30" s="89">
        <v>45666.375</v>
      </c>
      <c r="E30" s="92">
        <f t="shared" si="45"/>
        <v>3</v>
      </c>
      <c r="F30" s="93">
        <f t="shared" si="46"/>
        <v>38.75</v>
      </c>
      <c r="G30" s="20">
        <v>808779.23164999997</v>
      </c>
      <c r="H30" s="20">
        <v>9158662.8394000009</v>
      </c>
      <c r="I30" s="19">
        <v>2630.7065000000002</v>
      </c>
      <c r="K30" s="16">
        <f t="shared" si="47"/>
        <v>0.82499999552965164</v>
      </c>
      <c r="L30" s="17">
        <f t="shared" si="48"/>
        <v>3.515000082552433</v>
      </c>
      <c r="M30" s="17">
        <f t="shared" si="49"/>
        <v>3.610519432570269</v>
      </c>
      <c r="N30" s="17">
        <f t="shared" si="50"/>
        <v>28.785000000016225</v>
      </c>
      <c r="O30" s="18">
        <f t="shared" si="51"/>
        <v>29.010551107724609</v>
      </c>
      <c r="P30" s="18">
        <f t="shared" si="52"/>
        <v>9.6701837025748691</v>
      </c>
      <c r="Q30" s="19">
        <f t="shared" si="53"/>
        <v>2.922289979878768</v>
      </c>
      <c r="R30" s="21"/>
      <c r="S30" s="42">
        <f t="shared" si="54"/>
        <v>13.208716326149002</v>
      </c>
      <c r="T30" s="43">
        <f t="shared" si="55"/>
        <v>82.850693700918143</v>
      </c>
      <c r="U30" s="21"/>
      <c r="V30" s="16">
        <f t="shared" si="56"/>
        <v>1.6650000005029142</v>
      </c>
      <c r="W30" s="127">
        <f t="shared" si="57"/>
        <v>43.789999932050705</v>
      </c>
      <c r="X30" s="127">
        <f t="shared" si="58"/>
        <v>43.821642130922882</v>
      </c>
      <c r="Y30" s="127">
        <f t="shared" si="59"/>
        <v>13.550000000032014</v>
      </c>
      <c r="Z30" s="127">
        <f t="shared" si="60"/>
        <v>45.86871285584045</v>
      </c>
      <c r="AA30" s="127">
        <f t="shared" si="61"/>
        <v>1.1837087188603987</v>
      </c>
      <c r="AB30" s="19">
        <f t="shared" si="62"/>
        <v>3.0547321777042547E-2</v>
      </c>
      <c r="AC30" s="21"/>
      <c r="AD30" s="16">
        <f t="shared" si="63"/>
        <v>2.1774729576821401</v>
      </c>
      <c r="AE30" s="19">
        <f t="shared" si="64"/>
        <v>17.18202441218801</v>
      </c>
      <c r="AF30" s="21"/>
      <c r="AG30" s="20">
        <f t="shared" si="65"/>
        <v>0.10341065183009203</v>
      </c>
      <c r="AH30" s="19">
        <f t="shared" si="66"/>
        <v>0.84480242822130935</v>
      </c>
      <c r="AI30" s="21"/>
      <c r="AJ30" s="17">
        <f t="shared" si="67"/>
        <v>241.03627352592574</v>
      </c>
    </row>
    <row r="31" spans="2:100" ht="15.75" x14ac:dyDescent="0.25">
      <c r="B31" s="167">
        <v>12</v>
      </c>
      <c r="C31" s="168"/>
      <c r="D31" s="89">
        <v>45677.375</v>
      </c>
      <c r="E31" s="92">
        <f t="shared" si="45"/>
        <v>11</v>
      </c>
      <c r="F31" s="93">
        <f t="shared" si="46"/>
        <v>49.75</v>
      </c>
      <c r="G31" s="20">
        <v>808779.24399999995</v>
      </c>
      <c r="H31" s="20">
        <v>9158662.7877500001</v>
      </c>
      <c r="I31" s="19">
        <v>2630.3735999999999</v>
      </c>
      <c r="K31" s="16">
        <f t="shared" si="47"/>
        <v>1.2349999975413084</v>
      </c>
      <c r="L31" s="17">
        <f t="shared" si="48"/>
        <v>-5.1650000736117363</v>
      </c>
      <c r="M31" s="17">
        <f t="shared" si="49"/>
        <v>5.310597965797851</v>
      </c>
      <c r="N31" s="17">
        <f t="shared" si="50"/>
        <v>-33.290000000033615</v>
      </c>
      <c r="O31" s="18">
        <f t="shared" si="51"/>
        <v>33.710926281497727</v>
      </c>
      <c r="P31" s="18">
        <f t="shared" si="52"/>
        <v>3.0646296619543389</v>
      </c>
      <c r="Q31" s="19">
        <f t="shared" si="53"/>
        <v>-0.60050491278368456</v>
      </c>
      <c r="R31" s="21"/>
      <c r="S31" s="42">
        <f t="shared" si="54"/>
        <v>166.55252571378733</v>
      </c>
      <c r="T31" s="43">
        <f t="shared" si="55"/>
        <v>-80.936243227798386</v>
      </c>
      <c r="U31" s="21"/>
      <c r="V31" s="16">
        <f t="shared" si="56"/>
        <v>2.8999999980442226</v>
      </c>
      <c r="W31" s="127">
        <f t="shared" si="57"/>
        <v>38.624999858438969</v>
      </c>
      <c r="X31" s="127">
        <f t="shared" si="58"/>
        <v>38.733714178388141</v>
      </c>
      <c r="Y31" s="127">
        <f t="shared" si="59"/>
        <v>-19.740000000001601</v>
      </c>
      <c r="Z31" s="127">
        <f t="shared" si="60"/>
        <v>43.473764663911155</v>
      </c>
      <c r="AA31" s="127">
        <f t="shared" si="61"/>
        <v>0.87384451585751066</v>
      </c>
      <c r="AB31" s="19">
        <f t="shared" si="62"/>
        <v>1.7564713886583129E-2</v>
      </c>
      <c r="AC31" s="21"/>
      <c r="AD31" s="16">
        <f t="shared" si="63"/>
        <v>4.2937629653640714</v>
      </c>
      <c r="AE31" s="19">
        <f t="shared" si="64"/>
        <v>-27.004916612945767</v>
      </c>
      <c r="AF31" s="21"/>
      <c r="AG31" s="20">
        <f t="shared" si="65"/>
        <v>0.32630370070956372</v>
      </c>
      <c r="AH31" s="19">
        <f t="shared" si="66"/>
        <v>1.1443683422544477</v>
      </c>
      <c r="AI31" s="21"/>
      <c r="AJ31" s="17">
        <f t="shared" si="67"/>
        <v>241.12223415992241</v>
      </c>
    </row>
    <row r="32" spans="2:100" ht="15.75" x14ac:dyDescent="0.25">
      <c r="B32" s="167">
        <v>13</v>
      </c>
      <c r="C32" s="168"/>
      <c r="D32" s="132">
        <v>45685.416666666664</v>
      </c>
      <c r="E32" s="92">
        <f t="shared" ref="E32:E33" si="68">D32-D31</f>
        <v>8.0416666666642413</v>
      </c>
      <c r="F32" s="93">
        <f t="shared" ref="F32:F33" si="69">D32-D$20</f>
        <v>57.791666666664241</v>
      </c>
      <c r="G32" s="20">
        <v>808779.35950000002</v>
      </c>
      <c r="H32" s="20">
        <v>9158662.9275000002</v>
      </c>
      <c r="I32" s="19">
        <v>2630.3784999999998</v>
      </c>
      <c r="K32" s="16">
        <f t="shared" ref="K32:K33" si="70">(G32-G31)*100</f>
        <v>11.550000007264316</v>
      </c>
      <c r="L32" s="17">
        <f t="shared" ref="L32:L33" si="71">(H32-H31)*100</f>
        <v>13.975000008940697</v>
      </c>
      <c r="M32" s="17">
        <f t="shared" ref="M32:M33" si="72">SQRT(K32^2+L32^2)</f>
        <v>18.130171687485426</v>
      </c>
      <c r="N32" s="17">
        <f t="shared" ref="N32:N33" si="73">(I32-I31)*100</f>
        <v>0.48999999999068677</v>
      </c>
      <c r="O32" s="18">
        <f t="shared" ref="O32:O33" si="74">(SQRT((G32-G31)^2+(H32-H31)^2+(I32-I31)^2)*100)</f>
        <v>18.136792037669977</v>
      </c>
      <c r="P32" s="18">
        <f t="shared" ref="P32:P33" si="75">O32/(F32-F31)</f>
        <v>2.2553523777420246</v>
      </c>
      <c r="Q32" s="19">
        <f t="shared" ref="Q32:Q33" si="76">(P32-P31)/(F32-F31)</f>
        <v>-0.10063551720777929</v>
      </c>
      <c r="R32" s="21"/>
      <c r="S32" s="42">
        <f t="shared" ref="S32:S33" si="77">IF(K32&lt;0, ATAN2(L32,K32)*180/PI()+360,ATAN2(L32,K32)*180/PI())</f>
        <v>39.572909424315959</v>
      </c>
      <c r="T32" s="43">
        <f t="shared" ref="T32:T33" si="78">ATAN(N32/M32)*180/PI()</f>
        <v>1.548143045477345</v>
      </c>
      <c r="U32" s="21"/>
      <c r="V32" s="16">
        <f t="shared" ref="V32:V33" si="79">(G32-$G$20)*100</f>
        <v>14.450000005308539</v>
      </c>
      <c r="W32" s="127">
        <f t="shared" ref="W32:W33" si="80">(H32-$H$20)*100</f>
        <v>52.599999867379665</v>
      </c>
      <c r="X32" s="127">
        <f t="shared" ref="X32:X33" si="81">SQRT(V32^2+W32^2)</f>
        <v>54.548716632032303</v>
      </c>
      <c r="Y32" s="127">
        <f t="shared" ref="Y32:Y33" si="82">(I32-$I$20)*100</f>
        <v>-19.250000000010914</v>
      </c>
      <c r="Z32" s="127">
        <f t="shared" ref="Z32:Z33" si="83">SQRT((G32-$G$20)^2+(H32-$H$20)^2+(I32-$I$20)^2)*100</f>
        <v>57.845699807351089</v>
      </c>
      <c r="AA32" s="127">
        <f t="shared" ref="AA32:AA33" si="84">Z32/F32</f>
        <v>1.0009349642224112</v>
      </c>
      <c r="AB32" s="19">
        <f t="shared" ref="AB32:AB33" si="85">(AA32-$AA$20)/(F32-$F$20)</f>
        <v>1.7319710988708634E-2</v>
      </c>
      <c r="AC32" s="21"/>
      <c r="AD32" s="16">
        <f t="shared" ref="AD32:AD33" si="86">IF(F32&lt;=0,NA(),IF((G32-$G$20)&lt;0,ATAN2((H32-$H$20),(G32-$G$20))*180/PI()+360,ATAN2((H32-$H$20),(G32-$G$20))*180/PI()))</f>
        <v>15.361059852095693</v>
      </c>
      <c r="AE32" s="19">
        <f t="shared" ref="AE32:AE33" si="87">IF(E32&lt;=0,NA(),ATAN(Y32/X32)*180/PI())</f>
        <v>-19.437710764063688</v>
      </c>
      <c r="AF32" s="21"/>
      <c r="AG32" s="20">
        <f t="shared" ref="AG32:AG33" si="88">1/(O32/E32)</f>
        <v>0.44338969372101533</v>
      </c>
      <c r="AH32" s="19">
        <f t="shared" ref="AH32:AH33" si="89">1/(Z32/F32)</f>
        <v>0.99906590911914284</v>
      </c>
      <c r="AI32" s="21"/>
      <c r="AJ32" s="17">
        <f t="shared" ref="AJ32:AJ33" si="90">SQRT((G32-$E$11)^2+(H32-$F$11)^2+(I32-$G$11)^2)</f>
        <v>241.22229335766332</v>
      </c>
    </row>
    <row r="33" spans="2:36" ht="15.75" x14ac:dyDescent="0.25">
      <c r="B33" s="167">
        <v>14</v>
      </c>
      <c r="C33" s="168"/>
      <c r="D33" s="89">
        <v>45687.375</v>
      </c>
      <c r="E33" s="92">
        <f t="shared" si="68"/>
        <v>1.9583333333357587</v>
      </c>
      <c r="F33" s="93">
        <f t="shared" si="69"/>
        <v>59.75</v>
      </c>
      <c r="G33" s="20">
        <v>808779.36849999998</v>
      </c>
      <c r="H33" s="20">
        <v>9158662.9625000004</v>
      </c>
      <c r="I33" s="19">
        <v>2630.3720000000003</v>
      </c>
      <c r="K33" s="16">
        <f t="shared" si="70"/>
        <v>0.89999999618157744</v>
      </c>
      <c r="L33" s="17">
        <f t="shared" si="71"/>
        <v>3.5000000149011612</v>
      </c>
      <c r="M33" s="17">
        <f t="shared" si="72"/>
        <v>3.6138622133992557</v>
      </c>
      <c r="N33" s="17">
        <f t="shared" si="73"/>
        <v>-0.64999999995052349</v>
      </c>
      <c r="O33" s="18">
        <f t="shared" si="74"/>
        <v>3.6718524068064951</v>
      </c>
      <c r="P33" s="18">
        <f t="shared" si="75"/>
        <v>1.8749884630478031</v>
      </c>
      <c r="Q33" s="19">
        <f t="shared" si="76"/>
        <v>-0.19422838197127681</v>
      </c>
      <c r="R33" s="21"/>
      <c r="S33" s="42">
        <f t="shared" si="77"/>
        <v>14.420773010043565</v>
      </c>
      <c r="T33" s="43">
        <f t="shared" si="78"/>
        <v>-10.196368835765149</v>
      </c>
      <c r="U33" s="21"/>
      <c r="V33" s="16">
        <f t="shared" si="79"/>
        <v>15.350000001490116</v>
      </c>
      <c r="W33" s="127">
        <f t="shared" si="80"/>
        <v>56.099999882280827</v>
      </c>
      <c r="X33" s="127">
        <f t="shared" si="81"/>
        <v>58.162122440963721</v>
      </c>
      <c r="Y33" s="127">
        <f t="shared" si="82"/>
        <v>-19.899999999961437</v>
      </c>
      <c r="Z33" s="127">
        <f t="shared" si="83"/>
        <v>61.47229039848866</v>
      </c>
      <c r="AA33" s="127">
        <f t="shared" si="84"/>
        <v>1.0288249439077599</v>
      </c>
      <c r="AB33" s="19">
        <f t="shared" si="85"/>
        <v>1.7218827513100585E-2</v>
      </c>
      <c r="AC33" s="21"/>
      <c r="AD33" s="16">
        <f t="shared" si="86"/>
        <v>15.302638408617037</v>
      </c>
      <c r="AE33" s="19">
        <f t="shared" si="87"/>
        <v>-18.888231923159847</v>
      </c>
      <c r="AF33" s="21"/>
      <c r="AG33" s="20">
        <f t="shared" si="88"/>
        <v>0.53333661497548368</v>
      </c>
      <c r="AH33" s="19">
        <f t="shared" si="89"/>
        <v>0.97198265450458965</v>
      </c>
      <c r="AI33" s="21"/>
      <c r="AJ33" s="17">
        <f t="shared" si="90"/>
        <v>241.22957432383103</v>
      </c>
    </row>
    <row r="34" spans="2:36" ht="15.75" x14ac:dyDescent="0.25">
      <c r="B34" s="167">
        <v>15</v>
      </c>
      <c r="C34" s="168"/>
      <c r="D34" s="79">
        <v>45698.375</v>
      </c>
      <c r="E34" s="92">
        <f t="shared" ref="E34" si="91">D34-D33</f>
        <v>11</v>
      </c>
      <c r="F34" s="93">
        <f t="shared" ref="F34" si="92">D34-D$20</f>
        <v>70.75</v>
      </c>
      <c r="G34" s="20">
        <v>808779.39800000004</v>
      </c>
      <c r="H34" s="20">
        <v>9158662.943</v>
      </c>
      <c r="I34" s="19">
        <v>2630.3339999999998</v>
      </c>
      <c r="K34" s="16">
        <f t="shared" ref="K34" si="93">(G34-G33)*100</f>
        <v>2.9500000062398612</v>
      </c>
      <c r="L34" s="17">
        <f t="shared" ref="L34" si="94">(H34-H33)*100</f>
        <v>-1.9500000402331352</v>
      </c>
      <c r="M34" s="17">
        <f t="shared" ref="M34" si="95">SQRT(K34^2+L34^2)</f>
        <v>3.5362409694086754</v>
      </c>
      <c r="N34" s="17">
        <f t="shared" ref="N34" si="96">(I34-I33)*100</f>
        <v>-3.8000000000465661</v>
      </c>
      <c r="O34" s="18">
        <f t="shared" ref="O34" si="97">(SQRT((G34-G33)^2+(H34-H33)^2+(I34-I33)^2)*100)</f>
        <v>5.1908573659924722</v>
      </c>
      <c r="P34" s="18">
        <f t="shared" ref="P34" si="98">O34/(F34-F33)</f>
        <v>0.47189612418113386</v>
      </c>
      <c r="Q34" s="19">
        <f t="shared" ref="Q34" si="99">(P34-P33)/(F34-F33)</f>
        <v>-0.12755384898787903</v>
      </c>
      <c r="R34" s="21"/>
      <c r="S34" s="42">
        <f t="shared" ref="S34" si="100">IF(K34&lt;0, ATAN2(L34,K34)*180/PI()+360,ATAN2(L34,K34)*180/PI())</f>
        <v>123.46537983441185</v>
      </c>
      <c r="T34" s="43">
        <f t="shared" ref="T34" si="101">ATAN(N34/M34)*180/PI()</f>
        <v>-47.059061710853285</v>
      </c>
      <c r="U34" s="21"/>
      <c r="V34" s="16">
        <f t="shared" ref="V34" si="102">(G34-$G$20)*100</f>
        <v>18.300000007729977</v>
      </c>
      <c r="W34" s="127">
        <f t="shared" ref="W34" si="103">(H34-$H$20)*100</f>
        <v>54.149999842047691</v>
      </c>
      <c r="X34" s="127">
        <f t="shared" ref="X34" si="104">SQRT(V34^2+W34^2)</f>
        <v>57.158660613914691</v>
      </c>
      <c r="Y34" s="127">
        <f t="shared" ref="Y34" si="105">(I34-$I$20)*100</f>
        <v>-23.700000000008004</v>
      </c>
      <c r="Z34" s="127">
        <f t="shared" ref="Z34" si="106">SQRT((G34-$G$20)^2+(H34-$H$20)^2+(I34-$I$20)^2)*100</f>
        <v>61.877318002455958</v>
      </c>
      <c r="AA34" s="127">
        <f t="shared" ref="AA34" si="107">Z34/F34</f>
        <v>0.87459106717252233</v>
      </c>
      <c r="AB34" s="19">
        <f t="shared" ref="AB34" si="108">(AA34-$AA$20)/(F34-$F$20)</f>
        <v>1.2361711196784768E-2</v>
      </c>
      <c r="AC34" s="21"/>
      <c r="AD34" s="16">
        <f t="shared" ref="AD34" si="109">IF(F34&lt;=0,NA(),IF((G34-$G$20)&lt;0,ATAN2((H34-$H$20),(G34-$G$20))*180/PI()+360,ATAN2((H34-$H$20),(G34-$G$20))*180/PI()))</f>
        <v>18.672689340247231</v>
      </c>
      <c r="AE34" s="19">
        <f t="shared" ref="AE34" si="110">IF(E34&lt;=0,NA(),ATAN(Y34/X34)*180/PI())</f>
        <v>-22.520623381815394</v>
      </c>
      <c r="AF34" s="21"/>
      <c r="AG34" s="20">
        <f t="shared" ref="AG34" si="111">1/(O34/E34)</f>
        <v>2.1191104329056905</v>
      </c>
      <c r="AH34" s="19">
        <f t="shared" ref="AH34" si="112">1/(Z34/F34)</f>
        <v>1.1433915089401885</v>
      </c>
      <c r="AI34" s="21"/>
      <c r="AJ34" s="17">
        <f t="shared" ref="AJ34" si="113">SQRT((G34-$E$11)^2+(H34-$F$11)^2+(I34-$G$11)^2)</f>
        <v>241.26788335790138</v>
      </c>
    </row>
    <row r="35" spans="2:36" ht="15.75" x14ac:dyDescent="0.25">
      <c r="B35" s="167">
        <v>16</v>
      </c>
      <c r="C35" s="168"/>
      <c r="D35" s="79">
        <v>45702.458333333336</v>
      </c>
      <c r="E35" s="92">
        <f t="shared" ref="E35:E36" si="114">D35-D34</f>
        <v>4.0833333333357587</v>
      </c>
      <c r="F35" s="93">
        <f t="shared" ref="F35:F36" si="115">D35-D$20</f>
        <v>74.833333333335759</v>
      </c>
      <c r="G35" s="20">
        <v>808779.41299999994</v>
      </c>
      <c r="H35" s="20">
        <v>9158663.0364999995</v>
      </c>
      <c r="I35" s="19">
        <v>2630.3085000000001</v>
      </c>
      <c r="K35" s="16">
        <f t="shared" ref="K35:K36" si="116">(G35-G34)*100</f>
        <v>1.4999999897554517</v>
      </c>
      <c r="L35" s="17">
        <f t="shared" ref="L35:L36" si="117">(H35-H34)*100</f>
        <v>9.3499999493360519</v>
      </c>
      <c r="M35" s="17">
        <f t="shared" ref="M35:M36" si="118">SQRT(K35^2+L35^2)</f>
        <v>9.4695564321593508</v>
      </c>
      <c r="N35" s="17">
        <f t="shared" ref="N35:N36" si="119">(I35-I34)*100</f>
        <v>-2.5499999999738066</v>
      </c>
      <c r="O35" s="18">
        <f t="shared" ref="O35:O36" si="120">(SQRT((G35-G34)^2+(H35-H34)^2+(I35-I34)^2)*100)</f>
        <v>9.806885286456497</v>
      </c>
      <c r="P35" s="18">
        <f t="shared" ref="P35:P36" si="121">O35/(F35-F34)</f>
        <v>2.4016861926001645</v>
      </c>
      <c r="Q35" s="19">
        <f t="shared" ref="Q35:Q36" si="122">(P35-P34)/(F35-F34)</f>
        <v>0.4726016494084615</v>
      </c>
      <c r="R35" s="21"/>
      <c r="S35" s="42">
        <f t="shared" ref="S35:S36" si="123">IF(K35&lt;0, ATAN2(L35,K35)*180/PI()+360,ATAN2(L35,K35)*180/PI())</f>
        <v>9.1141750421461154</v>
      </c>
      <c r="T35" s="43">
        <f t="shared" ref="T35:T36" si="124">ATAN(N35/M35)*180/PI()</f>
        <v>-15.071331695318698</v>
      </c>
      <c r="U35" s="21"/>
      <c r="V35" s="16">
        <f t="shared" ref="V35:V36" si="125">(G35-$G$20)*100</f>
        <v>19.799999997485429</v>
      </c>
      <c r="W35" s="127">
        <f t="shared" ref="W35:W36" si="126">(H35-$H$20)*100</f>
        <v>63.499999791383743</v>
      </c>
      <c r="X35" s="127">
        <f t="shared" ref="X35:X36" si="127">SQRT(V35^2+W35^2)</f>
        <v>66.515336377456279</v>
      </c>
      <c r="Y35" s="127">
        <f t="shared" ref="Y35:Y36" si="128">(I35-$I$20)*100</f>
        <v>-26.24999999998181</v>
      </c>
      <c r="Z35" s="127">
        <f t="shared" ref="Z35:Z36" si="129">SQRT((G35-$G$20)^2+(H35-$H$20)^2+(I35-$I$20)^2)*100</f>
        <v>71.507709188626677</v>
      </c>
      <c r="AA35" s="127">
        <f t="shared" ref="AA35:AA36" si="130">Z35/F35</f>
        <v>0.95555958826669518</v>
      </c>
      <c r="AB35" s="19">
        <f t="shared" ref="AB35:AB36" si="131">(AA35-$AA$20)/(F35-$F$20)</f>
        <v>1.2769170444543397E-2</v>
      </c>
      <c r="AC35" s="21"/>
      <c r="AD35" s="16">
        <f t="shared" ref="AD35:AD36" si="132">IF(F35&lt;=0,NA(),IF((G35-$G$20)&lt;0,ATAN2((H35-$H$20),(G35-$G$20))*180/PI()+360,ATAN2((H35-$H$20),(G35-$G$20))*180/PI()))</f>
        <v>17.318054247874308</v>
      </c>
      <c r="AE35" s="19">
        <f t="shared" ref="AE35:AE36" si="133">IF(E35&lt;=0,NA(),ATAN(Y35/X35)*180/PI())</f>
        <v>-21.53646405819477</v>
      </c>
      <c r="AF35" s="21"/>
      <c r="AG35" s="20">
        <f t="shared" ref="AG35:AG36" si="134">1/(O35/E35)</f>
        <v>0.41637413042598992</v>
      </c>
      <c r="AH35" s="19">
        <f t="shared" ref="AH35:AH36" si="135">1/(Z35/F35)</f>
        <v>1.0465072113544651</v>
      </c>
      <c r="AI35" s="21"/>
      <c r="AJ35" s="17">
        <f t="shared" ref="AJ35:AJ36" si="136">SQRT((G35-$E$11)^2+(H35-$F$11)^2+(I35-$G$11)^2)</f>
        <v>241.28025403972353</v>
      </c>
    </row>
    <row r="36" spans="2:36" ht="15.75" x14ac:dyDescent="0.25">
      <c r="B36" s="167">
        <v>17</v>
      </c>
      <c r="C36" s="168"/>
      <c r="D36" s="79">
        <v>45704.625</v>
      </c>
      <c r="E36" s="92">
        <f t="shared" si="114"/>
        <v>2.1666666666642413</v>
      </c>
      <c r="F36" s="93">
        <f t="shared" si="115"/>
        <v>77</v>
      </c>
      <c r="G36" s="20">
        <v>808779.41700000002</v>
      </c>
      <c r="H36" s="20">
        <v>9158663.0415000003</v>
      </c>
      <c r="I36" s="19">
        <v>2630.2984999999999</v>
      </c>
      <c r="K36" s="16">
        <f t="shared" si="116"/>
        <v>0.40000000735744834</v>
      </c>
      <c r="L36" s="17">
        <f t="shared" si="117"/>
        <v>0.50000008195638657</v>
      </c>
      <c r="M36" s="17">
        <f t="shared" si="118"/>
        <v>0.64031249233663401</v>
      </c>
      <c r="N36" s="17">
        <f t="shared" si="119"/>
        <v>-1.0000000000218279</v>
      </c>
      <c r="O36" s="18">
        <f t="shared" si="120"/>
        <v>1.1874342457104763</v>
      </c>
      <c r="P36" s="18">
        <f t="shared" si="121"/>
        <v>0.54804657494391018</v>
      </c>
      <c r="Q36" s="19">
        <f t="shared" si="122"/>
        <v>-0.85552597738076741</v>
      </c>
      <c r="R36" s="21"/>
      <c r="S36" s="42">
        <f t="shared" si="123"/>
        <v>38.65980418695235</v>
      </c>
      <c r="T36" s="43">
        <f t="shared" si="124"/>
        <v>-57.368056906826986</v>
      </c>
      <c r="U36" s="21"/>
      <c r="V36" s="16">
        <f t="shared" si="125"/>
        <v>20.200000004842877</v>
      </c>
      <c r="W36" s="127">
        <f t="shared" si="126"/>
        <v>63.99999987334013</v>
      </c>
      <c r="X36" s="127">
        <f t="shared" si="127"/>
        <v>67.112144832237249</v>
      </c>
      <c r="Y36" s="127">
        <f t="shared" si="128"/>
        <v>-27.250000000003638</v>
      </c>
      <c r="Z36" s="127">
        <f t="shared" si="129"/>
        <v>72.433434848717397</v>
      </c>
      <c r="AA36" s="127">
        <f t="shared" si="130"/>
        <v>0.94069395907425191</v>
      </c>
      <c r="AB36" s="19">
        <f t="shared" si="131"/>
        <v>1.2216804663301974E-2</v>
      </c>
      <c r="AC36" s="21"/>
      <c r="AD36" s="16">
        <f t="shared" si="132"/>
        <v>17.516998894944052</v>
      </c>
      <c r="AE36" s="19">
        <f t="shared" si="133"/>
        <v>-22.098962154761569</v>
      </c>
      <c r="AF36" s="21"/>
      <c r="AG36" s="20">
        <f t="shared" si="134"/>
        <v>1.82466243877602</v>
      </c>
      <c r="AH36" s="19">
        <f t="shared" si="135"/>
        <v>1.0630449896628569</v>
      </c>
      <c r="AI36" s="21"/>
      <c r="AJ36" s="17">
        <f t="shared" si="136"/>
        <v>241.28584720923038</v>
      </c>
    </row>
    <row r="37" spans="2:36" ht="15.75" x14ac:dyDescent="0.25">
      <c r="B37" s="167">
        <v>18</v>
      </c>
      <c r="C37" s="168"/>
      <c r="D37" s="79">
        <v>45713.625</v>
      </c>
      <c r="E37" s="92">
        <f t="shared" ref="E37" si="137">D37-D36</f>
        <v>9</v>
      </c>
      <c r="F37" s="93">
        <f t="shared" ref="F37" si="138">D37-D$20</f>
        <v>86</v>
      </c>
      <c r="G37" s="20">
        <v>808779.44849999994</v>
      </c>
      <c r="H37" s="20">
        <v>9158663.1174999997</v>
      </c>
      <c r="I37" s="19">
        <v>2630.2619999999997</v>
      </c>
      <c r="K37" s="16">
        <f t="shared" ref="K37" si="139">(G37-G36)*100</f>
        <v>3.1499999924562871</v>
      </c>
      <c r="L37" s="17">
        <f t="shared" ref="L37" si="140">(H37-H36)*100</f>
        <v>7.5999999418854713</v>
      </c>
      <c r="M37" s="17">
        <f t="shared" ref="M37" si="141">SQRT(K37^2+L37^2)</f>
        <v>8.2269374052033335</v>
      </c>
      <c r="N37" s="17">
        <f t="shared" ref="N37" si="142">(I37-I36)*100</f>
        <v>-3.6500000000160071</v>
      </c>
      <c r="O37" s="18">
        <f t="shared" ref="O37" si="143">(SQRT((G37-G36)^2+(H37-H36)^2+(I37-I36)^2)*100)</f>
        <v>9.0002777217845136</v>
      </c>
      <c r="P37" s="18">
        <f t="shared" ref="P37" si="144">O37/(F37-F36)</f>
        <v>1.0000308579760571</v>
      </c>
      <c r="Q37" s="19">
        <f t="shared" ref="Q37" si="145">(P37-P36)/(F37-F36)</f>
        <v>5.0220475892460766E-2</v>
      </c>
      <c r="R37" s="21"/>
      <c r="S37" s="42">
        <f t="shared" ref="S37" si="146">IF(K37&lt;0, ATAN2(L37,K37)*180/PI()+360,ATAN2(L37,K37)*180/PI())</f>
        <v>22.512720196643578</v>
      </c>
      <c r="T37" s="43">
        <f t="shared" ref="T37" si="147">ATAN(N37/M37)*180/PI()</f>
        <v>-23.925161378565878</v>
      </c>
      <c r="U37" s="21"/>
      <c r="V37" s="16">
        <f t="shared" ref="V37" si="148">(G37-$G$20)*100</f>
        <v>23.349999997299165</v>
      </c>
      <c r="W37" s="127">
        <f t="shared" ref="W37" si="149">(H37-$H$20)*100</f>
        <v>71.599999815225601</v>
      </c>
      <c r="X37" s="127">
        <f t="shared" ref="X37" si="150">SQRT(V37^2+W37^2)</f>
        <v>75.311237364779615</v>
      </c>
      <c r="Y37" s="127">
        <f t="shared" ref="Y37" si="151">(I37-$I$20)*100</f>
        <v>-30.900000000019645</v>
      </c>
      <c r="Z37" s="127">
        <f t="shared" ref="Z37" si="152">SQRT((G37-$G$20)^2+(H37-$H$20)^2+(I37-$I$20)^2)*100</f>
        <v>81.403884879134552</v>
      </c>
      <c r="AA37" s="127">
        <f t="shared" ref="AA37" si="153">Z37/F37</f>
        <v>0.94655680092016925</v>
      </c>
      <c r="AB37" s="19">
        <f t="shared" ref="AB37" si="154">(AA37-$AA$20)/(F37-$F$20)</f>
        <v>1.1006474429304294E-2</v>
      </c>
      <c r="AC37" s="21"/>
      <c r="AD37" s="16">
        <f t="shared" ref="AD37" si="155">IF(F37&lt;=0,NA(),IF((G37-$G$20)&lt;0,ATAN2((H37-$H$20),(G37-$G$20))*180/PI()+360,ATAN2((H37-$H$20),(G37-$G$20))*180/PI()))</f>
        <v>18.062044374594524</v>
      </c>
      <c r="AE37" s="19">
        <f t="shared" ref="AE37" si="156">IF(E37&lt;=0,NA(),ATAN(Y37/X37)*180/PI())</f>
        <v>-22.308212048909521</v>
      </c>
      <c r="AF37" s="21"/>
      <c r="AG37" s="20">
        <f t="shared" ref="AG37" si="157">1/(O37/E37)</f>
        <v>0.99996914297612827</v>
      </c>
      <c r="AH37" s="19">
        <f t="shared" ref="AH37" si="158">1/(Z37/F37)</f>
        <v>1.0564606360948201</v>
      </c>
      <c r="AI37" s="21"/>
      <c r="AJ37" s="17">
        <f t="shared" ref="AJ37" si="159">SQRT((G37-$E$11)^2+(H37-$F$11)^2+(I37-$G$11)^2)</f>
        <v>241.31806152557931</v>
      </c>
    </row>
    <row r="38" spans="2:36" ht="15.75" x14ac:dyDescent="0.25">
      <c r="B38" s="167">
        <v>19</v>
      </c>
      <c r="C38" s="168"/>
      <c r="D38" s="79"/>
      <c r="E38" s="82"/>
      <c r="F38" s="83"/>
      <c r="G38" s="20"/>
      <c r="H38" s="20"/>
      <c r="I38" s="19"/>
    </row>
    <row r="39" spans="2:36" ht="15.75" x14ac:dyDescent="0.25">
      <c r="B39" s="167">
        <v>20</v>
      </c>
      <c r="C39" s="168"/>
      <c r="D39" s="79"/>
      <c r="E39" s="82"/>
      <c r="F39" s="83"/>
      <c r="G39" s="20"/>
      <c r="H39" s="20"/>
      <c r="I39" s="19"/>
    </row>
    <row r="40" spans="2:36" ht="15.75" x14ac:dyDescent="0.25">
      <c r="B40" s="167">
        <v>21</v>
      </c>
      <c r="C40" s="168"/>
      <c r="D40" s="79"/>
      <c r="E40" s="82"/>
      <c r="F40" s="83"/>
      <c r="G40" s="20"/>
      <c r="H40" s="20"/>
      <c r="I40" s="19"/>
    </row>
    <row r="41" spans="2:36" ht="15.75" x14ac:dyDescent="0.25">
      <c r="B41" s="167">
        <v>22</v>
      </c>
      <c r="C41" s="168"/>
      <c r="D41" s="79"/>
      <c r="E41" s="82"/>
      <c r="F41" s="83"/>
      <c r="G41" s="20"/>
      <c r="H41" s="20"/>
      <c r="I41" s="19"/>
    </row>
    <row r="42" spans="2:36" ht="15.75" x14ac:dyDescent="0.25">
      <c r="B42" s="167">
        <v>23</v>
      </c>
      <c r="C42" s="168"/>
      <c r="D42" s="79"/>
      <c r="E42" s="82"/>
      <c r="F42" s="83"/>
      <c r="G42" s="20"/>
      <c r="H42" s="20"/>
      <c r="I42" s="19"/>
    </row>
    <row r="43" spans="2:36" ht="15.75" x14ac:dyDescent="0.25">
      <c r="B43" s="167">
        <v>24</v>
      </c>
      <c r="C43" s="168"/>
      <c r="D43" s="79"/>
      <c r="E43" s="82"/>
      <c r="F43" s="83"/>
      <c r="G43" s="20"/>
      <c r="H43" s="20"/>
      <c r="I43" s="19"/>
    </row>
    <row r="44" spans="2:36" ht="15.75" x14ac:dyDescent="0.25">
      <c r="B44" s="167">
        <v>25</v>
      </c>
      <c r="C44" s="168"/>
      <c r="D44" s="79"/>
      <c r="E44" s="82"/>
      <c r="F44" s="83"/>
      <c r="G44" s="20"/>
      <c r="H44" s="20"/>
      <c r="I44" s="19"/>
    </row>
    <row r="45" spans="2:36" ht="15.75" x14ac:dyDescent="0.25">
      <c r="B45" s="167">
        <v>26</v>
      </c>
      <c r="C45" s="168"/>
      <c r="D45" s="79"/>
      <c r="E45" s="82"/>
      <c r="F45" s="83"/>
      <c r="G45" s="20"/>
      <c r="H45" s="20"/>
      <c r="I45" s="19"/>
    </row>
    <row r="46" spans="2:36" ht="15.75" x14ac:dyDescent="0.25">
      <c r="B46" s="167">
        <v>27</v>
      </c>
      <c r="C46" s="168"/>
      <c r="D46" s="79"/>
      <c r="E46" s="82"/>
      <c r="F46" s="83"/>
      <c r="G46" s="20"/>
      <c r="H46" s="20"/>
      <c r="I46" s="19"/>
    </row>
    <row r="47" spans="2:36" ht="15.75" x14ac:dyDescent="0.25">
      <c r="B47" s="167">
        <v>28</v>
      </c>
      <c r="C47" s="168"/>
      <c r="D47" s="79"/>
      <c r="E47" s="82"/>
      <c r="F47" s="83"/>
      <c r="G47" s="20"/>
      <c r="H47" s="20"/>
      <c r="I47" s="19"/>
    </row>
    <row r="48" spans="2:36" ht="15.75" x14ac:dyDescent="0.25">
      <c r="B48" s="167">
        <v>29</v>
      </c>
      <c r="C48" s="168"/>
      <c r="D48" s="79"/>
      <c r="E48" s="82"/>
      <c r="F48" s="83"/>
      <c r="G48" s="20"/>
      <c r="H48" s="20"/>
      <c r="I48" s="19"/>
    </row>
  </sheetData>
  <mergeCells count="41"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AD17:AE17"/>
    <mergeCell ref="AG17:AG18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25:C25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5:C45"/>
    <mergeCell ref="B46:C46"/>
    <mergeCell ref="B47:C47"/>
    <mergeCell ref="B48:C48"/>
    <mergeCell ref="B40:C40"/>
    <mergeCell ref="B41:C41"/>
    <mergeCell ref="B42:C42"/>
    <mergeCell ref="B43:C43"/>
    <mergeCell ref="B44:C44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743B-7DB8-4A20-8543-3BAF350691F5}">
  <sheetPr>
    <tabColor rgb="FF0066CC"/>
  </sheetPr>
  <dimension ref="B1:CV50"/>
  <sheetViews>
    <sheetView zoomScale="70" zoomScaleNormal="70" workbookViewId="0">
      <pane ySplit="19" topLeftCell="A20" activePane="bottomLeft" state="frozen"/>
      <selection activeCell="I8" sqref="I8"/>
      <selection pane="bottomLeft" activeCell="M46" sqref="M46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45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46</v>
      </c>
      <c r="F8" s="40"/>
      <c r="G8" s="31" t="s">
        <v>29</v>
      </c>
      <c r="H8" s="68"/>
      <c r="I8" s="76" t="s">
        <v>60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47</v>
      </c>
      <c r="E11" s="56">
        <v>808544.33200000005</v>
      </c>
      <c r="F11" s="56">
        <v>9158682.6030000001</v>
      </c>
      <c r="G11" s="56">
        <v>2681.0059999999999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808699.71549999993</v>
      </c>
      <c r="F14" s="56">
        <f>H20</f>
        <v>9158674.9199999999</v>
      </c>
      <c r="G14" s="56">
        <f>I20</f>
        <v>2630.7340000000004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77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78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6.5" thickBot="1" x14ac:dyDescent="0.3">
      <c r="B20" s="138">
        <v>1</v>
      </c>
      <c r="C20" s="139"/>
      <c r="D20" s="79">
        <v>45627.625</v>
      </c>
      <c r="E20" s="82">
        <v>0</v>
      </c>
      <c r="F20" s="83">
        <v>0</v>
      </c>
      <c r="G20" s="20">
        <v>808699.71549999993</v>
      </c>
      <c r="H20" s="20">
        <v>9158674.9199999999</v>
      </c>
      <c r="I20" s="19">
        <v>2630.7340000000004</v>
      </c>
      <c r="J20" s="6"/>
      <c r="K20" s="16">
        <f>(G20-G20)*100</f>
        <v>0</v>
      </c>
      <c r="L20" s="17">
        <f>(H20-H20)*100</f>
        <v>0</v>
      </c>
      <c r="M20" s="17">
        <f t="shared" ref="M20:M21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1" si="1">(G20-$G$20)*100</f>
        <v>0</v>
      </c>
      <c r="W20" s="86">
        <f t="shared" ref="W20:W21" si="2">(H20-$H$20)*100</f>
        <v>0</v>
      </c>
      <c r="X20" s="86">
        <v>0</v>
      </c>
      <c r="Y20" s="86">
        <f t="shared" ref="Y20:Y21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1" si="4">SQRT((G20-$E$11)^2+(H20-$F$11)^2+(I20-$G$11)^2)</f>
        <v>163.49414223517485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6.5" thickBot="1" x14ac:dyDescent="0.3">
      <c r="B21" s="167">
        <v>2</v>
      </c>
      <c r="C21" s="168"/>
      <c r="D21" s="79">
        <v>45634.625</v>
      </c>
      <c r="E21" s="92">
        <f>D21-D20</f>
        <v>7</v>
      </c>
      <c r="F21" s="93">
        <f t="shared" ref="F21" si="5">D21-D$20</f>
        <v>7</v>
      </c>
      <c r="G21" s="20">
        <v>808699.73200000008</v>
      </c>
      <c r="H21" s="20">
        <v>9158674.9699999988</v>
      </c>
      <c r="I21" s="19">
        <v>2630.7429999999999</v>
      </c>
      <c r="J21" s="6"/>
      <c r="K21" s="16">
        <f t="shared" ref="K21:L21" si="6">(G21-G20)*100</f>
        <v>1.6500000143423676</v>
      </c>
      <c r="L21" s="17">
        <f t="shared" si="6"/>
        <v>4.999999888241291</v>
      </c>
      <c r="M21" s="17">
        <f t="shared" si="0"/>
        <v>5.2652159433154058</v>
      </c>
      <c r="N21" s="17">
        <f t="shared" ref="N21" si="7">(I21-I20)*100</f>
        <v>0.89999999995598046</v>
      </c>
      <c r="O21" s="18">
        <f t="shared" ref="O21" si="8">(SQRT((G21-G20)^2+(H21-H20)^2+(I21-I20)^2)*100)</f>
        <v>5.3415820624290236</v>
      </c>
      <c r="P21" s="18">
        <f t="shared" ref="P21" si="9">O21/(F21-F20)</f>
        <v>0.76308315177557484</v>
      </c>
      <c r="Q21" s="19">
        <f t="shared" ref="Q21" si="10">(P21-P20)/(F21-F20)</f>
        <v>0.10901187882508212</v>
      </c>
      <c r="R21" s="21"/>
      <c r="S21" s="42">
        <f t="shared" ref="S21" si="11">IF(K21&lt;0, ATAN2(L21,K21)*180/PI()+360,ATAN2(L21,K21)*180/PI())</f>
        <v>18.262890471519945</v>
      </c>
      <c r="T21" s="43">
        <f t="shared" ref="T21" si="12">ATAN(N21/M21)*180/PI()</f>
        <v>9.7000016579920558</v>
      </c>
      <c r="U21" s="21"/>
      <c r="V21" s="85">
        <f t="shared" si="1"/>
        <v>1.6500000143423676</v>
      </c>
      <c r="W21" s="86">
        <f t="shared" si="2"/>
        <v>4.999999888241291</v>
      </c>
      <c r="X21" s="86">
        <f t="shared" ref="X21" si="13">SQRT(V21^2+W21^2)</f>
        <v>5.2652159433154058</v>
      </c>
      <c r="Y21" s="86">
        <f t="shared" si="3"/>
        <v>0.89999999995598046</v>
      </c>
      <c r="Z21" s="86">
        <f t="shared" ref="Z21" si="14">SQRT((G21-$G$20)^2+(H21-$H$20)^2+(I21-$I$20)^2)*100</f>
        <v>5.3415820624290236</v>
      </c>
      <c r="AA21" s="86">
        <f t="shared" ref="AA21" si="15">Z21/F21</f>
        <v>0.76308315177557484</v>
      </c>
      <c r="AB21" s="87">
        <f t="shared" ref="AB21" si="16">(AA21-$AA$20)/(F21-$F$20)</f>
        <v>0.10901187882508212</v>
      </c>
      <c r="AC21" s="21"/>
      <c r="AD21" s="85">
        <f t="shared" ref="AD21" si="17">IF(F21&lt;=0,NA(),IF((G21-$G$20)&lt;0,ATAN2((H21-$H$20),(G21-$G$20))*180/PI()+360,ATAN2((H21-$H$20),(G21-$G$20))*180/PI()))</f>
        <v>18.262890471519945</v>
      </c>
      <c r="AE21" s="87">
        <f t="shared" ref="AE21" si="18">IF(E21&lt;=0,NA(),ATAN(Y21/X21)*180/PI())</f>
        <v>9.7000016579920558</v>
      </c>
      <c r="AF21" s="21"/>
      <c r="AG21" s="88">
        <f t="shared" ref="AG21" si="19">1/(O21/E21)</f>
        <v>1.3104731740874593</v>
      </c>
      <c r="AH21" s="88">
        <f t="shared" ref="AH21" si="20">1/(Z21/F21)</f>
        <v>1.3104731740874593</v>
      </c>
      <c r="AI21" s="21"/>
      <c r="AJ21" s="17">
        <f t="shared" si="4"/>
        <v>163.50471509417471</v>
      </c>
      <c r="AK21" s="90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6.5" thickBot="1" x14ac:dyDescent="0.3">
      <c r="B22" s="138">
        <v>3</v>
      </c>
      <c r="C22" s="139"/>
      <c r="D22" s="79">
        <v>45637.625</v>
      </c>
      <c r="E22" s="92">
        <f t="shared" ref="E22:E25" si="21">D22-D21</f>
        <v>3</v>
      </c>
      <c r="F22" s="93">
        <f t="shared" ref="F22:F25" si="22">D22-D$20</f>
        <v>10</v>
      </c>
      <c r="G22" s="20">
        <v>808699.73800000001</v>
      </c>
      <c r="H22" s="20">
        <v>9158675.0024999995</v>
      </c>
      <c r="I22" s="19">
        <v>2630.7380000000003</v>
      </c>
      <c r="K22" s="16">
        <f t="shared" ref="K22:K25" si="23">(G22-G21)*100</f>
        <v>0.59999999357387424</v>
      </c>
      <c r="L22" s="17">
        <f t="shared" ref="L22:L25" si="24">(H22-H21)*100</f>
        <v>3.2500000670552254</v>
      </c>
      <c r="M22" s="17">
        <f t="shared" ref="M22:M25" si="25">SQRT(K22^2+L22^2)</f>
        <v>3.3049206387064154</v>
      </c>
      <c r="N22" s="17">
        <f t="shared" ref="N22:N25" si="26">(I22-I21)*100</f>
        <v>-0.4999999999654392</v>
      </c>
      <c r="O22" s="18">
        <f t="shared" ref="O22:O25" si="27">(SQRT((G22-G21)^2+(H22-H21)^2+(I22-I21)^2)*100)</f>
        <v>3.3425290467119435</v>
      </c>
      <c r="P22" s="18">
        <f t="shared" ref="P22:P25" si="28">O22/(F22-F21)</f>
        <v>1.1141763489039811</v>
      </c>
      <c r="Q22" s="19">
        <f t="shared" ref="Q22:Q25" si="29">(P22-P21)/(F22-F21)</f>
        <v>0.11703106570946875</v>
      </c>
      <c r="R22" s="21"/>
      <c r="S22" s="42">
        <f t="shared" ref="S22:S25" si="30">IF(K22&lt;0, ATAN2(L22,K22)*180/PI()+360,ATAN2(L22,K22)*180/PI())</f>
        <v>10.459908772324329</v>
      </c>
      <c r="T22" s="43">
        <f t="shared" ref="T22:T25" si="31">ATAN(N22/M22)*180/PI()</f>
        <v>-8.603012570072563</v>
      </c>
      <c r="U22" s="21"/>
      <c r="V22" s="85">
        <f t="shared" ref="V22:V25" si="32">(G22-$G$20)*100</f>
        <v>2.2500000079162419</v>
      </c>
      <c r="W22" s="86">
        <f t="shared" ref="W22:W25" si="33">(H22-$H$20)*100</f>
        <v>8.2499999552965164</v>
      </c>
      <c r="X22" s="86">
        <f t="shared" ref="X22:X25" si="34">SQRT(V22^2+W22^2)</f>
        <v>8.5513156471981322</v>
      </c>
      <c r="Y22" s="86">
        <f t="shared" ref="Y22:Y25" si="35">(I22-$I$20)*100</f>
        <v>0.39999999999054126</v>
      </c>
      <c r="Z22" s="86">
        <f t="shared" ref="Z22:Z25" si="36">SQRT((G22-$G$20)^2+(H22-$H$20)^2+(I22-$I$20)^2)*100</f>
        <v>8.5606658209515469</v>
      </c>
      <c r="AA22" s="86">
        <f t="shared" ref="AA22:AA25" si="37">Z22/F22</f>
        <v>0.85606658209515474</v>
      </c>
      <c r="AB22" s="87">
        <f t="shared" ref="AB22:AB25" si="38">(AA22-$AA$20)/(F22-$F$20)</f>
        <v>8.5606658209515477E-2</v>
      </c>
      <c r="AC22" s="21"/>
      <c r="AD22" s="85">
        <f t="shared" ref="AD22:AD25" si="39">IF(F22&lt;=0,NA(),IF((G22-$G$20)&lt;0,ATAN2((H22-$H$20),(G22-$G$20))*180/PI()+360,ATAN2((H22-$H$20),(G22-$G$20))*180/PI()))</f>
        <v>15.25511883303934</v>
      </c>
      <c r="AE22" s="87">
        <f t="shared" ref="AE22:AE25" si="40">IF(E22&lt;=0,NA(),ATAN(Y22/X22)*180/PI())</f>
        <v>2.6781397517622376</v>
      </c>
      <c r="AF22" s="21"/>
      <c r="AG22" s="88">
        <f t="shared" ref="AG22:AG25" si="41">1/(O22/E22)</f>
        <v>0.89752398799678634</v>
      </c>
      <c r="AH22" s="88">
        <f t="shared" ref="AH22:AH25" si="42">1/(Z22/F22)</f>
        <v>1.1681334383507644</v>
      </c>
      <c r="AI22" s="21"/>
      <c r="AJ22" s="17">
        <f t="shared" ref="AJ22:AJ25" si="43">SQRT((G22-$E$11)^2+(H22-$F$11)^2+(I22-$G$11)^2)</f>
        <v>163.51044082946802</v>
      </c>
    </row>
    <row r="23" spans="2:100" ht="16.5" thickBot="1" x14ac:dyDescent="0.3">
      <c r="B23" s="167">
        <v>4</v>
      </c>
      <c r="C23" s="168"/>
      <c r="D23" s="79">
        <v>45641.458333333336</v>
      </c>
      <c r="E23" s="92">
        <f t="shared" si="21"/>
        <v>3.8333333333357587</v>
      </c>
      <c r="F23" s="93">
        <f t="shared" si="22"/>
        <v>13.833333333335759</v>
      </c>
      <c r="G23" s="20">
        <v>808699.74050000007</v>
      </c>
      <c r="H23" s="20">
        <v>9158674.966</v>
      </c>
      <c r="I23" s="19">
        <v>2630.7264999999998</v>
      </c>
      <c r="K23" s="16">
        <f t="shared" si="23"/>
        <v>0.25000000605359674</v>
      </c>
      <c r="L23" s="17">
        <f t="shared" si="24"/>
        <v>-3.6499999463558197</v>
      </c>
      <c r="M23" s="17">
        <f t="shared" si="25"/>
        <v>3.6585515728802136</v>
      </c>
      <c r="N23" s="17">
        <f t="shared" si="26"/>
        <v>-1.1500000000523869</v>
      </c>
      <c r="O23" s="18">
        <f t="shared" si="27"/>
        <v>3.8350358031633518</v>
      </c>
      <c r="P23" s="18">
        <f t="shared" si="28"/>
        <v>1.0004441225637197</v>
      </c>
      <c r="Q23" s="19">
        <f t="shared" si="29"/>
        <v>-2.9669276436571149E-2</v>
      </c>
      <c r="R23" s="21"/>
      <c r="S23" s="42">
        <f t="shared" si="30"/>
        <v>176.0817509839429</v>
      </c>
      <c r="T23" s="43">
        <f t="shared" si="31"/>
        <v>-17.449604346228334</v>
      </c>
      <c r="U23" s="21"/>
      <c r="V23" s="85">
        <f t="shared" si="32"/>
        <v>2.5000000139698386</v>
      </c>
      <c r="W23" s="86">
        <f t="shared" si="33"/>
        <v>4.6000000089406967</v>
      </c>
      <c r="X23" s="86">
        <f t="shared" si="34"/>
        <v>5.2354560596096693</v>
      </c>
      <c r="Y23" s="86">
        <f t="shared" si="35"/>
        <v>-0.75000000006184564</v>
      </c>
      <c r="Z23" s="86">
        <f t="shared" si="36"/>
        <v>5.2889034924260407</v>
      </c>
      <c r="AA23" s="86">
        <f t="shared" si="37"/>
        <v>0.38233037294639377</v>
      </c>
      <c r="AB23" s="87">
        <f t="shared" si="38"/>
        <v>2.7638340212987476E-2</v>
      </c>
      <c r="AC23" s="21"/>
      <c r="AD23" s="85">
        <f t="shared" si="39"/>
        <v>28.523118693916498</v>
      </c>
      <c r="AE23" s="87">
        <f t="shared" si="40"/>
        <v>-8.1523843504447822</v>
      </c>
      <c r="AF23" s="21"/>
      <c r="AG23" s="88">
        <f t="shared" si="41"/>
        <v>0.99955607459356988</v>
      </c>
      <c r="AH23" s="88">
        <f t="shared" si="42"/>
        <v>2.6155389965322193</v>
      </c>
      <c r="AI23" s="21"/>
      <c r="AJ23" s="17">
        <f t="shared" si="43"/>
        <v>163.5180533198328</v>
      </c>
    </row>
    <row r="24" spans="2:100" ht="16.5" thickBot="1" x14ac:dyDescent="0.3">
      <c r="B24" s="138">
        <v>5</v>
      </c>
      <c r="C24" s="139"/>
      <c r="D24" s="79">
        <v>45643.625</v>
      </c>
      <c r="E24" s="92">
        <f t="shared" si="21"/>
        <v>2.1666666666642413</v>
      </c>
      <c r="F24" s="93">
        <f t="shared" si="22"/>
        <v>16</v>
      </c>
      <c r="G24" s="20">
        <v>808699.73900000006</v>
      </c>
      <c r="H24" s="20">
        <v>9158674.8969999999</v>
      </c>
      <c r="I24" s="19">
        <v>2630.7215000000001</v>
      </c>
      <c r="K24" s="16">
        <f t="shared" si="23"/>
        <v>-0.1500000013038516</v>
      </c>
      <c r="L24" s="17">
        <f t="shared" si="24"/>
        <v>-6.9000000134110451</v>
      </c>
      <c r="M24" s="17">
        <f t="shared" si="25"/>
        <v>6.9016302556326199</v>
      </c>
      <c r="N24" s="17">
        <f t="shared" si="26"/>
        <v>-0.4999999999654392</v>
      </c>
      <c r="O24" s="18">
        <f t="shared" si="27"/>
        <v>6.9197182157533721</v>
      </c>
      <c r="P24" s="18">
        <f t="shared" si="28"/>
        <v>3.1937160995820544</v>
      </c>
      <c r="Q24" s="19">
        <f t="shared" si="29"/>
        <v>1.0122793740095954</v>
      </c>
      <c r="R24" s="21"/>
      <c r="S24" s="42">
        <f t="shared" si="30"/>
        <v>181.24536427517032</v>
      </c>
      <c r="T24" s="43">
        <f t="shared" si="31"/>
        <v>-4.1436481367801319</v>
      </c>
      <c r="U24" s="21"/>
      <c r="V24" s="85">
        <f t="shared" si="32"/>
        <v>2.350000012665987</v>
      </c>
      <c r="W24" s="86">
        <f t="shared" si="33"/>
        <v>-2.3000000044703484</v>
      </c>
      <c r="X24" s="86">
        <f t="shared" si="34"/>
        <v>3.2882366216703049</v>
      </c>
      <c r="Y24" s="86">
        <f t="shared" si="35"/>
        <v>-1.2500000000272848</v>
      </c>
      <c r="Z24" s="86">
        <f t="shared" si="36"/>
        <v>3.5178118312612963</v>
      </c>
      <c r="AA24" s="86">
        <f t="shared" si="37"/>
        <v>0.21986323945383102</v>
      </c>
      <c r="AB24" s="87">
        <f t="shared" si="38"/>
        <v>1.3741452465864439E-2</v>
      </c>
      <c r="AC24" s="21"/>
      <c r="AD24" s="85">
        <f t="shared" si="39"/>
        <v>134.3839399928986</v>
      </c>
      <c r="AE24" s="87">
        <f t="shared" si="40"/>
        <v>-20.81394810111658</v>
      </c>
      <c r="AF24" s="21"/>
      <c r="AG24" s="88">
        <f t="shared" si="41"/>
        <v>0.31311486958119572</v>
      </c>
      <c r="AH24" s="88">
        <f t="shared" si="42"/>
        <v>4.5482819341884095</v>
      </c>
      <c r="AI24" s="21"/>
      <c r="AJ24" s="17">
        <f t="shared" si="43"/>
        <v>163.52140234616286</v>
      </c>
    </row>
    <row r="25" spans="2:100" ht="16.5" thickBot="1" x14ac:dyDescent="0.3">
      <c r="B25" s="167">
        <v>6</v>
      </c>
      <c r="C25" s="168"/>
      <c r="D25" s="79">
        <v>45644.416666666664</v>
      </c>
      <c r="E25" s="92">
        <f t="shared" si="21"/>
        <v>0.79166666666424135</v>
      </c>
      <c r="F25" s="93">
        <f t="shared" si="22"/>
        <v>16.791666666664241</v>
      </c>
      <c r="G25" s="20">
        <v>808699.74699999997</v>
      </c>
      <c r="H25" s="20">
        <v>9158675.0185000002</v>
      </c>
      <c r="I25" s="19">
        <v>2630.7235000000001</v>
      </c>
      <c r="K25" s="16">
        <f t="shared" si="23"/>
        <v>0.79999999143183231</v>
      </c>
      <c r="L25" s="17">
        <f t="shared" si="24"/>
        <v>12.150000035762787</v>
      </c>
      <c r="M25" s="17">
        <f t="shared" si="25"/>
        <v>12.176308999665155</v>
      </c>
      <c r="N25" s="17">
        <f t="shared" si="26"/>
        <v>0.19999999999527063</v>
      </c>
      <c r="O25" s="18">
        <f t="shared" si="27"/>
        <v>12.177951422769134</v>
      </c>
      <c r="P25" s="18">
        <f t="shared" si="28"/>
        <v>15.382675481439716</v>
      </c>
      <c r="Q25" s="19">
        <f t="shared" si="29"/>
        <v>15.396580271867371</v>
      </c>
      <c r="R25" s="21"/>
      <c r="S25" s="42">
        <f t="shared" si="30"/>
        <v>3.7671238679350716</v>
      </c>
      <c r="T25" s="43">
        <f t="shared" si="31"/>
        <v>0.94101796700948992</v>
      </c>
      <c r="U25" s="21"/>
      <c r="V25" s="85">
        <f t="shared" si="32"/>
        <v>3.1500000040978193</v>
      </c>
      <c r="W25" s="86">
        <f t="shared" si="33"/>
        <v>9.8500000312924385</v>
      </c>
      <c r="X25" s="86">
        <f t="shared" si="34"/>
        <v>10.341421596776591</v>
      </c>
      <c r="Y25" s="86">
        <f t="shared" si="35"/>
        <v>-1.0500000000320142</v>
      </c>
      <c r="Z25" s="86">
        <f t="shared" si="36"/>
        <v>10.394589969899945</v>
      </c>
      <c r="AA25" s="86">
        <f t="shared" si="37"/>
        <v>0.61903265329437895</v>
      </c>
      <c r="AB25" s="87">
        <f t="shared" si="38"/>
        <v>3.6865468186271066E-2</v>
      </c>
      <c r="AC25" s="21"/>
      <c r="AD25" s="85">
        <f t="shared" si="39"/>
        <v>17.73411794147485</v>
      </c>
      <c r="AE25" s="87">
        <f t="shared" si="40"/>
        <v>-5.7975690093972005</v>
      </c>
      <c r="AF25" s="21"/>
      <c r="AG25" s="88">
        <f t="shared" si="41"/>
        <v>6.5008197124523021E-2</v>
      </c>
      <c r="AH25" s="88">
        <f t="shared" si="42"/>
        <v>1.6154236689747823</v>
      </c>
      <c r="AI25" s="21"/>
      <c r="AJ25" s="17">
        <f t="shared" si="43"/>
        <v>163.52270995636528</v>
      </c>
    </row>
    <row r="26" spans="2:100" ht="16.5" thickBot="1" x14ac:dyDescent="0.3">
      <c r="B26" s="138">
        <v>7</v>
      </c>
      <c r="C26" s="139"/>
      <c r="D26" s="79">
        <v>45648.375</v>
      </c>
      <c r="E26" s="92">
        <f t="shared" ref="E26:E27" si="44">D26-D25</f>
        <v>3.9583333333357587</v>
      </c>
      <c r="F26" s="93">
        <f t="shared" ref="F26:F27" si="45">D26-D$20</f>
        <v>20.75</v>
      </c>
      <c r="G26" s="20">
        <v>808699.7585</v>
      </c>
      <c r="H26" s="20">
        <v>9158675.067499999</v>
      </c>
      <c r="I26" s="19">
        <v>2630.7294999999999</v>
      </c>
      <c r="K26" s="16">
        <f t="shared" ref="K26:K27" si="46">(G26-G25)*100</f>
        <v>1.1500000022351742</v>
      </c>
      <c r="L26" s="17">
        <f t="shared" ref="L26:L27" si="47">(H26-H25)*100</f>
        <v>4.8999998718500137</v>
      </c>
      <c r="M26" s="17">
        <f t="shared" ref="M26:M27" si="48">SQRT(K26^2+L26^2)</f>
        <v>5.0331400486446878</v>
      </c>
      <c r="N26" s="17">
        <f t="shared" ref="N26:N27" si="49">(I26-I25)*100</f>
        <v>0.59999999998581188</v>
      </c>
      <c r="O26" s="18">
        <f t="shared" ref="O26:O27" si="50">(SQRT((G26-G25)^2+(H26-H25)^2+(I26-I25)^2)*100)</f>
        <v>5.0687768494237364</v>
      </c>
      <c r="P26" s="18">
        <f t="shared" ref="P26:P27" si="51">O26/(F26-F25)</f>
        <v>1.2805330988010015</v>
      </c>
      <c r="Q26" s="19">
        <f t="shared" ref="Q26:Q27" si="52">(P26-P25)/(F26-F25)</f>
        <v>-3.5626464966644398</v>
      </c>
      <c r="R26" s="21"/>
      <c r="S26" s="42">
        <f t="shared" ref="S26:S27" si="53">IF(K26&lt;0, ATAN2(L26,K26)*180/PI()+360,ATAN2(L26,K26)*180/PI())</f>
        <v>13.207928820870304</v>
      </c>
      <c r="T26" s="43">
        <f t="shared" ref="T26:T27" si="54">ATAN(N26/M26)*180/PI()</f>
        <v>6.7981411120519928</v>
      </c>
      <c r="U26" s="21"/>
      <c r="V26" s="85">
        <f t="shared" ref="V26:V27" si="55">(G26-$G$20)*100</f>
        <v>4.3000000063329935</v>
      </c>
      <c r="W26" s="86">
        <f t="shared" ref="W26:W27" si="56">(H26-$H$20)*100</f>
        <v>14.749999903142452</v>
      </c>
      <c r="X26" s="86">
        <f t="shared" ref="X26:X27" si="57">SQRT(V26^2+W26^2)</f>
        <v>15.364000038960103</v>
      </c>
      <c r="Y26" s="86">
        <f t="shared" ref="Y26:Y27" si="58">(I26-$I$20)*100</f>
        <v>-0.45000000004620233</v>
      </c>
      <c r="Z26" s="86">
        <f t="shared" ref="Z26:Z27" si="59">SQRT((G26-$G$20)^2+(H26-$H$20)^2+(I26-$I$20)^2)*100</f>
        <v>15.370588706917108</v>
      </c>
      <c r="AA26" s="86">
        <f t="shared" ref="AA26:AA27" si="60">Z26/F26</f>
        <v>0.74075126298395699</v>
      </c>
      <c r="AB26" s="87">
        <f t="shared" ref="AB26:AB27" si="61">(AA26-$AA$20)/(F26-$F$20)</f>
        <v>3.5698856047419611E-2</v>
      </c>
      <c r="AC26" s="21"/>
      <c r="AD26" s="85">
        <f t="shared" ref="AD26:AD27" si="62">IF(F26&lt;=0,NA(),IF((G26-$G$20)&lt;0,ATAN2((H26-$H$20),(G26-$G$20))*180/PI()+360,ATAN2((H26-$H$20),(G26-$G$20))*180/PI()))</f>
        <v>16.252746386465336</v>
      </c>
      <c r="AE26" s="87">
        <f t="shared" ref="AE26:AE27" si="63">IF(E26&lt;=0,NA(),ATAN(Y26/X26)*180/PI())</f>
        <v>-1.6776706422116943</v>
      </c>
      <c r="AF26" s="21"/>
      <c r="AG26" s="88">
        <f t="shared" ref="AG26:AG27" si="64">1/(O26/E26)</f>
        <v>0.78092475777184334</v>
      </c>
      <c r="AH26" s="88">
        <f t="shared" ref="AH26:AH27" si="65">1/(Z26/F26)</f>
        <v>1.3499808234841413</v>
      </c>
      <c r="AI26" s="21"/>
      <c r="AJ26" s="17">
        <f t="shared" ref="AJ26:AJ27" si="66">SQRT((G26-$E$11)^2+(H26-$F$11)^2+(I26-$G$11)^2)</f>
        <v>163.52952979431529</v>
      </c>
    </row>
    <row r="27" spans="2:100" ht="16.5" thickBot="1" x14ac:dyDescent="0.3">
      <c r="B27" s="167">
        <v>8</v>
      </c>
      <c r="C27" s="168"/>
      <c r="D27" s="79">
        <v>45649.583333333336</v>
      </c>
      <c r="E27" s="92">
        <f t="shared" si="44"/>
        <v>1.2083333333357587</v>
      </c>
      <c r="F27" s="93">
        <f t="shared" si="45"/>
        <v>21.958333333335759</v>
      </c>
      <c r="G27" s="20">
        <v>808699.76300000004</v>
      </c>
      <c r="H27" s="20">
        <v>9158675.0914999992</v>
      </c>
      <c r="I27" s="19">
        <v>2630.7255</v>
      </c>
      <c r="K27" s="16">
        <f t="shared" si="46"/>
        <v>0.45000000391155481</v>
      </c>
      <c r="L27" s="17">
        <f t="shared" si="47"/>
        <v>2.4000000208616257</v>
      </c>
      <c r="M27" s="17">
        <f t="shared" si="48"/>
        <v>2.4418231106401223</v>
      </c>
      <c r="N27" s="17">
        <f t="shared" si="49"/>
        <v>-0.39999999999054126</v>
      </c>
      <c r="O27" s="18">
        <f t="shared" si="50"/>
        <v>2.4743686272761858</v>
      </c>
      <c r="P27" s="18">
        <f t="shared" si="51"/>
        <v>2.047753346707216</v>
      </c>
      <c r="Q27" s="19">
        <f t="shared" si="52"/>
        <v>0.63494089481766169</v>
      </c>
      <c r="R27" s="21"/>
      <c r="S27" s="42">
        <f t="shared" si="53"/>
        <v>10.619655276155134</v>
      </c>
      <c r="T27" s="43">
        <f t="shared" si="54"/>
        <v>-9.3031107717896173</v>
      </c>
      <c r="U27" s="21"/>
      <c r="V27" s="85">
        <f t="shared" si="55"/>
        <v>4.7500000102445483</v>
      </c>
      <c r="W27" s="86">
        <f t="shared" si="56"/>
        <v>17.149999924004078</v>
      </c>
      <c r="X27" s="86">
        <f t="shared" si="57"/>
        <v>17.795645464288814</v>
      </c>
      <c r="Y27" s="86">
        <f t="shared" si="58"/>
        <v>-0.85000000003674359</v>
      </c>
      <c r="Z27" s="86">
        <f t="shared" si="59"/>
        <v>17.81593380911384</v>
      </c>
      <c r="AA27" s="86">
        <f t="shared" si="60"/>
        <v>0.81135182432388031</v>
      </c>
      <c r="AB27" s="87">
        <f t="shared" si="61"/>
        <v>3.6949608697857642E-2</v>
      </c>
      <c r="AC27" s="21"/>
      <c r="AD27" s="85">
        <f t="shared" si="62"/>
        <v>15.481025089404843</v>
      </c>
      <c r="AE27" s="87">
        <f t="shared" si="63"/>
        <v>-2.734625543064197</v>
      </c>
      <c r="AF27" s="21"/>
      <c r="AG27" s="88">
        <f t="shared" si="64"/>
        <v>0.48834006381090689</v>
      </c>
      <c r="AH27" s="88">
        <f t="shared" si="65"/>
        <v>1.2325109404090204</v>
      </c>
      <c r="AI27" s="21"/>
      <c r="AJ27" s="17">
        <f t="shared" si="66"/>
        <v>163.53393248347211</v>
      </c>
    </row>
    <row r="28" spans="2:100" ht="16.5" thickBot="1" x14ac:dyDescent="0.3">
      <c r="B28" s="138">
        <v>9</v>
      </c>
      <c r="C28" s="139"/>
      <c r="D28" s="79">
        <v>45651.416666666664</v>
      </c>
      <c r="E28" s="92">
        <f t="shared" ref="E28:E31" si="67">D28-D27</f>
        <v>1.8333333333284827</v>
      </c>
      <c r="F28" s="93">
        <f t="shared" ref="F28:F31" si="68">D28-D$20</f>
        <v>23.791666666664241</v>
      </c>
      <c r="G28" s="20">
        <v>808699.77300000004</v>
      </c>
      <c r="H28" s="20">
        <v>9158675.1810000017</v>
      </c>
      <c r="I28" s="19">
        <v>2630.7345</v>
      </c>
      <c r="K28" s="16">
        <f t="shared" ref="K28:K31" si="69">(G28-G27)*100</f>
        <v>1.0000000009313226</v>
      </c>
      <c r="L28" s="17">
        <f t="shared" ref="L28:L31" si="70">(H28-H27)*100</f>
        <v>8.9500002562999725</v>
      </c>
      <c r="M28" s="17">
        <f t="shared" ref="M28:M31" si="71">SQRT(K28^2+L28^2)</f>
        <v>9.0056928989185625</v>
      </c>
      <c r="N28" s="17">
        <f t="shared" ref="N28:N31" si="72">(I28-I27)*100</f>
        <v>0.90000000000145519</v>
      </c>
      <c r="O28" s="18">
        <f t="shared" ref="O28:O31" si="73">(SQRT((G28-G27)^2+(H28-H27)^2+(I28-I27)^2)*100)</f>
        <v>9.0505527228802354</v>
      </c>
      <c r="P28" s="18">
        <f t="shared" ref="P28:P31" si="74">O28/(F28-F27)</f>
        <v>4.9366651215840989</v>
      </c>
      <c r="Q28" s="19">
        <f t="shared" ref="Q28:Q31" si="75">(P28-P27)/(F28-F27)</f>
        <v>1.5757700590279236</v>
      </c>
      <c r="R28" s="21"/>
      <c r="S28" s="42">
        <f t="shared" ref="S28:S31" si="76">IF(K28&lt;0, ATAN2(L28,K28)*180/PI()+360,ATAN2(L28,K28)*180/PI())</f>
        <v>6.3753207996310781</v>
      </c>
      <c r="T28" s="43">
        <f t="shared" ref="T28:T31" si="77">ATAN(N28/M28)*180/PI()</f>
        <v>5.7070070546844756</v>
      </c>
      <c r="U28" s="21"/>
      <c r="V28" s="85">
        <f t="shared" ref="V28:V31" si="78">(G28-$G$20)*100</f>
        <v>5.7500000111758709</v>
      </c>
      <c r="W28" s="86">
        <f t="shared" ref="W28:W31" si="79">(H28-$H$20)*100</f>
        <v>26.10000018030405</v>
      </c>
      <c r="X28" s="86">
        <f t="shared" ref="X28:X31" si="80">SQRT(V28^2+W28^2)</f>
        <v>26.725877151936363</v>
      </c>
      <c r="Y28" s="86">
        <f t="shared" ref="Y28:Y31" si="81">(I28-$I$20)*100</f>
        <v>4.9999999964711606E-2</v>
      </c>
      <c r="Z28" s="86">
        <f t="shared" ref="Z28:Z31" si="82">SQRT((G28-$G$20)^2+(H28-$H$20)^2+(I28-$I$20)^2)*100</f>
        <v>26.725923923045023</v>
      </c>
      <c r="AA28" s="86">
        <f t="shared" ref="AA28:AA31" si="83">Z28/F28</f>
        <v>1.1233313032454395</v>
      </c>
      <c r="AB28" s="87">
        <f t="shared" ref="AB28:AB31" si="84">(AA28-$AA$20)/(F28-$F$20)</f>
        <v>4.721532623098651E-2</v>
      </c>
      <c r="AC28" s="21"/>
      <c r="AD28" s="85">
        <f t="shared" ref="AD28:AD31" si="85">IF(F28&lt;=0,NA(),IF((G28-$G$20)&lt;0,ATAN2((H28-$H$20),(G28-$G$20))*180/PI()+360,ATAN2((H28-$H$20),(G28-$G$20))*180/PI()))</f>
        <v>12.424168558008098</v>
      </c>
      <c r="AE28" s="87">
        <f t="shared" ref="AE28:AE31" si="86">IF(E28&lt;=0,NA(),ATAN(Y28/X28)*180/PI())</f>
        <v>0.10719145399933529</v>
      </c>
      <c r="AF28" s="21"/>
      <c r="AG28" s="88">
        <f t="shared" ref="AG28:AG31" si="87">1/(O28/E28)</f>
        <v>0.20256589729528091</v>
      </c>
      <c r="AH28" s="88">
        <f t="shared" ref="AH28:AH31" si="88">1/(Z28/F28)</f>
        <v>0.89020932391973717</v>
      </c>
      <c r="AI28" s="21"/>
      <c r="AJ28" s="17">
        <f t="shared" ref="AJ28:AJ31" si="89">SQRT((G28-$E$11)^2+(H28-$F$11)^2+(I28-$G$11)^2)</f>
        <v>163.53658391082863</v>
      </c>
    </row>
    <row r="29" spans="2:100" ht="15.75" x14ac:dyDescent="0.25">
      <c r="B29" s="167">
        <v>10</v>
      </c>
      <c r="C29" s="168"/>
      <c r="D29" s="89">
        <v>45663.375</v>
      </c>
      <c r="E29" s="92">
        <f t="shared" si="67"/>
        <v>11.958333333335759</v>
      </c>
      <c r="F29" s="93">
        <f t="shared" si="68"/>
        <v>35.75</v>
      </c>
      <c r="G29" s="20">
        <v>808699.71955000004</v>
      </c>
      <c r="H29" s="20">
        <v>9158675.1971499994</v>
      </c>
      <c r="I29" s="19">
        <v>2630.7196000000004</v>
      </c>
      <c r="K29" s="16">
        <f t="shared" si="69"/>
        <v>-5.3450000006705523</v>
      </c>
      <c r="L29" s="17">
        <f t="shared" si="70"/>
        <v>1.6149997711181641</v>
      </c>
      <c r="M29" s="17">
        <f t="shared" si="71"/>
        <v>5.5836591289117861</v>
      </c>
      <c r="N29" s="17">
        <f t="shared" si="72"/>
        <v>-1.4899999999670399</v>
      </c>
      <c r="O29" s="18">
        <f t="shared" si="73"/>
        <v>5.7790439752420726</v>
      </c>
      <c r="P29" s="18">
        <f t="shared" si="74"/>
        <v>0.48326500141387324</v>
      </c>
      <c r="Q29" s="19">
        <f t="shared" si="75"/>
        <v>-0.37240976614656357</v>
      </c>
      <c r="R29" s="21"/>
      <c r="S29" s="42">
        <f t="shared" si="76"/>
        <v>286.81227064996631</v>
      </c>
      <c r="T29" s="43">
        <f t="shared" si="77"/>
        <v>-14.941228958603308</v>
      </c>
      <c r="U29" s="21"/>
      <c r="V29" s="85">
        <f t="shared" si="78"/>
        <v>0.40500001050531864</v>
      </c>
      <c r="W29" s="86">
        <f t="shared" si="79"/>
        <v>27.714999951422215</v>
      </c>
      <c r="X29" s="86">
        <f t="shared" si="80"/>
        <v>27.717958931274911</v>
      </c>
      <c r="Y29" s="86">
        <f t="shared" si="81"/>
        <v>-1.4400000000023283</v>
      </c>
      <c r="Z29" s="86">
        <f t="shared" si="82"/>
        <v>27.755339077659443</v>
      </c>
      <c r="AA29" s="86">
        <f t="shared" si="83"/>
        <v>0.77637312105341094</v>
      </c>
      <c r="AB29" s="87">
        <f t="shared" si="84"/>
        <v>2.1716730658836669E-2</v>
      </c>
      <c r="AC29" s="21"/>
      <c r="AD29" s="85">
        <f t="shared" si="85"/>
        <v>0.8372051176572789</v>
      </c>
      <c r="AE29" s="87">
        <f t="shared" si="86"/>
        <v>-2.9739496661909586</v>
      </c>
      <c r="AF29" s="21"/>
      <c r="AG29" s="88">
        <f t="shared" si="87"/>
        <v>2.0692580614659275</v>
      </c>
      <c r="AH29" s="88">
        <f t="shared" si="88"/>
        <v>1.2880404703387516</v>
      </c>
      <c r="AI29" s="21"/>
      <c r="AJ29" s="17">
        <f t="shared" si="89"/>
        <v>163.48963066259071</v>
      </c>
    </row>
    <row r="30" spans="2:100" ht="15.75" x14ac:dyDescent="0.25">
      <c r="B30" s="138">
        <v>11</v>
      </c>
      <c r="C30" s="139"/>
      <c r="D30" s="89">
        <v>45666.375</v>
      </c>
      <c r="E30" s="92">
        <f t="shared" si="67"/>
        <v>3</v>
      </c>
      <c r="F30" s="93">
        <f t="shared" si="68"/>
        <v>38.75</v>
      </c>
      <c r="G30" s="20">
        <v>808699.72295000008</v>
      </c>
      <c r="H30" s="20">
        <v>9158675.2298000008</v>
      </c>
      <c r="I30" s="19">
        <v>2631.0054499999997</v>
      </c>
      <c r="K30" s="16">
        <f t="shared" si="69"/>
        <v>0.34000000450760126</v>
      </c>
      <c r="L30" s="17">
        <f t="shared" si="70"/>
        <v>3.2650001347064972</v>
      </c>
      <c r="M30" s="17">
        <f t="shared" si="71"/>
        <v>3.2826553097604707</v>
      </c>
      <c r="N30" s="17">
        <f t="shared" si="72"/>
        <v>28.584999999930005</v>
      </c>
      <c r="O30" s="18">
        <f t="shared" si="73"/>
        <v>28.772870049383275</v>
      </c>
      <c r="P30" s="18">
        <f t="shared" si="74"/>
        <v>9.5909566831277591</v>
      </c>
      <c r="Q30" s="19">
        <f t="shared" si="75"/>
        <v>3.0358972272379621</v>
      </c>
      <c r="R30" s="21"/>
      <c r="S30" s="42">
        <f t="shared" si="76"/>
        <v>5.9450545381326263</v>
      </c>
      <c r="T30" s="43">
        <f t="shared" si="77"/>
        <v>83.448942613729486</v>
      </c>
      <c r="U30" s="21"/>
      <c r="V30" s="16">
        <f t="shared" si="78"/>
        <v>0.7450000150129199</v>
      </c>
      <c r="W30" s="127">
        <f t="shared" si="79"/>
        <v>30.980000086128712</v>
      </c>
      <c r="X30" s="127">
        <f t="shared" si="80"/>
        <v>30.988956587128005</v>
      </c>
      <c r="Y30" s="127">
        <f t="shared" si="81"/>
        <v>27.144999999927677</v>
      </c>
      <c r="Z30" s="127">
        <f t="shared" si="82"/>
        <v>41.196680149679267</v>
      </c>
      <c r="AA30" s="127">
        <f t="shared" si="83"/>
        <v>1.0631401328949488</v>
      </c>
      <c r="AB30" s="19">
        <f t="shared" si="84"/>
        <v>2.7435874397289003E-2</v>
      </c>
      <c r="AC30" s="21"/>
      <c r="AD30" s="16">
        <f t="shared" si="85"/>
        <v>1.3775704029771245</v>
      </c>
      <c r="AE30" s="19">
        <f t="shared" si="86"/>
        <v>41.21697262518105</v>
      </c>
      <c r="AF30" s="21"/>
      <c r="AG30" s="20">
        <f t="shared" si="87"/>
        <v>0.10426488545810891</v>
      </c>
      <c r="AH30" s="19">
        <f t="shared" si="88"/>
        <v>0.94060977387523026</v>
      </c>
      <c r="AI30" s="21"/>
      <c r="AJ30" s="17">
        <f t="shared" si="89"/>
        <v>163.40369157532672</v>
      </c>
    </row>
    <row r="31" spans="2:100" ht="15.75" x14ac:dyDescent="0.25">
      <c r="B31" s="167">
        <v>12</v>
      </c>
      <c r="C31" s="168"/>
      <c r="D31" s="89">
        <v>45677.375</v>
      </c>
      <c r="E31" s="92">
        <f t="shared" si="67"/>
        <v>11</v>
      </c>
      <c r="F31" s="93">
        <f t="shared" si="68"/>
        <v>49.75</v>
      </c>
      <c r="G31" s="20">
        <v>808699.73190000001</v>
      </c>
      <c r="H31" s="20">
        <v>9158675.2265999988</v>
      </c>
      <c r="I31" s="19">
        <v>2630.6954000000001</v>
      </c>
      <c r="K31" s="16">
        <f t="shared" si="69"/>
        <v>0.89499999303370714</v>
      </c>
      <c r="L31" s="17">
        <f t="shared" si="70"/>
        <v>-0.32000020146369934</v>
      </c>
      <c r="M31" s="17">
        <f t="shared" si="71"/>
        <v>0.95048677869139453</v>
      </c>
      <c r="N31" s="17">
        <f t="shared" si="72"/>
        <v>-31.004999999959182</v>
      </c>
      <c r="O31" s="18">
        <f t="shared" si="73"/>
        <v>31.019565601631754</v>
      </c>
      <c r="P31" s="18">
        <f t="shared" si="74"/>
        <v>2.8199605092392503</v>
      </c>
      <c r="Q31" s="19">
        <f t="shared" si="75"/>
        <v>-0.61554510671713725</v>
      </c>
      <c r="R31" s="21"/>
      <c r="S31" s="42">
        <f t="shared" si="76"/>
        <v>109.67411014900188</v>
      </c>
      <c r="T31" s="43">
        <f t="shared" si="77"/>
        <v>-88.244095125678754</v>
      </c>
      <c r="U31" s="21"/>
      <c r="V31" s="16">
        <f t="shared" si="78"/>
        <v>1.640000008046627</v>
      </c>
      <c r="W31" s="127">
        <f t="shared" si="79"/>
        <v>30.659999884665012</v>
      </c>
      <c r="X31" s="127">
        <f t="shared" si="80"/>
        <v>30.703830265197396</v>
      </c>
      <c r="Y31" s="127">
        <f t="shared" si="81"/>
        <v>-3.8600000000315049</v>
      </c>
      <c r="Z31" s="127">
        <f t="shared" si="82"/>
        <v>30.945513292790842</v>
      </c>
      <c r="AA31" s="127">
        <f t="shared" si="83"/>
        <v>0.62202036769428826</v>
      </c>
      <c r="AB31" s="19">
        <f t="shared" si="84"/>
        <v>1.2502921963704287E-2</v>
      </c>
      <c r="AC31" s="21"/>
      <c r="AD31" s="16">
        <f t="shared" si="85"/>
        <v>3.0618270095344973</v>
      </c>
      <c r="AE31" s="19">
        <f t="shared" si="86"/>
        <v>-7.1654739008690402</v>
      </c>
      <c r="AF31" s="21"/>
      <c r="AG31" s="20">
        <f t="shared" si="87"/>
        <v>0.35461489503970861</v>
      </c>
      <c r="AH31" s="19">
        <f t="shared" si="88"/>
        <v>1.6076643980434446</v>
      </c>
      <c r="AI31" s="21"/>
      <c r="AJ31" s="17">
        <f t="shared" si="89"/>
        <v>163.50748199803434</v>
      </c>
    </row>
    <row r="32" spans="2:100" ht="15.75" x14ac:dyDescent="0.25">
      <c r="B32" s="138">
        <v>13</v>
      </c>
      <c r="C32" s="139"/>
      <c r="D32" s="132">
        <v>45685.416666666664</v>
      </c>
      <c r="E32" s="92">
        <f t="shared" ref="E32:E33" si="90">D32-D31</f>
        <v>8.0416666666642413</v>
      </c>
      <c r="F32" s="93">
        <f t="shared" ref="F32:F33" si="91">D32-D$20</f>
        <v>57.791666666664241</v>
      </c>
      <c r="G32" s="20">
        <v>808699.80850000004</v>
      </c>
      <c r="H32" s="20">
        <v>9158675.3040000014</v>
      </c>
      <c r="I32" s="19">
        <v>2630.7165</v>
      </c>
      <c r="K32" s="16">
        <f t="shared" ref="K32:K33" si="92">(G32-G31)*100</f>
        <v>7.6600000029429793</v>
      </c>
      <c r="L32" s="17">
        <f t="shared" ref="L32:L33" si="93">(H32-H31)*100</f>
        <v>7.7400002628564835</v>
      </c>
      <c r="M32" s="17">
        <f t="shared" ref="M32:M33" si="94">SQRT(K32^2+L32^2)</f>
        <v>10.889591549461572</v>
      </c>
      <c r="N32" s="17">
        <f t="shared" ref="N32:N33" si="95">(I32-I31)*100</f>
        <v>2.1099999999933061</v>
      </c>
      <c r="O32" s="18">
        <f t="shared" ref="O32:O33" si="96">(SQRT((G32-G31)^2+(H32-H31)^2+(I32-I31)^2)*100)</f>
        <v>11.092128024598194</v>
      </c>
      <c r="P32" s="18">
        <f t="shared" ref="P32:P33" si="97">O32/(F32-F31)</f>
        <v>1.3793319823338701</v>
      </c>
      <c r="Q32" s="19">
        <f t="shared" ref="Q32:Q33" si="98">(P32-P31)/(F32-F31)</f>
        <v>-0.17914551629916867</v>
      </c>
      <c r="R32" s="21"/>
      <c r="S32" s="42">
        <f t="shared" ref="S32:S33" si="99">IF(K32&lt;0, ATAN2(L32,K32)*180/PI()+360,ATAN2(L32,K32)*180/PI())</f>
        <v>44.702361302430127</v>
      </c>
      <c r="T32" s="43">
        <f t="shared" ref="T32:T33" si="100">ATAN(N32/M32)*180/PI()</f>
        <v>10.965914947524663</v>
      </c>
      <c r="U32" s="21"/>
      <c r="V32" s="16">
        <f t="shared" ref="V32:V33" si="101">(G32-$G$20)*100</f>
        <v>9.3000000109896064</v>
      </c>
      <c r="W32" s="127">
        <f t="shared" ref="W32:W33" si="102">(H32-$H$20)*100</f>
        <v>38.400000147521496</v>
      </c>
      <c r="X32" s="127">
        <f t="shared" ref="X32:X33" si="103">SQRT(V32^2+W32^2)</f>
        <v>39.510125430502718</v>
      </c>
      <c r="Y32" s="127">
        <f t="shared" ref="Y32:Y33" si="104">(I32-$I$20)*100</f>
        <v>-1.7500000000381988</v>
      </c>
      <c r="Z32" s="127">
        <f t="shared" ref="Z32:Z33" si="105">SQRT((G32-$G$20)^2+(H32-$H$20)^2+(I32-$I$20)^2)*100</f>
        <v>39.54886232920223</v>
      </c>
      <c r="AA32" s="127">
        <f t="shared" ref="AA32:AA33" si="106">Z32/F32</f>
        <v>0.68433503669855322</v>
      </c>
      <c r="AB32" s="19">
        <f t="shared" ref="AB32:AB33" si="107">(AA32-$AA$20)/(F32-$F$20)</f>
        <v>1.1841413756860826E-2</v>
      </c>
      <c r="AC32" s="21"/>
      <c r="AD32" s="16">
        <f t="shared" ref="AD32:AD33" si="108">IF(F32&lt;=0,NA(),IF((G32-$G$20)&lt;0,ATAN2((H32-$H$20),(G32-$G$20))*180/PI()+360,ATAN2((H32-$H$20),(G32-$G$20))*180/PI()))</f>
        <v>13.614182709963034</v>
      </c>
      <c r="AE32" s="19">
        <f t="shared" ref="AE32:AE33" si="109">IF(E32&lt;=0,NA(),ATAN(Y32/X32)*180/PI())</f>
        <v>-2.5361124802549844</v>
      </c>
      <c r="AF32" s="21"/>
      <c r="AG32" s="20">
        <f t="shared" ref="AG32:AG33" si="110">1/(O32/E32)</f>
        <v>0.72498862696417055</v>
      </c>
      <c r="AH32" s="19">
        <f t="shared" ref="AH32:AH33" si="111">1/(Z32/F32)</f>
        <v>1.4612725439637191</v>
      </c>
      <c r="AI32" s="21"/>
      <c r="AJ32" s="17">
        <f t="shared" ref="AJ32:AJ33" si="112">SQRT((G32-$E$11)^2+(H32-$F$11)^2+(I32-$G$11)^2)</f>
        <v>163.5703251310521</v>
      </c>
    </row>
    <row r="33" spans="2:36" ht="15.75" x14ac:dyDescent="0.25">
      <c r="B33" s="167">
        <v>14</v>
      </c>
      <c r="C33" s="168"/>
      <c r="D33" s="89">
        <v>45687.375</v>
      </c>
      <c r="E33" s="92">
        <f t="shared" si="90"/>
        <v>1.9583333333357587</v>
      </c>
      <c r="F33" s="93">
        <f t="shared" si="91"/>
        <v>59.75</v>
      </c>
      <c r="G33" s="20">
        <v>808699.81649999996</v>
      </c>
      <c r="H33" s="20">
        <v>9158675.3355</v>
      </c>
      <c r="I33" s="19">
        <v>2630.7174999999997</v>
      </c>
      <c r="K33" s="16">
        <f t="shared" si="92"/>
        <v>0.79999999143183231</v>
      </c>
      <c r="L33" s="17">
        <f t="shared" si="93"/>
        <v>3.1499998643994331</v>
      </c>
      <c r="M33" s="17">
        <f t="shared" si="94"/>
        <v>3.2499998664626708</v>
      </c>
      <c r="N33" s="17">
        <f t="shared" si="95"/>
        <v>9.9999999974897946E-2</v>
      </c>
      <c r="O33" s="18">
        <f t="shared" si="96"/>
        <v>3.2515379641028885</v>
      </c>
      <c r="P33" s="18">
        <f t="shared" si="97"/>
        <v>1.6603598114547378</v>
      </c>
      <c r="Q33" s="19">
        <f t="shared" si="98"/>
        <v>0.14350357231686109</v>
      </c>
      <c r="R33" s="21"/>
      <c r="S33" s="42">
        <f t="shared" si="99"/>
        <v>14.250033139846185</v>
      </c>
      <c r="T33" s="43">
        <f t="shared" si="100"/>
        <v>1.7623910955865738</v>
      </c>
      <c r="U33" s="21"/>
      <c r="V33" s="16">
        <f t="shared" si="101"/>
        <v>10.100000002421439</v>
      </c>
      <c r="W33" s="127">
        <f t="shared" si="102"/>
        <v>41.550000011920929</v>
      </c>
      <c r="X33" s="127">
        <f t="shared" si="103"/>
        <v>42.759940376940918</v>
      </c>
      <c r="Y33" s="127">
        <f t="shared" si="104"/>
        <v>-1.6500000000633008</v>
      </c>
      <c r="Z33" s="127">
        <f t="shared" si="105"/>
        <v>42.791763238265276</v>
      </c>
      <c r="AA33" s="127">
        <f t="shared" si="106"/>
        <v>0.71618013787891677</v>
      </c>
      <c r="AB33" s="19">
        <f t="shared" si="107"/>
        <v>1.1986278458224548E-2</v>
      </c>
      <c r="AC33" s="21"/>
      <c r="AD33" s="16">
        <f t="shared" si="108"/>
        <v>13.662509990617147</v>
      </c>
      <c r="AE33" s="19">
        <f t="shared" si="109"/>
        <v>-2.2098056024268553</v>
      </c>
      <c r="AF33" s="21"/>
      <c r="AG33" s="20">
        <f t="shared" si="110"/>
        <v>0.6022790922190786</v>
      </c>
      <c r="AH33" s="19">
        <f t="shared" si="111"/>
        <v>1.3962967514872189</v>
      </c>
      <c r="AI33" s="21"/>
      <c r="AJ33" s="17">
        <f t="shared" si="112"/>
        <v>163.57621932518572</v>
      </c>
    </row>
    <row r="34" spans="2:36" ht="15.75" x14ac:dyDescent="0.25">
      <c r="B34" s="138">
        <v>15</v>
      </c>
      <c r="C34" s="139"/>
      <c r="D34" s="79">
        <v>45698.375</v>
      </c>
      <c r="E34" s="92">
        <f t="shared" ref="E34" si="113">D34-D33</f>
        <v>11</v>
      </c>
      <c r="F34" s="93">
        <f t="shared" ref="F34" si="114">D34-D$20</f>
        <v>70.75</v>
      </c>
      <c r="G34" s="20">
        <v>808699.83850000007</v>
      </c>
      <c r="H34" s="20">
        <v>9158675.3969999999</v>
      </c>
      <c r="I34" s="19">
        <v>2630.7004999999999</v>
      </c>
      <c r="K34" s="16">
        <f t="shared" ref="K34" si="115">(G34-G33)*100</f>
        <v>2.2000000113621354</v>
      </c>
      <c r="L34" s="17">
        <f t="shared" ref="L34" si="116">(H34-H33)*100</f>
        <v>6.1499999836087227</v>
      </c>
      <c r="M34" s="17">
        <f t="shared" ref="M34" si="117">SQRT(K34^2+L34^2)</f>
        <v>6.5316536840512827</v>
      </c>
      <c r="N34" s="17">
        <f t="shared" ref="N34" si="118">(I34-I33)*100</f>
        <v>-1.6999999999825377</v>
      </c>
      <c r="O34" s="18">
        <f t="shared" ref="O34" si="119">(SQRT((G34-G33)^2+(H34-H33)^2+(I34-I33)^2)*100)</f>
        <v>6.7492592073738962</v>
      </c>
      <c r="P34" s="18">
        <f t="shared" ref="P34" si="120">O34/(F34-F33)</f>
        <v>0.61356901885217241</v>
      </c>
      <c r="Q34" s="19">
        <f t="shared" ref="Q34" si="121">(P34-P33)/(F34-F33)</f>
        <v>-9.5162799327505945E-2</v>
      </c>
      <c r="R34" s="21"/>
      <c r="S34" s="42">
        <f t="shared" ref="S34" si="122">IF(K34&lt;0, ATAN2(L34,K34)*180/PI()+360,ATAN2(L34,K34)*180/PI())</f>
        <v>19.683327688715803</v>
      </c>
      <c r="T34" s="43">
        <f t="shared" ref="T34" si="123">ATAN(N34/M34)*180/PI()</f>
        <v>-14.588758924990879</v>
      </c>
      <c r="U34" s="21"/>
      <c r="V34" s="16">
        <f t="shared" ref="V34" si="124">(G34-$G$20)*100</f>
        <v>12.300000013783574</v>
      </c>
      <c r="W34" s="127">
        <f t="shared" ref="W34" si="125">(H34-$H$20)*100</f>
        <v>47.699999995529652</v>
      </c>
      <c r="X34" s="127">
        <f t="shared" ref="X34" si="126">SQRT(V34^2+W34^2)</f>
        <v>49.26032886525023</v>
      </c>
      <c r="Y34" s="127">
        <f t="shared" ref="Y34" si="127">(I34-$I$20)*100</f>
        <v>-3.3500000000458385</v>
      </c>
      <c r="Z34" s="127">
        <f t="shared" ref="Z34" si="128">SQRT((G34-$G$20)^2+(H34-$H$20)^2+(I34-$I$20)^2)*100</f>
        <v>49.374107585989968</v>
      </c>
      <c r="AA34" s="127">
        <f t="shared" ref="AA34" si="129">Z34/F34</f>
        <v>0.69786724503166031</v>
      </c>
      <c r="AB34" s="19">
        <f t="shared" ref="AB34" si="130">(AA34-$AA$20)/(F34-$F$20)</f>
        <v>9.8638479863132206E-3</v>
      </c>
      <c r="AC34" s="21"/>
      <c r="AD34" s="16">
        <f t="shared" ref="AD34" si="131">IF(F34&lt;=0,NA(),IF((G34-$G$20)&lt;0,ATAN2((H34-$H$20),(G34-$G$20))*180/PI()+360,ATAN2((H34-$H$20),(G34-$G$20))*180/PI()))</f>
        <v>14.459395167140963</v>
      </c>
      <c r="AE34" s="19">
        <f t="shared" ref="AE34" si="132">IF(E34&lt;=0,NA(),ATAN(Y34/X34)*180/PI())</f>
        <v>-3.8904689989431085</v>
      </c>
      <c r="AF34" s="21"/>
      <c r="AG34" s="20">
        <f t="shared" ref="AG34" si="133">1/(O34/E34)</f>
        <v>1.629808496313486</v>
      </c>
      <c r="AH34" s="19">
        <f t="shared" ref="AH34" si="134">1/(Z34/F34)</f>
        <v>1.4329372916114336</v>
      </c>
      <c r="AI34" s="21"/>
      <c r="AJ34" s="17">
        <f t="shared" ref="AJ34" si="135">SQRT((G34-$E$11)^2+(H34-$F$11)^2+(I34-$G$11)^2)</f>
        <v>163.599637250542</v>
      </c>
    </row>
    <row r="35" spans="2:36" ht="15.75" x14ac:dyDescent="0.25">
      <c r="B35" s="167">
        <v>16</v>
      </c>
      <c r="C35" s="168"/>
      <c r="D35" s="79">
        <v>45702.458333333336</v>
      </c>
      <c r="E35" s="92">
        <f t="shared" ref="E35:E36" si="136">D35-D34</f>
        <v>4.0833333333357587</v>
      </c>
      <c r="F35" s="93">
        <f t="shared" ref="F35:F36" si="137">D35-D$20</f>
        <v>74.833333333335759</v>
      </c>
      <c r="G35" s="20">
        <v>808699.84349999996</v>
      </c>
      <c r="H35" s="20">
        <v>9158675.466</v>
      </c>
      <c r="I35" s="19">
        <v>2630.683</v>
      </c>
      <c r="K35" s="16">
        <f t="shared" ref="K35:K36" si="138">(G35-G34)*100</f>
        <v>0.4999999888241291</v>
      </c>
      <c r="L35" s="17">
        <f t="shared" ref="L35:L36" si="139">(H35-H34)*100</f>
        <v>6.9000000134110451</v>
      </c>
      <c r="M35" s="17">
        <f t="shared" ref="M35:M36" si="140">SQRT(K35^2+L35^2)</f>
        <v>6.9180922351394356</v>
      </c>
      <c r="N35" s="17">
        <f t="shared" ref="N35:N36" si="141">(I35-I34)*100</f>
        <v>-1.749999999992724</v>
      </c>
      <c r="O35" s="18">
        <f t="shared" ref="O35:O36" si="142">(SQRT((G35-G34)^2+(H35-H34)^2+(I35-I34)^2)*100)</f>
        <v>7.1360002924517234</v>
      </c>
      <c r="P35" s="18">
        <f t="shared" ref="P35:P36" si="143">O35/(F35-F34)</f>
        <v>1.7475919083544862</v>
      </c>
      <c r="Q35" s="19">
        <f t="shared" ref="Q35:Q36" si="144">(P35-P34)/(F35-F34)</f>
        <v>0.27771989130652414</v>
      </c>
      <c r="R35" s="21"/>
      <c r="S35" s="42">
        <f t="shared" ref="S35:S36" si="145">IF(K35&lt;0, ATAN2(L35,K35)*180/PI()+360,ATAN2(L35,K35)*180/PI())</f>
        <v>4.1446236407600248</v>
      </c>
      <c r="T35" s="43">
        <f t="shared" ref="T35:T36" si="146">ATAN(N35/M35)*180/PI()</f>
        <v>-14.195746501839833</v>
      </c>
      <c r="U35" s="21"/>
      <c r="V35" s="16">
        <f t="shared" ref="V35:V36" si="147">(G35-$G$20)*100</f>
        <v>12.800000002607703</v>
      </c>
      <c r="W35" s="127">
        <f t="shared" ref="W35:W36" si="148">(H35-$H$20)*100</f>
        <v>54.600000008940697</v>
      </c>
      <c r="X35" s="127">
        <f t="shared" ref="X35:X36" si="149">SQRT(V35^2+W35^2)</f>
        <v>56.080299580539702</v>
      </c>
      <c r="Y35" s="127">
        <f t="shared" ref="Y35:Y36" si="150">(I35-$I$20)*100</f>
        <v>-5.1000000000385626</v>
      </c>
      <c r="Z35" s="127">
        <f t="shared" ref="Z35:Z36" si="151">SQRT((G35-$G$20)^2+(H35-$H$20)^2+(I35-$I$20)^2)*100</f>
        <v>56.311721701999794</v>
      </c>
      <c r="AA35" s="127">
        <f t="shared" ref="AA35:AA36" si="152">Z35/F35</f>
        <v>0.75249516750999512</v>
      </c>
      <c r="AB35" s="19">
        <f t="shared" ref="AB35:AB36" si="153">(AA35-$AA$20)/(F35-$F$20)</f>
        <v>1.0055614710600945E-2</v>
      </c>
      <c r="AC35" s="21"/>
      <c r="AD35" s="16">
        <f t="shared" ref="AD35:AD36" si="154">IF(F35&lt;=0,NA(),IF((G35-$G$20)&lt;0,ATAN2((H35-$H$20),(G35-$G$20))*180/PI()+360,ATAN2((H35-$H$20),(G35-$G$20))*180/PI()))</f>
        <v>13.193719207695072</v>
      </c>
      <c r="AE35" s="19">
        <f t="shared" ref="AE35:AE36" si="155">IF(E35&lt;=0,NA(),ATAN(Y35/X35)*180/PI())</f>
        <v>-5.1962436685523601</v>
      </c>
      <c r="AF35" s="21"/>
      <c r="AG35" s="20">
        <f t="shared" ref="AG35:AG36" si="156">1/(O35/E35)</f>
        <v>0.57221597057037721</v>
      </c>
      <c r="AH35" s="19">
        <f t="shared" ref="AH35:AH36" si="157">1/(Z35/F35)</f>
        <v>1.3289121886443442</v>
      </c>
      <c r="AI35" s="21"/>
      <c r="AJ35" s="17">
        <f t="shared" ref="AJ35:AJ36" si="158">SQRT((G35-$E$11)^2+(H35-$F$11)^2+(I35-$G$11)^2)</f>
        <v>163.60674720262065</v>
      </c>
    </row>
    <row r="36" spans="2:36" ht="15.75" x14ac:dyDescent="0.25">
      <c r="B36" s="138">
        <v>17</v>
      </c>
      <c r="C36" s="139"/>
      <c r="D36" s="79">
        <v>45704.625</v>
      </c>
      <c r="E36" s="92">
        <f t="shared" si="136"/>
        <v>2.1666666666642413</v>
      </c>
      <c r="F36" s="93">
        <f t="shared" si="137"/>
        <v>77</v>
      </c>
      <c r="G36" s="20">
        <v>808699.84750000003</v>
      </c>
      <c r="H36" s="20">
        <v>9158675.4759999998</v>
      </c>
      <c r="I36" s="19">
        <v>2630.683</v>
      </c>
      <c r="K36" s="16">
        <f t="shared" si="138"/>
        <v>0.40000000735744834</v>
      </c>
      <c r="L36" s="17">
        <f t="shared" si="139"/>
        <v>0.99999997764825821</v>
      </c>
      <c r="M36" s="17">
        <f t="shared" si="140"/>
        <v>1.0770329434063173</v>
      </c>
      <c r="N36" s="17">
        <f t="shared" si="141"/>
        <v>0</v>
      </c>
      <c r="O36" s="18">
        <f t="shared" si="142"/>
        <v>1.0770329434063173</v>
      </c>
      <c r="P36" s="18">
        <f t="shared" si="143"/>
        <v>0.49709212772654904</v>
      </c>
      <c r="Q36" s="19">
        <f t="shared" si="144"/>
        <v>-0.57715374490584781</v>
      </c>
      <c r="R36" s="21"/>
      <c r="S36" s="42">
        <f t="shared" si="145"/>
        <v>21.801410291364693</v>
      </c>
      <c r="T36" s="43">
        <f t="shared" si="146"/>
        <v>0</v>
      </c>
      <c r="U36" s="21"/>
      <c r="V36" s="16">
        <f t="shared" si="147"/>
        <v>13.200000009965152</v>
      </c>
      <c r="W36" s="127">
        <f t="shared" si="148"/>
        <v>55.599999986588955</v>
      </c>
      <c r="X36" s="127">
        <f t="shared" si="149"/>
        <v>57.145428502827514</v>
      </c>
      <c r="Y36" s="127">
        <f t="shared" si="150"/>
        <v>-5.1000000000385626</v>
      </c>
      <c r="Z36" s="127">
        <f t="shared" si="151"/>
        <v>57.372554403409346</v>
      </c>
      <c r="AA36" s="127">
        <f t="shared" si="152"/>
        <v>0.74509810913518626</v>
      </c>
      <c r="AB36" s="19">
        <f t="shared" si="153"/>
        <v>9.676598819937484E-3</v>
      </c>
      <c r="AC36" s="21"/>
      <c r="AD36" s="16">
        <f t="shared" si="154"/>
        <v>13.35534097573457</v>
      </c>
      <c r="AE36" s="19">
        <f t="shared" si="155"/>
        <v>-5.0999068725314212</v>
      </c>
      <c r="AF36" s="21"/>
      <c r="AG36" s="20">
        <f t="shared" si="156"/>
        <v>2.0116995305749463</v>
      </c>
      <c r="AH36" s="19">
        <f t="shared" si="157"/>
        <v>1.3421051372156494</v>
      </c>
      <c r="AI36" s="21"/>
      <c r="AJ36" s="17">
        <f t="shared" si="158"/>
        <v>163.6101133739852</v>
      </c>
    </row>
    <row r="37" spans="2:36" ht="15.75" x14ac:dyDescent="0.25">
      <c r="B37" s="167">
        <v>18</v>
      </c>
      <c r="C37" s="168"/>
      <c r="D37" s="79">
        <v>45713.625</v>
      </c>
      <c r="E37" s="92">
        <f t="shared" ref="E37" si="159">D37-D36</f>
        <v>9</v>
      </c>
      <c r="F37" s="93">
        <f t="shared" ref="F37" si="160">D37-D$20</f>
        <v>86</v>
      </c>
      <c r="G37" s="20">
        <v>808699.87100000004</v>
      </c>
      <c r="H37" s="20">
        <v>9158675.5489999987</v>
      </c>
      <c r="I37" s="19">
        <v>2630.6785</v>
      </c>
      <c r="K37" s="16">
        <f t="shared" ref="K37" si="161">(G37-G36)*100</f>
        <v>2.3500000010244548</v>
      </c>
      <c r="L37" s="17">
        <f t="shared" ref="L37" si="162">(H37-H36)*100</f>
        <v>7.2999998927116394</v>
      </c>
      <c r="M37" s="17">
        <f t="shared" ref="M37" si="163">SQRT(K37^2+L37^2)</f>
        <v>7.6689307232758912</v>
      </c>
      <c r="N37" s="17">
        <f t="shared" ref="N37" si="164">(I37-I36)*100</f>
        <v>-0.4500000000007276</v>
      </c>
      <c r="O37" s="18">
        <f t="shared" ref="O37" si="165">(SQRT((G37-G36)^2+(H37-H36)^2+(I37-I36)^2)*100)</f>
        <v>7.6821220010102369</v>
      </c>
      <c r="P37" s="18">
        <f t="shared" ref="P37" si="166">O37/(F37-F36)</f>
        <v>0.85356911122335966</v>
      </c>
      <c r="Q37" s="19">
        <f t="shared" ref="Q37" si="167">(P37-P36)/(F37-F36)</f>
        <v>3.9608553721867848E-2</v>
      </c>
      <c r="R37" s="21"/>
      <c r="S37" s="42">
        <f t="shared" ref="S37" si="168">IF(K37&lt;0, ATAN2(L37,K37)*180/PI()+360,ATAN2(L37,K37)*180/PI())</f>
        <v>17.844291861186509</v>
      </c>
      <c r="T37" s="43">
        <f t="shared" ref="T37" si="169">ATAN(N37/M37)*180/PI()</f>
        <v>-3.3581696113749877</v>
      </c>
      <c r="U37" s="21"/>
      <c r="V37" s="16">
        <f t="shared" ref="V37" si="170">(G37-$G$20)*100</f>
        <v>15.550000010989606</v>
      </c>
      <c r="W37" s="127">
        <f t="shared" ref="W37" si="171">(H37-$H$20)*100</f>
        <v>62.899999879300594</v>
      </c>
      <c r="X37" s="127">
        <f t="shared" ref="X37" si="172">SQRT(V37^2+W37^2)</f>
        <v>64.793614539997634</v>
      </c>
      <c r="Y37" s="127">
        <f t="shared" ref="Y37" si="173">(I37-$I$20)*100</f>
        <v>-5.5500000000392902</v>
      </c>
      <c r="Z37" s="127">
        <f t="shared" ref="Z37" si="174">SQRT((G37-$G$20)^2+(H37-$H$20)^2+(I37-$I$20)^2)*100</f>
        <v>65.030877167375095</v>
      </c>
      <c r="AA37" s="127">
        <f t="shared" ref="AA37" si="175">Z37/F37</f>
        <v>0.75617299031831509</v>
      </c>
      <c r="AB37" s="19">
        <f t="shared" ref="AB37" si="176">(AA37-$AA$20)/(F37-$F$20)</f>
        <v>8.7927091897478504E-3</v>
      </c>
      <c r="AC37" s="21"/>
      <c r="AD37" s="16">
        <f t="shared" ref="AD37" si="177">IF(F37&lt;=0,NA(),IF((G37-$G$20)&lt;0,ATAN2((H37-$H$20),(G37-$G$20))*180/PI()+360,ATAN2((H37-$H$20),(G37-$G$20))*180/PI()))</f>
        <v>13.886114534711449</v>
      </c>
      <c r="AE37" s="19">
        <f t="shared" ref="AE37" si="178">IF(E37&lt;=0,NA(),ATAN(Y37/X37)*180/PI())</f>
        <v>-4.8958107605113073</v>
      </c>
      <c r="AF37" s="21"/>
      <c r="AG37" s="20">
        <f t="shared" ref="AG37" si="179">1/(O37/E37)</f>
        <v>1.1715512977815838</v>
      </c>
      <c r="AH37" s="19">
        <f t="shared" ref="AH37" si="180">1/(Z37/F37)</f>
        <v>1.3224487158408615</v>
      </c>
      <c r="AI37" s="21"/>
      <c r="AJ37" s="17">
        <f t="shared" ref="AJ37" si="181">SQRT((G37-$E$11)^2+(H37-$F$11)^2+(I37-$G$11)^2)</f>
        <v>163.63067161527681</v>
      </c>
    </row>
    <row r="38" spans="2:36" ht="15.75" x14ac:dyDescent="0.25">
      <c r="B38" s="138">
        <v>19</v>
      </c>
      <c r="C38" s="139"/>
      <c r="D38" s="79"/>
      <c r="E38" s="82"/>
      <c r="F38" s="83"/>
      <c r="G38" s="20"/>
      <c r="H38" s="20"/>
      <c r="I38" s="19"/>
    </row>
    <row r="39" spans="2:36" ht="15.75" x14ac:dyDescent="0.25">
      <c r="B39" s="167">
        <v>20</v>
      </c>
      <c r="C39" s="168"/>
      <c r="D39" s="79"/>
      <c r="E39" s="82"/>
      <c r="F39" s="83"/>
      <c r="G39" s="20"/>
      <c r="H39" s="20"/>
      <c r="I39" s="19"/>
    </row>
    <row r="40" spans="2:36" ht="15.75" x14ac:dyDescent="0.25">
      <c r="B40" s="138">
        <v>21</v>
      </c>
      <c r="C40" s="139"/>
      <c r="D40" s="79"/>
      <c r="E40" s="82"/>
      <c r="F40" s="83"/>
      <c r="G40" s="20"/>
      <c r="H40" s="20"/>
      <c r="I40" s="19"/>
    </row>
    <row r="41" spans="2:36" ht="15.75" x14ac:dyDescent="0.25">
      <c r="B41" s="167">
        <v>22</v>
      </c>
      <c r="C41" s="168"/>
      <c r="D41" s="79"/>
      <c r="E41" s="82"/>
      <c r="F41" s="83"/>
      <c r="G41" s="20"/>
      <c r="H41" s="20"/>
      <c r="I41" s="19"/>
    </row>
    <row r="42" spans="2:36" ht="15.75" x14ac:dyDescent="0.25">
      <c r="B42" s="138">
        <v>23</v>
      </c>
      <c r="C42" s="139"/>
      <c r="D42" s="79"/>
      <c r="E42" s="82"/>
      <c r="F42" s="83"/>
      <c r="G42" s="20"/>
      <c r="H42" s="20"/>
      <c r="I42" s="19"/>
    </row>
    <row r="43" spans="2:36" ht="15.75" x14ac:dyDescent="0.25">
      <c r="B43" s="167">
        <v>24</v>
      </c>
      <c r="C43" s="168"/>
      <c r="D43" s="79"/>
      <c r="E43" s="82"/>
      <c r="F43" s="83"/>
      <c r="G43" s="20"/>
      <c r="H43" s="20"/>
      <c r="I43" s="19"/>
    </row>
    <row r="44" spans="2:36" ht="15.75" x14ac:dyDescent="0.25">
      <c r="B44" s="138">
        <v>25</v>
      </c>
      <c r="C44" s="139"/>
      <c r="D44" s="79"/>
      <c r="E44" s="82"/>
      <c r="F44" s="83"/>
      <c r="G44" s="20"/>
      <c r="H44" s="20"/>
      <c r="I44" s="19"/>
    </row>
    <row r="45" spans="2:36" ht="15.75" x14ac:dyDescent="0.25">
      <c r="B45" s="167">
        <v>26</v>
      </c>
      <c r="C45" s="168"/>
      <c r="D45" s="79"/>
      <c r="E45" s="82"/>
      <c r="F45" s="83"/>
      <c r="G45" s="20"/>
      <c r="H45" s="20"/>
      <c r="I45" s="19"/>
    </row>
    <row r="46" spans="2:36" ht="15.75" x14ac:dyDescent="0.25">
      <c r="B46" s="138">
        <v>27</v>
      </c>
      <c r="C46" s="139"/>
      <c r="D46" s="79"/>
      <c r="E46" s="82"/>
      <c r="F46" s="83"/>
      <c r="G46" s="20"/>
      <c r="H46" s="20"/>
      <c r="I46" s="19"/>
    </row>
    <row r="47" spans="2:36" ht="15.75" x14ac:dyDescent="0.25">
      <c r="B47" s="167">
        <v>28</v>
      </c>
      <c r="C47" s="168"/>
      <c r="D47" s="79"/>
      <c r="E47" s="82"/>
      <c r="F47" s="83"/>
      <c r="G47" s="20"/>
      <c r="H47" s="20"/>
      <c r="I47" s="19"/>
    </row>
    <row r="48" spans="2:36" ht="15.75" x14ac:dyDescent="0.25">
      <c r="B48" s="138">
        <v>29</v>
      </c>
      <c r="C48" s="139"/>
      <c r="D48" s="79"/>
      <c r="E48" s="82"/>
      <c r="F48" s="83"/>
      <c r="G48" s="20"/>
      <c r="H48" s="20"/>
      <c r="I48" s="19"/>
    </row>
    <row r="49" spans="2:9" ht="15.75" x14ac:dyDescent="0.25">
      <c r="B49" s="167">
        <v>30</v>
      </c>
      <c r="C49" s="168"/>
      <c r="D49" s="79"/>
      <c r="E49" s="82"/>
      <c r="F49" s="83"/>
      <c r="G49" s="20"/>
      <c r="H49" s="20"/>
      <c r="I49" s="19"/>
    </row>
    <row r="50" spans="2:9" ht="15.75" x14ac:dyDescent="0.25">
      <c r="B50" s="138">
        <v>31</v>
      </c>
      <c r="C50" s="139"/>
      <c r="D50" s="79"/>
      <c r="E50" s="82"/>
      <c r="F50" s="83"/>
      <c r="G50" s="20"/>
      <c r="H50" s="20"/>
      <c r="I50" s="19"/>
    </row>
  </sheetData>
  <mergeCells count="43"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AD17:AE17"/>
    <mergeCell ref="AG17:AG18"/>
    <mergeCell ref="B27:C27"/>
    <mergeCell ref="B28:C28"/>
    <mergeCell ref="B29:C29"/>
    <mergeCell ref="B26:C26"/>
    <mergeCell ref="B20:C20"/>
    <mergeCell ref="B21:C21"/>
    <mergeCell ref="B22:C22"/>
    <mergeCell ref="B23:C23"/>
    <mergeCell ref="B24:C24"/>
    <mergeCell ref="B25:C25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0:C50"/>
    <mergeCell ref="B45:C45"/>
    <mergeCell ref="B46:C46"/>
    <mergeCell ref="B47:C47"/>
    <mergeCell ref="B48:C48"/>
    <mergeCell ref="B49:C49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353C-05BB-4AB7-905C-93E980FD2800}">
  <sheetPr>
    <tabColor rgb="FF0066CC"/>
  </sheetPr>
  <dimension ref="B1:CV51"/>
  <sheetViews>
    <sheetView zoomScale="70" zoomScaleNormal="70" workbookViewId="0">
      <pane ySplit="19" topLeftCell="A20" activePane="bottomLeft" state="frozen"/>
      <selection activeCell="D29" sqref="D29"/>
      <selection pane="bottomLeft" activeCell="L39" sqref="L39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45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46</v>
      </c>
      <c r="F8" s="40"/>
      <c r="G8" s="31" t="s">
        <v>29</v>
      </c>
      <c r="H8" s="68"/>
      <c r="I8" s="76" t="s">
        <v>61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47</v>
      </c>
      <c r="E11" s="56">
        <v>808544.33200000005</v>
      </c>
      <c r="F11" s="56">
        <v>9158682.6030000001</v>
      </c>
      <c r="G11" s="56">
        <v>2681.0059999999999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808756.06099999999</v>
      </c>
      <c r="F14" s="56">
        <f>H20</f>
        <v>9158583.556499999</v>
      </c>
      <c r="G14" s="56">
        <f>I20</f>
        <v>2660.0749999999998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77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78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6.5" thickBot="1" x14ac:dyDescent="0.3">
      <c r="B20" s="138">
        <v>1</v>
      </c>
      <c r="C20" s="139"/>
      <c r="D20" s="79">
        <v>45624.625</v>
      </c>
      <c r="E20" s="82">
        <v>0</v>
      </c>
      <c r="F20" s="83">
        <v>0</v>
      </c>
      <c r="G20" s="20">
        <v>808756.06099999999</v>
      </c>
      <c r="H20" s="20">
        <v>9158583.556499999</v>
      </c>
      <c r="I20" s="19">
        <v>2660.0749999999998</v>
      </c>
      <c r="J20" s="6"/>
      <c r="K20" s="16">
        <f>(G20-G20)*100</f>
        <v>0</v>
      </c>
      <c r="L20" s="17">
        <f>(H20-H20)*100</f>
        <v>0</v>
      </c>
      <c r="M20" s="17">
        <f t="shared" ref="M20:M25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5" si="1">(G20-$G$20)*100</f>
        <v>0</v>
      </c>
      <c r="W20" s="86">
        <f t="shared" ref="W20:W25" si="2">(H20-$H$20)*100</f>
        <v>0</v>
      </c>
      <c r="X20" s="86">
        <v>0</v>
      </c>
      <c r="Y20" s="86">
        <f t="shared" ref="Y20:Y25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5" si="4">SQRT((G20-$E$11)^2+(H20-$F$11)^2+(I20-$G$11)^2)</f>
        <v>234.68592919994254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6.5" thickBot="1" x14ac:dyDescent="0.3">
      <c r="B21" s="167">
        <v>2</v>
      </c>
      <c r="C21" s="168"/>
      <c r="D21" s="79">
        <v>45627.625</v>
      </c>
      <c r="E21" s="92">
        <f>D21-D20</f>
        <v>3</v>
      </c>
      <c r="F21" s="93">
        <f t="shared" ref="F21:F25" si="5">D21-D$20</f>
        <v>3</v>
      </c>
      <c r="G21" s="20">
        <v>808756.05850000004</v>
      </c>
      <c r="H21" s="20">
        <v>9158583.5580000002</v>
      </c>
      <c r="I21" s="19">
        <v>2660.0805</v>
      </c>
      <c r="J21" s="6"/>
      <c r="K21" s="16">
        <f t="shared" ref="K21:L25" si="6">(G21-G20)*100</f>
        <v>-0.24999999441206455</v>
      </c>
      <c r="L21" s="17">
        <f t="shared" si="6"/>
        <v>0.15000011771917343</v>
      </c>
      <c r="M21" s="17">
        <f t="shared" si="0"/>
        <v>0.29154765051668347</v>
      </c>
      <c r="N21" s="17">
        <f t="shared" ref="N21:N25" si="7">(I21-I20)*100</f>
        <v>0.55000000002110028</v>
      </c>
      <c r="O21" s="18">
        <f t="shared" ref="O21:O25" si="8">(SQRT((G21-G20)^2+(H21-H20)^2+(I21-I20)^2)*100)</f>
        <v>0.62249500604021601</v>
      </c>
      <c r="P21" s="18">
        <f t="shared" ref="P21:P25" si="9">O21/(F21-F20)</f>
        <v>0.20749833534673867</v>
      </c>
      <c r="Q21" s="19">
        <f t="shared" ref="Q21:Q25" si="10">(P21-P20)/(F21-F20)</f>
        <v>6.9166111782246228E-2</v>
      </c>
      <c r="R21" s="21"/>
      <c r="S21" s="42">
        <f t="shared" ref="S21:S25" si="11">IF(K21&lt;0, ATAN2(L21,K21)*180/PI()+360,ATAN2(L21,K21)*180/PI())</f>
        <v>300.96377693474864</v>
      </c>
      <c r="T21" s="43">
        <f t="shared" ref="T21:T25" si="12">ATAN(N21/M21)*180/PI()</f>
        <v>62.072535062206086</v>
      </c>
      <c r="U21" s="21"/>
      <c r="V21" s="85">
        <f t="shared" si="1"/>
        <v>-0.24999999441206455</v>
      </c>
      <c r="W21" s="86">
        <f t="shared" si="2"/>
        <v>0.15000011771917343</v>
      </c>
      <c r="X21" s="86">
        <f t="shared" ref="X21:X25" si="13">SQRT(V21^2+W21^2)</f>
        <v>0.29154765051668347</v>
      </c>
      <c r="Y21" s="86">
        <f t="shared" si="3"/>
        <v>0.55000000002110028</v>
      </c>
      <c r="Z21" s="86">
        <f t="shared" ref="Z21:Z25" si="14">SQRT((G21-$G$20)^2+(H21-$H$20)^2+(I21-$I$20)^2)*100</f>
        <v>0.62249500604021601</v>
      </c>
      <c r="AA21" s="86">
        <f t="shared" ref="AA21:AA25" si="15">Z21/F21</f>
        <v>0.20749833534673867</v>
      </c>
      <c r="AB21" s="87">
        <f t="shared" ref="AB21:AB25" si="16">(AA21-$AA$20)/(F21-$F$20)</f>
        <v>6.9166111782246228E-2</v>
      </c>
      <c r="AC21" s="21"/>
      <c r="AD21" s="85">
        <f t="shared" ref="AD21:AD25" si="17">IF(F21&lt;=0,NA(),IF((G21-$G$20)&lt;0,ATAN2((H21-$H$20),(G21-$G$20))*180/PI()+360,ATAN2((H21-$H$20),(G21-$G$20))*180/PI()))</f>
        <v>300.96377693474864</v>
      </c>
      <c r="AE21" s="87">
        <f t="shared" ref="AE21:AE25" si="18">IF(E21&lt;=0,NA(),ATAN(Y21/X21)*180/PI())</f>
        <v>62.072535062206086</v>
      </c>
      <c r="AF21" s="21"/>
      <c r="AG21" s="88">
        <f t="shared" ref="AG21:AG25" si="19">1/(O21/E21)</f>
        <v>4.8193157710347743</v>
      </c>
      <c r="AH21" s="88">
        <f t="shared" ref="AH21:AH25" si="20">1/(Z21/F21)</f>
        <v>4.8193157710347743</v>
      </c>
      <c r="AI21" s="21"/>
      <c r="AJ21" s="17">
        <f t="shared" si="4"/>
        <v>234.68255021939936</v>
      </c>
      <c r="AK21" s="90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6.5" thickBot="1" x14ac:dyDescent="0.3">
      <c r="B22" s="138">
        <v>3</v>
      </c>
      <c r="C22" s="139"/>
      <c r="D22" s="79">
        <v>45637.625</v>
      </c>
      <c r="E22" s="92">
        <f t="shared" ref="E22:E25" si="21">D22-D21</f>
        <v>10</v>
      </c>
      <c r="F22" s="93">
        <f t="shared" si="5"/>
        <v>13</v>
      </c>
      <c r="G22" s="20">
        <v>808756.09299999999</v>
      </c>
      <c r="H22" s="20">
        <v>9158583.6504999995</v>
      </c>
      <c r="I22" s="19">
        <v>2660.0709999999999</v>
      </c>
      <c r="K22" s="16">
        <f t="shared" si="6"/>
        <v>3.4499999950639904</v>
      </c>
      <c r="L22" s="17">
        <f t="shared" si="6"/>
        <v>9.2499999329447746</v>
      </c>
      <c r="M22" s="17">
        <f t="shared" si="0"/>
        <v>9.8724363115403211</v>
      </c>
      <c r="N22" s="17">
        <f t="shared" si="7"/>
        <v>-0.95000000001164153</v>
      </c>
      <c r="O22" s="18">
        <f t="shared" si="8"/>
        <v>9.9180390564587917</v>
      </c>
      <c r="P22" s="18">
        <f t="shared" si="9"/>
        <v>0.99180390564587917</v>
      </c>
      <c r="Q22" s="19">
        <f t="shared" si="10"/>
        <v>7.8430557029914055E-2</v>
      </c>
      <c r="R22" s="21"/>
      <c r="S22" s="42">
        <f t="shared" si="11"/>
        <v>20.454156083125667</v>
      </c>
      <c r="T22" s="43">
        <f t="shared" si="12"/>
        <v>-5.4965066983547759</v>
      </c>
      <c r="U22" s="21"/>
      <c r="V22" s="85">
        <f t="shared" si="1"/>
        <v>3.2000000006519258</v>
      </c>
      <c r="W22" s="86">
        <f t="shared" si="2"/>
        <v>9.4000000506639481</v>
      </c>
      <c r="X22" s="86">
        <f t="shared" si="13"/>
        <v>9.9297533180162407</v>
      </c>
      <c r="Y22" s="86">
        <f t="shared" si="3"/>
        <v>-0.39999999999054126</v>
      </c>
      <c r="Z22" s="86">
        <f t="shared" si="14"/>
        <v>9.9378066471755719</v>
      </c>
      <c r="AA22" s="86">
        <f t="shared" si="15"/>
        <v>0.76444666516735171</v>
      </c>
      <c r="AB22" s="87">
        <f t="shared" si="16"/>
        <v>5.8803589628257824E-2</v>
      </c>
      <c r="AC22" s="21"/>
      <c r="AD22" s="85">
        <f t="shared" si="17"/>
        <v>18.799885068004151</v>
      </c>
      <c r="AE22" s="87">
        <f t="shared" si="18"/>
        <v>-2.3067972057548483</v>
      </c>
      <c r="AF22" s="21"/>
      <c r="AG22" s="88">
        <f t="shared" si="19"/>
        <v>1.0082638254472123</v>
      </c>
      <c r="AH22" s="88">
        <f t="shared" si="20"/>
        <v>1.3081357347292257</v>
      </c>
      <c r="AI22" s="21"/>
      <c r="AJ22" s="17">
        <f t="shared" si="4"/>
        <v>234.67550490484243</v>
      </c>
    </row>
    <row r="23" spans="2:100" ht="16.5" thickBot="1" x14ac:dyDescent="0.3">
      <c r="B23" s="167">
        <v>4</v>
      </c>
      <c r="C23" s="168"/>
      <c r="D23" s="79">
        <v>45641.458333333336</v>
      </c>
      <c r="E23" s="92">
        <f t="shared" si="21"/>
        <v>3.8333333333357587</v>
      </c>
      <c r="F23" s="93">
        <f t="shared" si="5"/>
        <v>16.833333333335759</v>
      </c>
      <c r="G23" s="20">
        <v>808756.06149999995</v>
      </c>
      <c r="H23" s="20">
        <v>9158583.5954999998</v>
      </c>
      <c r="I23" s="19">
        <v>2660.058</v>
      </c>
      <c r="K23" s="16">
        <f t="shared" si="6"/>
        <v>-3.1500000040978193</v>
      </c>
      <c r="L23" s="17">
        <f t="shared" si="6"/>
        <v>-5.4999999701976776</v>
      </c>
      <c r="M23" s="17">
        <f t="shared" si="0"/>
        <v>6.3381779478009861</v>
      </c>
      <c r="N23" s="17">
        <f t="shared" si="7"/>
        <v>-1.2999999999919964</v>
      </c>
      <c r="O23" s="18">
        <f t="shared" si="8"/>
        <v>6.4701236230824755</v>
      </c>
      <c r="P23" s="18">
        <f t="shared" si="9"/>
        <v>1.68785833645523</v>
      </c>
      <c r="Q23" s="19">
        <f t="shared" si="10"/>
        <v>0.18157941673275924</v>
      </c>
      <c r="R23" s="21"/>
      <c r="S23" s="42">
        <f t="shared" si="11"/>
        <v>209.80094385165586</v>
      </c>
      <c r="T23" s="43">
        <f t="shared" si="12"/>
        <v>-11.590969037068312</v>
      </c>
      <c r="U23" s="21"/>
      <c r="V23" s="85">
        <f t="shared" si="1"/>
        <v>4.9999996554106474E-2</v>
      </c>
      <c r="W23" s="86">
        <f t="shared" si="2"/>
        <v>3.9000000804662704</v>
      </c>
      <c r="X23" s="86">
        <f t="shared" si="13"/>
        <v>3.9003205800667624</v>
      </c>
      <c r="Y23" s="86">
        <f t="shared" si="3"/>
        <v>-1.6999999999825377</v>
      </c>
      <c r="Z23" s="86">
        <f t="shared" si="14"/>
        <v>4.2547033536115011</v>
      </c>
      <c r="AA23" s="86">
        <f t="shared" si="15"/>
        <v>0.25275465466995373</v>
      </c>
      <c r="AB23" s="87">
        <f t="shared" si="16"/>
        <v>1.5015128000193107E-2</v>
      </c>
      <c r="AC23" s="21"/>
      <c r="AD23" s="85">
        <f t="shared" si="17"/>
        <v>0.73452096848548287</v>
      </c>
      <c r="AE23" s="87">
        <f t="shared" si="18"/>
        <v>-23.550538631384438</v>
      </c>
      <c r="AF23" s="21"/>
      <c r="AG23" s="88">
        <f t="shared" si="19"/>
        <v>0.59246678373503692</v>
      </c>
      <c r="AH23" s="88">
        <f t="shared" si="20"/>
        <v>3.9564058723499951</v>
      </c>
      <c r="AI23" s="21"/>
      <c r="AJ23" s="17">
        <f t="shared" si="4"/>
        <v>234.67144038104939</v>
      </c>
    </row>
    <row r="24" spans="2:100" ht="16.5" thickBot="1" x14ac:dyDescent="0.3">
      <c r="B24" s="138">
        <v>5</v>
      </c>
      <c r="C24" s="139"/>
      <c r="D24" s="79">
        <v>45643.625</v>
      </c>
      <c r="E24" s="92">
        <f t="shared" si="21"/>
        <v>2.1666666666642413</v>
      </c>
      <c r="F24" s="93">
        <f t="shared" si="5"/>
        <v>19</v>
      </c>
      <c r="G24" s="20">
        <v>808756.00949999993</v>
      </c>
      <c r="H24" s="20">
        <v>9158583.4915000014</v>
      </c>
      <c r="I24" s="19">
        <v>2660.0429999999997</v>
      </c>
      <c r="K24" s="16">
        <f t="shared" si="6"/>
        <v>-5.200000002514571</v>
      </c>
      <c r="L24" s="17">
        <f t="shared" si="6"/>
        <v>-10.399999842047691</v>
      </c>
      <c r="M24" s="17">
        <f t="shared" si="0"/>
        <v>11.627553342846618</v>
      </c>
      <c r="N24" s="17">
        <f t="shared" si="7"/>
        <v>-1.5000000000327418</v>
      </c>
      <c r="O24" s="18">
        <f t="shared" si="8"/>
        <v>11.723907059544688</v>
      </c>
      <c r="P24" s="18">
        <f t="shared" si="9"/>
        <v>5.4110340274882205</v>
      </c>
      <c r="Q24" s="19">
        <f t="shared" si="10"/>
        <v>1.7183887804786884</v>
      </c>
      <c r="R24" s="21"/>
      <c r="S24" s="42">
        <f t="shared" si="11"/>
        <v>206.56505153623758</v>
      </c>
      <c r="T24" s="43">
        <f t="shared" si="12"/>
        <v>-7.3507824806894817</v>
      </c>
      <c r="U24" s="21"/>
      <c r="V24" s="85">
        <f t="shared" si="1"/>
        <v>-5.1500000059604645</v>
      </c>
      <c r="W24" s="86">
        <f t="shared" si="2"/>
        <v>-6.4999997615814209</v>
      </c>
      <c r="X24" s="86">
        <f t="shared" si="13"/>
        <v>8.292918482775006</v>
      </c>
      <c r="Y24" s="86">
        <f t="shared" si="3"/>
        <v>-3.2000000000152795</v>
      </c>
      <c r="Z24" s="86">
        <f t="shared" si="14"/>
        <v>8.888897398555633</v>
      </c>
      <c r="AA24" s="86">
        <f t="shared" si="15"/>
        <v>0.4678367051871386</v>
      </c>
      <c r="AB24" s="87">
        <f t="shared" si="16"/>
        <v>2.462298448353361E-2</v>
      </c>
      <c r="AC24" s="21"/>
      <c r="AD24" s="85">
        <f t="shared" si="17"/>
        <v>218.3900571615994</v>
      </c>
      <c r="AE24" s="87">
        <f t="shared" si="18"/>
        <v>-21.100174858611453</v>
      </c>
      <c r="AF24" s="21"/>
      <c r="AG24" s="88">
        <f t="shared" si="19"/>
        <v>0.18480756079521382</v>
      </c>
      <c r="AH24" s="88">
        <f t="shared" si="20"/>
        <v>2.1374979536930341</v>
      </c>
      <c r="AI24" s="21"/>
      <c r="AJ24" s="17">
        <f t="shared" si="4"/>
        <v>234.66976969177935</v>
      </c>
    </row>
    <row r="25" spans="2:100" ht="16.5" thickBot="1" x14ac:dyDescent="0.3">
      <c r="B25" s="167">
        <v>6</v>
      </c>
      <c r="C25" s="168"/>
      <c r="D25" s="79">
        <v>45644.416666666664</v>
      </c>
      <c r="E25" s="92">
        <f t="shared" si="21"/>
        <v>0.79166666666424135</v>
      </c>
      <c r="F25" s="93">
        <f t="shared" si="5"/>
        <v>19.791666666664241</v>
      </c>
      <c r="G25" s="20">
        <v>808756.09649999999</v>
      </c>
      <c r="H25" s="20">
        <v>9158583.6799999997</v>
      </c>
      <c r="I25" s="19">
        <v>2660.0510000000004</v>
      </c>
      <c r="K25" s="16">
        <f t="shared" si="6"/>
        <v>8.7000000057742</v>
      </c>
      <c r="L25" s="17">
        <f t="shared" si="6"/>
        <v>18.849999830126762</v>
      </c>
      <c r="M25" s="17">
        <f t="shared" si="0"/>
        <v>20.760840389932437</v>
      </c>
      <c r="N25" s="17">
        <f t="shared" si="7"/>
        <v>0.80000000007203198</v>
      </c>
      <c r="O25" s="18">
        <f t="shared" si="8"/>
        <v>20.776248306572707</v>
      </c>
      <c r="P25" s="18">
        <f t="shared" si="9"/>
        <v>26.243682071540661</v>
      </c>
      <c r="Q25" s="19">
        <f t="shared" si="10"/>
        <v>26.314923845199491</v>
      </c>
      <c r="R25" s="21"/>
      <c r="S25" s="42">
        <f t="shared" si="11"/>
        <v>24.775140779762118</v>
      </c>
      <c r="T25" s="43">
        <f t="shared" si="12"/>
        <v>2.2067486534759064</v>
      </c>
      <c r="U25" s="21"/>
      <c r="V25" s="85">
        <f t="shared" si="1"/>
        <v>3.5499999998137355</v>
      </c>
      <c r="W25" s="86">
        <f t="shared" si="2"/>
        <v>12.350000068545341</v>
      </c>
      <c r="X25" s="86">
        <f t="shared" si="13"/>
        <v>12.850097341722648</v>
      </c>
      <c r="Y25" s="86">
        <f t="shared" si="3"/>
        <v>-2.3999999999432475</v>
      </c>
      <c r="Z25" s="86">
        <f t="shared" si="14"/>
        <v>13.072299020886687</v>
      </c>
      <c r="AA25" s="86">
        <f t="shared" si="15"/>
        <v>0.6604951084238293</v>
      </c>
      <c r="AB25" s="87">
        <f t="shared" si="16"/>
        <v>3.3372384425629148E-2</v>
      </c>
      <c r="AC25" s="21"/>
      <c r="AD25" s="85">
        <f t="shared" si="17"/>
        <v>16.03726497188249</v>
      </c>
      <c r="AE25" s="87">
        <f t="shared" si="18"/>
        <v>-10.579189889250157</v>
      </c>
      <c r="AF25" s="21"/>
      <c r="AG25" s="88">
        <f t="shared" si="19"/>
        <v>3.810440917833044E-2</v>
      </c>
      <c r="AH25" s="88">
        <f t="shared" si="20"/>
        <v>1.5140157546152724</v>
      </c>
      <c r="AI25" s="21"/>
      <c r="AJ25" s="17">
        <f t="shared" si="4"/>
        <v>234.66801105882271</v>
      </c>
    </row>
    <row r="26" spans="2:100" ht="16.5" thickBot="1" x14ac:dyDescent="0.3">
      <c r="B26" s="138">
        <v>7</v>
      </c>
      <c r="C26" s="139"/>
      <c r="D26" s="79">
        <v>45648.375</v>
      </c>
      <c r="E26" s="92">
        <f t="shared" ref="E26:E27" si="22">D26-D25</f>
        <v>3.9583333333357587</v>
      </c>
      <c r="F26" s="93">
        <f t="shared" ref="F26:F27" si="23">D26-D$20</f>
        <v>23.75</v>
      </c>
      <c r="G26" s="20">
        <v>808756.12349999999</v>
      </c>
      <c r="H26" s="20">
        <v>9158583.7424999997</v>
      </c>
      <c r="I26" s="19">
        <v>2660.0549999999998</v>
      </c>
      <c r="K26" s="16">
        <f t="shared" ref="K26:K27" si="24">(G26-G25)*100</f>
        <v>2.7000000001862645</v>
      </c>
      <c r="L26" s="17">
        <f t="shared" ref="L26:L27" si="25">(H26-H25)*100</f>
        <v>6.25</v>
      </c>
      <c r="M26" s="17">
        <f t="shared" ref="M26:M27" si="26">SQRT(K26^2+L26^2)</f>
        <v>6.8082670336147828</v>
      </c>
      <c r="N26" s="17">
        <f t="shared" ref="N26:N27" si="27">(I26-I25)*100</f>
        <v>0.39999999994506652</v>
      </c>
      <c r="O26" s="18">
        <f t="shared" ref="O26:O27" si="28">(SQRT((G26-G25)^2+(H26-H25)^2+(I26-I25)^2)*100)</f>
        <v>6.820007331444879</v>
      </c>
      <c r="P26" s="18">
        <f t="shared" ref="P26:P27" si="29">O26/(F26-F25)</f>
        <v>1.7229492205744927</v>
      </c>
      <c r="Q26" s="19">
        <f t="shared" ref="Q26:Q27" si="30">(P26-P25)/(F26-F25)</f>
        <v>-6.1947114570823949</v>
      </c>
      <c r="R26" s="21"/>
      <c r="S26" s="42">
        <f t="shared" ref="S26:S27" si="31">IF(K26&lt;0, ATAN2(L26,K26)*180/PI()+360,ATAN2(L26,K26)*180/PI())</f>
        <v>23.364344477498619</v>
      </c>
      <c r="T26" s="43">
        <f t="shared" ref="T26:T27" si="32">ATAN(N26/M26)*180/PI()</f>
        <v>3.3623822753865338</v>
      </c>
      <c r="U26" s="21"/>
      <c r="V26" s="85">
        <f t="shared" ref="V26:V27" si="33">(G26-$G$20)*100</f>
        <v>6.25</v>
      </c>
      <c r="W26" s="86">
        <f t="shared" ref="W26:W27" si="34">(H26-$H$20)*100</f>
        <v>18.600000068545341</v>
      </c>
      <c r="X26" s="86">
        <f t="shared" ref="X26:X27" si="35">SQRT(V26^2+W26^2)</f>
        <v>19.621990280037515</v>
      </c>
      <c r="Y26" s="86">
        <f t="shared" ref="Y26:Y27" si="36">(I26-$I$20)*100</f>
        <v>-1.999999999998181</v>
      </c>
      <c r="Z26" s="86">
        <f t="shared" ref="Z26:Z27" si="37">SQRT((G26-$G$20)^2+(H26-$H$20)^2+(I26-$I$20)^2)*100</f>
        <v>19.723653377350743</v>
      </c>
      <c r="AA26" s="86">
        <f t="shared" ref="AA26:AA27" si="38">Z26/F26</f>
        <v>0.83046961588845236</v>
      </c>
      <c r="AB26" s="87">
        <f t="shared" ref="AB26:AB27" si="39">(AA26-$AA$20)/(F26-$F$20)</f>
        <v>3.4967141721619049E-2</v>
      </c>
      <c r="AC26" s="21"/>
      <c r="AD26" s="85">
        <f t="shared" ref="AD26:AD27" si="40">IF(F26&lt;=0,NA(),IF((G26-$G$20)&lt;0,ATAN2((H26-$H$20),(G26-$G$20))*180/PI()+360,ATAN2((H26-$H$20),(G26-$G$20))*180/PI()))</f>
        <v>18.573455611476572</v>
      </c>
      <c r="AE26" s="87">
        <f t="shared" ref="AE26:AE27" si="41">IF(E26&lt;=0,NA(),ATAN(Y26/X26)*180/PI())</f>
        <v>-5.8198573183744244</v>
      </c>
      <c r="AF26" s="21"/>
      <c r="AG26" s="88">
        <f t="shared" ref="AG26:AG27" si="42">1/(O26/E26)</f>
        <v>0.58040015808856182</v>
      </c>
      <c r="AH26" s="88">
        <f t="shared" ref="AH26:AH27" si="43">1/(Z26/F26)</f>
        <v>1.2041379731035442</v>
      </c>
      <c r="AI26" s="21"/>
      <c r="AJ26" s="17">
        <f t="shared" ref="AJ26:AJ27" si="44">SQRT((G26-$E$11)^2+(H26-$F$11)^2+(I26-$G$11)^2)</f>
        <v>234.66568205332982</v>
      </c>
    </row>
    <row r="27" spans="2:100" ht="16.5" thickBot="1" x14ac:dyDescent="0.3">
      <c r="B27" s="167">
        <v>8</v>
      </c>
      <c r="C27" s="168"/>
      <c r="D27" s="79">
        <v>45649.583333333336</v>
      </c>
      <c r="E27" s="92">
        <f t="shared" si="22"/>
        <v>1.2083333333357587</v>
      </c>
      <c r="F27" s="93">
        <f t="shared" si="23"/>
        <v>24.958333333335759</v>
      </c>
      <c r="G27" s="20">
        <v>808756.14500000002</v>
      </c>
      <c r="H27" s="20">
        <v>9158583.7884999998</v>
      </c>
      <c r="I27" s="19">
        <v>2660.0524999999998</v>
      </c>
      <c r="K27" s="16">
        <f t="shared" si="24"/>
        <v>2.1500000031664968</v>
      </c>
      <c r="L27" s="17">
        <f t="shared" si="25"/>
        <v>4.6000000089406967</v>
      </c>
      <c r="M27" s="17">
        <f t="shared" si="26"/>
        <v>5.0776471023369032</v>
      </c>
      <c r="N27" s="17">
        <f t="shared" si="27"/>
        <v>-0.25000000000545697</v>
      </c>
      <c r="O27" s="18">
        <f t="shared" si="28"/>
        <v>5.0837978024182942</v>
      </c>
      <c r="P27" s="18">
        <f t="shared" si="29"/>
        <v>4.2072809399239368</v>
      </c>
      <c r="Q27" s="19">
        <f t="shared" si="30"/>
        <v>2.0559986642850685</v>
      </c>
      <c r="R27" s="21"/>
      <c r="S27" s="42">
        <f t="shared" si="31"/>
        <v>25.050977806094608</v>
      </c>
      <c r="T27" s="43">
        <f t="shared" si="32"/>
        <v>-2.8187046188705946</v>
      </c>
      <c r="U27" s="21"/>
      <c r="V27" s="85">
        <f t="shared" si="33"/>
        <v>8.4000000031664968</v>
      </c>
      <c r="W27" s="86">
        <f t="shared" si="34"/>
        <v>23.200000077486038</v>
      </c>
      <c r="X27" s="86">
        <f t="shared" si="35"/>
        <v>24.673872895201299</v>
      </c>
      <c r="Y27" s="86">
        <f t="shared" si="36"/>
        <v>-2.250000000003638</v>
      </c>
      <c r="Z27" s="86">
        <f t="shared" si="37"/>
        <v>24.776248780809528</v>
      </c>
      <c r="AA27" s="86">
        <f t="shared" si="38"/>
        <v>0.99270445866339041</v>
      </c>
      <c r="AB27" s="87">
        <f t="shared" si="39"/>
        <v>3.9774469128412447E-2</v>
      </c>
      <c r="AC27" s="21"/>
      <c r="AD27" s="85">
        <f t="shared" si="40"/>
        <v>19.903749482965313</v>
      </c>
      <c r="AE27" s="87">
        <f t="shared" si="41"/>
        <v>-5.2103673723692037</v>
      </c>
      <c r="AF27" s="21"/>
      <c r="AG27" s="88">
        <f t="shared" si="42"/>
        <v>0.23768320068925061</v>
      </c>
      <c r="AH27" s="88">
        <f t="shared" si="43"/>
        <v>1.0073491574183444</v>
      </c>
      <c r="AI27" s="21"/>
      <c r="AJ27" s="17">
        <f t="shared" si="44"/>
        <v>234.66593604856712</v>
      </c>
    </row>
    <row r="28" spans="2:100" ht="16.5" thickBot="1" x14ac:dyDescent="0.3">
      <c r="B28" s="138">
        <v>9</v>
      </c>
      <c r="C28" s="139"/>
      <c r="D28" s="79">
        <v>45651.416666666664</v>
      </c>
      <c r="E28" s="92">
        <f t="shared" ref="E28:E31" si="45">D28-D27</f>
        <v>1.8333333333284827</v>
      </c>
      <c r="F28" s="93">
        <f t="shared" ref="F28:F31" si="46">D28-D$20</f>
        <v>26.791666666664241</v>
      </c>
      <c r="G28" s="20">
        <v>808756.19299999997</v>
      </c>
      <c r="H28" s="20">
        <v>9158583.8969999999</v>
      </c>
      <c r="I28" s="19">
        <v>2660.049</v>
      </c>
      <c r="K28" s="16">
        <f t="shared" ref="K28:K31" si="47">(G28-G27)*100</f>
        <v>4.7999999951571226</v>
      </c>
      <c r="L28" s="17">
        <f t="shared" ref="L28:L31" si="48">(H28-H27)*100</f>
        <v>10.850000008940697</v>
      </c>
      <c r="M28" s="17">
        <f t="shared" ref="M28:M31" si="49">SQRT(K28^2+L28^2)</f>
        <v>11.864337324415617</v>
      </c>
      <c r="N28" s="17">
        <f t="shared" ref="N28:N31" si="50">(I28-I27)*100</f>
        <v>-0.34999999998035491</v>
      </c>
      <c r="O28" s="18">
        <f t="shared" ref="O28:O31" si="51">(SQRT((G28-G27)^2+(H28-H27)^2+(I28-I27)^2)*100)</f>
        <v>11.869498731939261</v>
      </c>
      <c r="P28" s="18">
        <f t="shared" ref="P28:P31" si="52">O28/(F28-F27)</f>
        <v>6.4742720356203627</v>
      </c>
      <c r="Q28" s="19">
        <f t="shared" ref="Q28:Q31" si="53">(P28-P27)/(F28-F27)</f>
        <v>1.2365405976558677</v>
      </c>
      <c r="R28" s="21"/>
      <c r="S28" s="42">
        <f t="shared" ref="S28:S31" si="54">IF(K28&lt;0, ATAN2(L28,K28)*180/PI()+360,ATAN2(L28,K28)*180/PI())</f>
        <v>23.864421800826563</v>
      </c>
      <c r="T28" s="43">
        <f t="shared" ref="T28:T31" si="55">ATAN(N28/M28)*180/PI()</f>
        <v>-1.689745331327752</v>
      </c>
      <c r="U28" s="21"/>
      <c r="V28" s="85">
        <f t="shared" ref="V28:V31" si="56">(G28-$G$20)*100</f>
        <v>13.199999998323619</v>
      </c>
      <c r="W28" s="86">
        <f t="shared" ref="W28:W31" si="57">(H28-$H$20)*100</f>
        <v>34.050000086426735</v>
      </c>
      <c r="X28" s="86">
        <f t="shared" ref="X28:X31" si="58">SQRT(V28^2+W28^2)</f>
        <v>36.519070440543857</v>
      </c>
      <c r="Y28" s="86">
        <f t="shared" ref="Y28:Y31" si="59">(I28-$I$20)*100</f>
        <v>-2.5999999999839929</v>
      </c>
      <c r="Z28" s="86">
        <f t="shared" ref="Z28:Z31" si="60">SQRT((G28-$G$20)^2+(H28-$H$20)^2+(I28-$I$20)^2)*100</f>
        <v>36.611507833484829</v>
      </c>
      <c r="AA28" s="86">
        <f t="shared" ref="AA28:AA31" si="61">Z28/F28</f>
        <v>1.3665259533494798</v>
      </c>
      <c r="AB28" s="87">
        <f t="shared" ref="AB28:AB31" si="62">(AA28-$AA$20)/(F28-$F$20)</f>
        <v>5.1005634339643058E-2</v>
      </c>
      <c r="AC28" s="21"/>
      <c r="AD28" s="85">
        <f t="shared" ref="AD28:AD31" si="63">IF(F28&lt;=0,NA(),IF((G28-$G$20)&lt;0,ATAN2((H28-$H$20),(G28-$G$20))*180/PI()+360,ATAN2((H28-$H$20),(G28-$G$20))*180/PI()))</f>
        <v>21.189578448100615</v>
      </c>
      <c r="AE28" s="87">
        <f t="shared" ref="AE28:AE31" si="64">IF(E28&lt;=0,NA(),ATAN(Y28/X28)*180/PI())</f>
        <v>-4.0723405163068263</v>
      </c>
      <c r="AF28" s="21"/>
      <c r="AG28" s="88">
        <f t="shared" ref="AG28:AG31" si="65">1/(O28/E28)</f>
        <v>0.15445751962508944</v>
      </c>
      <c r="AH28" s="88">
        <f t="shared" ref="AH28:AH31" si="66">1/(Z28/F28)</f>
        <v>0.73178266212135146</v>
      </c>
      <c r="AI28" s="21"/>
      <c r="AJ28" s="17">
        <f t="shared" ref="AJ28:AJ31" si="67">SQRT((G28-$E$11)^2+(H28-$F$11)^2+(I28-$G$11)^2)</f>
        <v>234.66391628457055</v>
      </c>
    </row>
    <row r="29" spans="2:100" ht="15.75" x14ac:dyDescent="0.25">
      <c r="B29" s="167">
        <v>10</v>
      </c>
      <c r="C29" s="168"/>
      <c r="D29" s="89">
        <v>45663.375</v>
      </c>
      <c r="E29" s="92">
        <f t="shared" si="45"/>
        <v>11.958333333335759</v>
      </c>
      <c r="F29" s="93">
        <f t="shared" si="46"/>
        <v>38.75</v>
      </c>
      <c r="G29" s="20">
        <v>808756.07949999999</v>
      </c>
      <c r="H29" s="20">
        <v>9158583.9433499984</v>
      </c>
      <c r="I29" s="19">
        <v>2660.0286999999998</v>
      </c>
      <c r="K29" s="16">
        <f t="shared" si="47"/>
        <v>-11.349999997764826</v>
      </c>
      <c r="L29" s="17">
        <f t="shared" si="48"/>
        <v>4.6349998563528061</v>
      </c>
      <c r="M29" s="17">
        <f t="shared" si="49"/>
        <v>12.259923475195597</v>
      </c>
      <c r="N29" s="17">
        <f t="shared" si="50"/>
        <v>-2.0300000000133878</v>
      </c>
      <c r="O29" s="18">
        <f t="shared" si="51"/>
        <v>12.42685091315199</v>
      </c>
      <c r="P29" s="18">
        <f t="shared" si="52"/>
        <v>1.0391791704375863</v>
      </c>
      <c r="Q29" s="19">
        <f t="shared" si="53"/>
        <v>-0.4545025392486417</v>
      </c>
      <c r="R29" s="21"/>
      <c r="S29" s="42">
        <f t="shared" si="54"/>
        <v>292.21363282639061</v>
      </c>
      <c r="T29" s="43">
        <f t="shared" si="55"/>
        <v>-9.401741391551802</v>
      </c>
      <c r="U29" s="21"/>
      <c r="V29" s="85">
        <f t="shared" si="56"/>
        <v>1.8500000005587935</v>
      </c>
      <c r="W29" s="86">
        <f t="shared" si="57"/>
        <v>38.684999942779541</v>
      </c>
      <c r="X29" s="86">
        <f t="shared" si="58"/>
        <v>38.729210172361128</v>
      </c>
      <c r="Y29" s="86">
        <f t="shared" si="59"/>
        <v>-4.6299999999973807</v>
      </c>
      <c r="Z29" s="86">
        <f t="shared" si="60"/>
        <v>39.004981996853893</v>
      </c>
      <c r="AA29" s="86">
        <f t="shared" si="61"/>
        <v>1.0065801805639714</v>
      </c>
      <c r="AB29" s="87">
        <f t="shared" si="62"/>
        <v>2.5976262724231518E-2</v>
      </c>
      <c r="AC29" s="21"/>
      <c r="AD29" s="85">
        <f t="shared" si="63"/>
        <v>2.7379216560063169</v>
      </c>
      <c r="AE29" s="87">
        <f t="shared" si="64"/>
        <v>-6.8172425472922233</v>
      </c>
      <c r="AF29" s="21"/>
      <c r="AG29" s="88">
        <f t="shared" si="65"/>
        <v>0.96229796405456391</v>
      </c>
      <c r="AH29" s="88">
        <f t="shared" si="66"/>
        <v>0.99346283516104539</v>
      </c>
      <c r="AI29" s="21"/>
      <c r="AJ29" s="17">
        <f t="shared" si="67"/>
        <v>234.54376438090898</v>
      </c>
    </row>
    <row r="30" spans="2:100" ht="15.75" x14ac:dyDescent="0.25">
      <c r="B30" s="138">
        <v>11</v>
      </c>
      <c r="C30" s="139"/>
      <c r="D30" s="89">
        <v>45666.375</v>
      </c>
      <c r="E30" s="92">
        <f t="shared" si="45"/>
        <v>3</v>
      </c>
      <c r="F30" s="93">
        <f t="shared" si="46"/>
        <v>41.75</v>
      </c>
      <c r="G30" s="20">
        <v>808756.10525000002</v>
      </c>
      <c r="H30" s="20">
        <v>9158584.0011999998</v>
      </c>
      <c r="I30" s="19">
        <v>2660.3198499999999</v>
      </c>
      <c r="K30" s="16">
        <f t="shared" si="47"/>
        <v>2.5750000029802322</v>
      </c>
      <c r="L30" s="17">
        <f t="shared" si="48"/>
        <v>5.7850001379847527</v>
      </c>
      <c r="M30" s="17">
        <f t="shared" si="49"/>
        <v>6.3322074833214206</v>
      </c>
      <c r="N30" s="17">
        <f t="shared" si="50"/>
        <v>29.115000000001601</v>
      </c>
      <c r="O30" s="18">
        <f t="shared" si="51"/>
        <v>29.795638550162423</v>
      </c>
      <c r="P30" s="18">
        <f t="shared" si="52"/>
        <v>9.9318795167208069</v>
      </c>
      <c r="Q30" s="19">
        <f t="shared" si="53"/>
        <v>2.9642334487610733</v>
      </c>
      <c r="R30" s="21"/>
      <c r="S30" s="42">
        <f t="shared" si="54"/>
        <v>23.994643579647285</v>
      </c>
      <c r="T30" s="43">
        <f t="shared" si="55"/>
        <v>77.729852776848219</v>
      </c>
      <c r="U30" s="21"/>
      <c r="V30" s="16">
        <f t="shared" si="56"/>
        <v>4.4250000035390258</v>
      </c>
      <c r="W30" s="127">
        <f t="shared" si="57"/>
        <v>44.470000080764294</v>
      </c>
      <c r="X30" s="127">
        <f t="shared" si="58"/>
        <v>44.689613247537693</v>
      </c>
      <c r="Y30" s="127">
        <f t="shared" si="59"/>
        <v>24.48500000000422</v>
      </c>
      <c r="Z30" s="127">
        <f t="shared" si="60"/>
        <v>50.957597639750475</v>
      </c>
      <c r="AA30" s="127">
        <f t="shared" si="61"/>
        <v>1.2205412608323467</v>
      </c>
      <c r="AB30" s="19">
        <f t="shared" si="62"/>
        <v>2.9234521217541238E-2</v>
      </c>
      <c r="AC30" s="21"/>
      <c r="AD30" s="16">
        <f t="shared" si="63"/>
        <v>5.6825272915510112</v>
      </c>
      <c r="AE30" s="19">
        <f t="shared" si="64"/>
        <v>28.717901778574618</v>
      </c>
      <c r="AF30" s="21"/>
      <c r="AG30" s="20">
        <f t="shared" si="65"/>
        <v>0.1006858770604749</v>
      </c>
      <c r="AH30" s="19">
        <f t="shared" si="66"/>
        <v>0.8193086396096525</v>
      </c>
      <c r="AI30" s="21"/>
      <c r="AJ30" s="17">
        <f t="shared" si="67"/>
        <v>234.51682494155972</v>
      </c>
    </row>
    <row r="31" spans="2:100" ht="15.75" x14ac:dyDescent="0.25">
      <c r="B31" s="167">
        <v>12</v>
      </c>
      <c r="C31" s="168"/>
      <c r="D31" s="89">
        <v>45677.375</v>
      </c>
      <c r="E31" s="92">
        <f t="shared" si="45"/>
        <v>11</v>
      </c>
      <c r="F31" s="93">
        <f t="shared" si="46"/>
        <v>52.75</v>
      </c>
      <c r="G31" s="20">
        <v>808756.07245000009</v>
      </c>
      <c r="H31" s="20">
        <v>9158583.9459999986</v>
      </c>
      <c r="I31" s="19">
        <v>2660.0048999999999</v>
      </c>
      <c r="K31" s="16">
        <f t="shared" si="47"/>
        <v>-3.2799999928101897</v>
      </c>
      <c r="L31" s="17">
        <f t="shared" si="48"/>
        <v>-5.520000122487545</v>
      </c>
      <c r="M31" s="17">
        <f t="shared" si="49"/>
        <v>6.4209657610905664</v>
      </c>
      <c r="N31" s="17">
        <f t="shared" si="50"/>
        <v>-31.494999999995343</v>
      </c>
      <c r="O31" s="18">
        <f t="shared" si="51"/>
        <v>32.142865869502117</v>
      </c>
      <c r="P31" s="18">
        <f t="shared" si="52"/>
        <v>2.9220787154092833</v>
      </c>
      <c r="Q31" s="19">
        <f t="shared" si="53"/>
        <v>-0.63725461830104768</v>
      </c>
      <c r="R31" s="21"/>
      <c r="S31" s="42">
        <f t="shared" si="54"/>
        <v>210.71890365054921</v>
      </c>
      <c r="T31" s="43">
        <f t="shared" si="55"/>
        <v>-78.476880731714189</v>
      </c>
      <c r="U31" s="21"/>
      <c r="V31" s="16">
        <f t="shared" si="56"/>
        <v>1.1450000107288361</v>
      </c>
      <c r="W31" s="127">
        <f t="shared" si="57"/>
        <v>38.949999958276749</v>
      </c>
      <c r="X31" s="127">
        <f t="shared" si="58"/>
        <v>38.966825913516843</v>
      </c>
      <c r="Y31" s="127">
        <f t="shared" si="59"/>
        <v>-7.0099999999911233</v>
      </c>
      <c r="Z31" s="127">
        <f t="shared" si="60"/>
        <v>39.592342968990899</v>
      </c>
      <c r="AA31" s="127">
        <f t="shared" si="61"/>
        <v>0.75056574348797911</v>
      </c>
      <c r="AB31" s="19">
        <f t="shared" si="62"/>
        <v>1.4228734473705765E-2</v>
      </c>
      <c r="AC31" s="21"/>
      <c r="AD31" s="16">
        <f t="shared" si="63"/>
        <v>1.6838197838715323</v>
      </c>
      <c r="AE31" s="19">
        <f t="shared" si="64"/>
        <v>-10.198235880490962</v>
      </c>
      <c r="AF31" s="21"/>
      <c r="AG31" s="20">
        <f t="shared" si="65"/>
        <v>0.34222212931041257</v>
      </c>
      <c r="AH31" s="19">
        <f t="shared" si="66"/>
        <v>1.3323283252348643</v>
      </c>
      <c r="AI31" s="21"/>
      <c r="AJ31" s="17">
        <f t="shared" si="67"/>
        <v>234.53841479964393</v>
      </c>
    </row>
    <row r="32" spans="2:100" ht="15.75" x14ac:dyDescent="0.25">
      <c r="B32" s="138">
        <v>13</v>
      </c>
      <c r="C32" s="139"/>
      <c r="D32" s="132">
        <v>45685.416666666664</v>
      </c>
      <c r="E32" s="92">
        <f t="shared" ref="E32:E33" si="68">D32-D31</f>
        <v>8.0416666666642413</v>
      </c>
      <c r="F32" s="93">
        <f t="shared" ref="F32:F33" si="69">D32-D$20</f>
        <v>60.791666666664241</v>
      </c>
      <c r="G32" s="20">
        <v>808756.21100000001</v>
      </c>
      <c r="H32" s="20">
        <v>9158584.0429999996</v>
      </c>
      <c r="I32" s="19">
        <v>2660.0259999999998</v>
      </c>
      <c r="K32" s="16">
        <f t="shared" ref="K32:K33" si="70">(G32-G31)*100</f>
        <v>13.85499999159947</v>
      </c>
      <c r="L32" s="17">
        <f t="shared" ref="L32:L33" si="71">(H32-H31)*100</f>
        <v>9.70000009983778</v>
      </c>
      <c r="M32" s="17">
        <f t="shared" ref="M32:M33" si="72">SQRT(K32^2+L32^2)</f>
        <v>16.913043094135197</v>
      </c>
      <c r="N32" s="17">
        <f t="shared" ref="N32:N33" si="73">(I32-I31)*100</f>
        <v>2.1099999999933061</v>
      </c>
      <c r="O32" s="18">
        <f t="shared" ref="O32:O33" si="74">(SQRT((G32-G31)^2+(H32-H31)^2+(I32-I31)^2)*100)</f>
        <v>17.044152272965825</v>
      </c>
      <c r="P32" s="18">
        <f t="shared" ref="P32:P33" si="75">O32/(F32-F31)</f>
        <v>2.1194800753953533</v>
      </c>
      <c r="Q32" s="19">
        <f t="shared" ref="Q32:Q33" si="76">(P32-P31)/(F32-F31)</f>
        <v>-9.9805012229741599E-2</v>
      </c>
      <c r="R32" s="21"/>
      <c r="S32" s="42">
        <f t="shared" ref="S32:S33" si="77">IF(K32&lt;0, ATAN2(L32,K32)*180/PI()+360,ATAN2(L32,K32)*180/PI())</f>
        <v>55.003816579059837</v>
      </c>
      <c r="T32" s="43">
        <f t="shared" ref="T32:T33" si="78">ATAN(N32/M32)*180/PI()</f>
        <v>7.1112388222106784</v>
      </c>
      <c r="U32" s="21"/>
      <c r="V32" s="16">
        <f t="shared" ref="V32:V33" si="79">(G32-$G$20)*100</f>
        <v>15.000000002328306</v>
      </c>
      <c r="W32" s="127">
        <f t="shared" ref="W32:W33" si="80">(H32-$H$20)*100</f>
        <v>48.650000058114529</v>
      </c>
      <c r="X32" s="127">
        <f t="shared" ref="X32:X33" si="81">SQRT(V32^2+W32^2)</f>
        <v>50.909945057173189</v>
      </c>
      <c r="Y32" s="127">
        <f t="shared" ref="Y32:Y33" si="82">(I32-$I$20)*100</f>
        <v>-4.8999999999978172</v>
      </c>
      <c r="Z32" s="127">
        <f t="shared" ref="Z32:Z33" si="83">SQRT((G32-$G$20)^2+(H32-$H$20)^2+(I32-$I$20)^2)*100</f>
        <v>51.145209997851914</v>
      </c>
      <c r="AA32" s="127">
        <f t="shared" ref="AA32:AA33" si="84">Z32/F32</f>
        <v>0.8413194242278923</v>
      </c>
      <c r="AB32" s="19">
        <f t="shared" ref="AB32:AB33" si="85">(AA32-$AA$20)/(F32-$F$20)</f>
        <v>1.3839387375922016E-2</v>
      </c>
      <c r="AC32" s="21"/>
      <c r="AD32" s="16">
        <f t="shared" ref="AD32:AD33" si="86">IF(F32&lt;=0,NA(),IF((G32-$G$20)&lt;0,ATAN2((H32-$H$20),(G32-$G$20))*180/PI()+360,ATAN2((H32-$H$20),(G32-$G$20))*180/PI()))</f>
        <v>17.135826373408033</v>
      </c>
      <c r="AE32" s="19">
        <f t="shared" ref="AE32:AE33" si="87">IF(E32&lt;=0,NA(),ATAN(Y32/X32)*180/PI())</f>
        <v>-5.4976915729159224</v>
      </c>
      <c r="AF32" s="21"/>
      <c r="AG32" s="20">
        <f t="shared" ref="AG32:AG33" si="88">1/(O32/E32)</f>
        <v>0.47181382434721253</v>
      </c>
      <c r="AH32" s="19">
        <f t="shared" ref="AH32:AH33" si="89">1/(Z32/F32)</f>
        <v>1.1886091907574039</v>
      </c>
      <c r="AI32" s="21"/>
      <c r="AJ32" s="17">
        <f t="shared" ref="AJ32:AJ33" si="90">SQRT((G32-$E$11)^2+(H32-$F$11)^2+(I32-$G$11)^2)</f>
        <v>234.62085295447343</v>
      </c>
    </row>
    <row r="33" spans="2:36" ht="15.75" x14ac:dyDescent="0.25">
      <c r="B33" s="167">
        <v>14</v>
      </c>
      <c r="C33" s="168"/>
      <c r="D33" s="89">
        <v>45687.375</v>
      </c>
      <c r="E33" s="92">
        <f t="shared" si="68"/>
        <v>1.9583333333357587</v>
      </c>
      <c r="F33" s="93">
        <f t="shared" si="69"/>
        <v>62.75</v>
      </c>
      <c r="G33" s="20">
        <v>808756.223</v>
      </c>
      <c r="H33" s="20">
        <v>9158584.0705000013</v>
      </c>
      <c r="I33" s="19">
        <v>2660.0245</v>
      </c>
      <c r="K33" s="16">
        <f t="shared" si="70"/>
        <v>1.1999999987892807</v>
      </c>
      <c r="L33" s="17">
        <f t="shared" si="71"/>
        <v>2.7500001713633537</v>
      </c>
      <c r="M33" s="17">
        <f t="shared" si="72"/>
        <v>3.0004167943125415</v>
      </c>
      <c r="N33" s="17">
        <f t="shared" si="73"/>
        <v>-0.14999999998508429</v>
      </c>
      <c r="O33" s="18">
        <f t="shared" si="74"/>
        <v>3.0041639335409567</v>
      </c>
      <c r="P33" s="18">
        <f t="shared" si="75"/>
        <v>1.5340411575509292</v>
      </c>
      <c r="Q33" s="19">
        <f t="shared" si="76"/>
        <v>-0.29894753251593148</v>
      </c>
      <c r="R33" s="21"/>
      <c r="S33" s="42">
        <f t="shared" si="77"/>
        <v>23.574704871966411</v>
      </c>
      <c r="T33" s="43">
        <f t="shared" si="78"/>
        <v>-2.8620082641317719</v>
      </c>
      <c r="U33" s="21"/>
      <c r="V33" s="16">
        <f t="shared" si="79"/>
        <v>16.200000001117587</v>
      </c>
      <c r="W33" s="127">
        <f t="shared" si="80"/>
        <v>51.400000229477882</v>
      </c>
      <c r="X33" s="127">
        <f t="shared" si="81"/>
        <v>53.892485780733253</v>
      </c>
      <c r="Y33" s="127">
        <f t="shared" si="82"/>
        <v>-5.0499999999829015</v>
      </c>
      <c r="Z33" s="127">
        <f t="shared" si="83"/>
        <v>54.128574003259708</v>
      </c>
      <c r="AA33" s="127">
        <f t="shared" si="84"/>
        <v>0.86260675702405909</v>
      </c>
      <c r="AB33" s="19">
        <f t="shared" si="85"/>
        <v>1.3746721227475046E-2</v>
      </c>
      <c r="AC33" s="21"/>
      <c r="AD33" s="16">
        <f t="shared" si="86"/>
        <v>17.493553527697216</v>
      </c>
      <c r="AE33" s="19">
        <f t="shared" si="87"/>
        <v>-5.353274054478101</v>
      </c>
      <c r="AF33" s="21"/>
      <c r="AG33" s="20">
        <f t="shared" si="88"/>
        <v>0.65187299250593977</v>
      </c>
      <c r="AH33" s="19">
        <f t="shared" si="89"/>
        <v>1.1592767989088553</v>
      </c>
      <c r="AI33" s="21"/>
      <c r="AJ33" s="17">
        <f t="shared" si="90"/>
        <v>234.62027358956385</v>
      </c>
    </row>
    <row r="34" spans="2:36" ht="15.75" x14ac:dyDescent="0.25">
      <c r="B34" s="138">
        <v>15</v>
      </c>
      <c r="C34" s="139"/>
      <c r="D34" s="79">
        <v>45698.375</v>
      </c>
      <c r="E34" s="92">
        <f t="shared" ref="E34:E35" si="91">D34-D33</f>
        <v>11</v>
      </c>
      <c r="F34" s="93">
        <f t="shared" ref="F34:F35" si="92">D34-D$20</f>
        <v>73.75</v>
      </c>
      <c r="G34" s="20">
        <v>808756.21500000008</v>
      </c>
      <c r="H34" s="20">
        <v>9158584.0795000009</v>
      </c>
      <c r="I34" s="19">
        <v>2660.0129999999999</v>
      </c>
      <c r="K34" s="16">
        <f t="shared" ref="K34" si="93">(G34-G33)*100</f>
        <v>-0.79999999143183231</v>
      </c>
      <c r="L34" s="17">
        <f t="shared" ref="L34" si="94">(H34-H33)*100</f>
        <v>0.8999999612569809</v>
      </c>
      <c r="M34" s="17">
        <f t="shared" ref="M34" si="95">SQRT(K34^2+L34^2)</f>
        <v>1.2041594232299555</v>
      </c>
      <c r="N34" s="17">
        <f t="shared" ref="N34" si="96">(I34-I33)*100</f>
        <v>-1.1500000000069122</v>
      </c>
      <c r="O34" s="18">
        <f t="shared" ref="O34" si="97">(SQRT((G34-G33)^2+(H34-H33)^2+(I34-I33)^2)*100)</f>
        <v>1.6650825554816784</v>
      </c>
      <c r="P34" s="18">
        <f t="shared" ref="P34" si="98">O34/(F34-F33)</f>
        <v>0.1513711414074253</v>
      </c>
      <c r="Q34" s="19">
        <f t="shared" ref="Q34" si="99">(P34-P33)/(F34-F33)</f>
        <v>-0.12569727419486398</v>
      </c>
      <c r="R34" s="21"/>
      <c r="S34" s="42">
        <f t="shared" ref="S34" si="100">IF(K34&lt;0, ATAN2(L34,K34)*180/PI()+360,ATAN2(L34,K34)*180/PI())</f>
        <v>318.36645974341508</v>
      </c>
      <c r="T34" s="43">
        <f t="shared" ref="T34" si="101">ATAN(N34/M34)*180/PI()</f>
        <v>-43.682094740253646</v>
      </c>
      <c r="U34" s="21"/>
      <c r="V34" s="16">
        <f t="shared" ref="V34" si="102">(G34-$G$20)*100</f>
        <v>15.400000009685755</v>
      </c>
      <c r="W34" s="127">
        <f t="shared" ref="W34" si="103">(H34-$H$20)*100</f>
        <v>52.300000190734863</v>
      </c>
      <c r="X34" s="127">
        <f t="shared" ref="X34" si="104">SQRT(V34^2+W34^2)</f>
        <v>54.52017993595755</v>
      </c>
      <c r="Y34" s="127">
        <f t="shared" ref="Y34" si="105">(I34-$I$20)*100</f>
        <v>-6.1999999999898137</v>
      </c>
      <c r="Z34" s="127">
        <f t="shared" ref="Z34" si="106">SQRT((G34-$G$20)^2+(H34-$H$20)^2+(I34-$I$20)^2)*100</f>
        <v>54.87157752652152</v>
      </c>
      <c r="AA34" s="127">
        <f t="shared" ref="AA34" si="107">Z34/F34</f>
        <v>0.74402139019012226</v>
      </c>
      <c r="AB34" s="19">
        <f t="shared" ref="AB34" si="108">(AA34-$AA$20)/(F34-$F$20)</f>
        <v>1.0088425629696572E-2</v>
      </c>
      <c r="AC34" s="21"/>
      <c r="AD34" s="16">
        <f t="shared" ref="AD34" si="109">IF(F34&lt;=0,NA(),IF((G34-$G$20)&lt;0,ATAN2((H34-$H$20),(G34-$G$20))*180/PI()+360,ATAN2((H34-$H$20),(G34-$G$20))*180/PI()))</f>
        <v>16.407332165144997</v>
      </c>
      <c r="AE34" s="19">
        <f t="shared" ref="AE34" si="110">IF(E34&lt;=0,NA(),ATAN(Y34/X34)*180/PI())</f>
        <v>-6.4877683983262369</v>
      </c>
      <c r="AF34" s="21"/>
      <c r="AG34" s="20">
        <f t="shared" ref="AG34" si="111">1/(O34/E34)</f>
        <v>6.6062790483189575</v>
      </c>
      <c r="AH34" s="19">
        <f t="shared" ref="AH34" si="112">1/(Z34/F34)</f>
        <v>1.3440473797997483</v>
      </c>
      <c r="AI34" s="21"/>
      <c r="AJ34" s="17">
        <f t="shared" ref="AJ34" si="113">SQRT((G34-$E$11)^2+(H34-$F$11)^2+(I34-$G$11)^2)</f>
        <v>234.61029770686636</v>
      </c>
    </row>
    <row r="35" spans="2:36" ht="15.75" x14ac:dyDescent="0.25">
      <c r="B35" s="167">
        <v>16</v>
      </c>
      <c r="C35" s="168"/>
      <c r="D35" s="79">
        <v>45702.458333333336</v>
      </c>
      <c r="E35" s="92">
        <f t="shared" si="91"/>
        <v>4.0833333333357587</v>
      </c>
      <c r="F35" s="93">
        <f t="shared" si="92"/>
        <v>77.833333333335759</v>
      </c>
      <c r="G35" s="20">
        <v>808756.24949999992</v>
      </c>
      <c r="H35" s="20">
        <v>9158584.1634999998</v>
      </c>
      <c r="I35" s="19">
        <v>2659.9944999999998</v>
      </c>
      <c r="K35" s="16">
        <f t="shared" ref="K35:K36" si="114">(G35-G34)*100</f>
        <v>3.4499999834224582</v>
      </c>
      <c r="L35" s="17">
        <f t="shared" ref="L35:L36" si="115">(H35-H34)*100</f>
        <v>8.3999998867511749</v>
      </c>
      <c r="M35" s="17">
        <f t="shared" ref="M35:M36" si="116">SQRT(K35^2+L35^2)</f>
        <v>9.0808864095436572</v>
      </c>
      <c r="N35" s="17">
        <f t="shared" ref="N35:N36" si="117">(I35-I34)*100</f>
        <v>-1.8500000000130967</v>
      </c>
      <c r="O35" s="18">
        <f t="shared" ref="O35:O36" si="118">(SQRT((G35-G34)^2+(H35-H34)^2+(I35-I34)^2)*100)</f>
        <v>9.2674159280288677</v>
      </c>
      <c r="P35" s="18">
        <f t="shared" ref="P35:P36" si="119">O35/(F35-F34)</f>
        <v>2.2695712476791909</v>
      </c>
      <c r="Q35" s="19">
        <f t="shared" ref="Q35:Q36" si="120">(P35-P34)/(F35-F34)</f>
        <v>0.51874288316828754</v>
      </c>
      <c r="R35" s="21"/>
      <c r="S35" s="42">
        <f t="shared" ref="S35:S36" si="121">IF(K35&lt;0, ATAN2(L35,K35)*180/PI()+360,ATAN2(L35,K35)*180/PI())</f>
        <v>22.328656552734085</v>
      </c>
      <c r="T35" s="43">
        <f t="shared" ref="T35:T36" si="122">ATAN(N35/M35)*180/PI()</f>
        <v>-11.514981042140674</v>
      </c>
      <c r="U35" s="21"/>
      <c r="V35" s="16">
        <f t="shared" ref="V35:V36" si="123">(G35-$G$20)*100</f>
        <v>18.849999993108213</v>
      </c>
      <c r="W35" s="127">
        <f t="shared" ref="W35:W36" si="124">(H35-$H$20)*100</f>
        <v>60.700000077486038</v>
      </c>
      <c r="X35" s="127">
        <f t="shared" ref="X35:X36" si="125">SQRT(V35^2+W35^2)</f>
        <v>63.559519421932265</v>
      </c>
      <c r="Y35" s="127">
        <f t="shared" ref="Y35:Y36" si="126">(I35-$I$20)*100</f>
        <v>-8.0500000000029104</v>
      </c>
      <c r="Z35" s="127">
        <f t="shared" ref="Z35:Z36" si="127">SQRT((G35-$G$20)^2+(H35-$H$20)^2+(I35-$I$20)^2)*100</f>
        <v>64.067269406047203</v>
      </c>
      <c r="AA35" s="127">
        <f t="shared" ref="AA35:AA36" si="128">Z35/F35</f>
        <v>0.82313408230464935</v>
      </c>
      <c r="AB35" s="19">
        <f t="shared" ref="AB35:AB36" si="129">(AA35-$AA$20)/(F35-$F$20)</f>
        <v>1.0575598487853837E-2</v>
      </c>
      <c r="AC35" s="21"/>
      <c r="AD35" s="16">
        <f t="shared" ref="AD35:AD36" si="130">IF(F35&lt;=0,NA(),IF((G35-$G$20)&lt;0,ATAN2((H35-$H$20),(G35-$G$20))*180/PI()+360,ATAN2((H35-$H$20),(G35-$G$20))*180/PI()))</f>
        <v>17.251850067702993</v>
      </c>
      <c r="AE35" s="19">
        <f t="shared" ref="AE35:AE36" si="131">IF(E35&lt;=0,NA(),ATAN(Y35/X35)*180/PI())</f>
        <v>-7.2182467630544584</v>
      </c>
      <c r="AF35" s="21"/>
      <c r="AG35" s="20">
        <f t="shared" ref="AG35:AG36" si="132">1/(O35/E35)</f>
        <v>0.44061185610391213</v>
      </c>
      <c r="AH35" s="19">
        <f t="shared" ref="AH35:AH36" si="133">1/(Z35/F35)</f>
        <v>1.2148689034964428</v>
      </c>
      <c r="AI35" s="21"/>
      <c r="AJ35" s="17">
        <f t="shared" ref="AJ35:AJ36" si="134">SQRT((G35-$E$11)^2+(H35-$F$11)^2+(I35-$G$11)^2)</f>
        <v>234.60785387270673</v>
      </c>
    </row>
    <row r="36" spans="2:36" ht="15.75" x14ac:dyDescent="0.25">
      <c r="B36" s="138">
        <v>17</v>
      </c>
      <c r="C36" s="139"/>
      <c r="D36" s="79">
        <v>45704.625</v>
      </c>
      <c r="E36" s="92">
        <f t="shared" ref="E36" si="135">D36-D35</f>
        <v>2.1666666666642413</v>
      </c>
      <c r="F36" s="93">
        <f t="shared" ref="F36" si="136">D36-D$20</f>
        <v>80</v>
      </c>
      <c r="G36" s="20">
        <v>808756.24750000006</v>
      </c>
      <c r="H36" s="20">
        <v>9158584.1634999998</v>
      </c>
      <c r="I36" s="19">
        <v>2660</v>
      </c>
      <c r="K36" s="16">
        <f t="shared" si="114"/>
        <v>-0.1999999862164259</v>
      </c>
      <c r="L36" s="17">
        <f t="shared" si="115"/>
        <v>0</v>
      </c>
      <c r="M36" s="17">
        <f t="shared" si="116"/>
        <v>0.1999999862164259</v>
      </c>
      <c r="N36" s="17">
        <f t="shared" si="117"/>
        <v>0.55000000002110028</v>
      </c>
      <c r="O36" s="18">
        <f t="shared" si="118"/>
        <v>0.58523499084537045</v>
      </c>
      <c r="P36" s="18">
        <f t="shared" si="119"/>
        <v>0.27010845731355027</v>
      </c>
      <c r="Q36" s="19">
        <f t="shared" si="120"/>
        <v>-0.92282898016979031</v>
      </c>
      <c r="R36" s="21"/>
      <c r="S36" s="42">
        <f t="shared" si="121"/>
        <v>270</v>
      </c>
      <c r="T36" s="43">
        <f t="shared" si="122"/>
        <v>70.01689474700261</v>
      </c>
      <c r="U36" s="21"/>
      <c r="V36" s="16">
        <f t="shared" si="123"/>
        <v>18.650000006891787</v>
      </c>
      <c r="W36" s="127">
        <f t="shared" si="124"/>
        <v>60.700000077486038</v>
      </c>
      <c r="X36" s="127">
        <f t="shared" si="125"/>
        <v>63.500492200170136</v>
      </c>
      <c r="Y36" s="127">
        <f t="shared" si="126"/>
        <v>-7.4999999999818101</v>
      </c>
      <c r="Z36" s="127">
        <f t="shared" si="127"/>
        <v>63.941868205922759</v>
      </c>
      <c r="AA36" s="127">
        <f t="shared" si="128"/>
        <v>0.79927335257403453</v>
      </c>
      <c r="AB36" s="19">
        <f t="shared" si="129"/>
        <v>9.990916907175431E-3</v>
      </c>
      <c r="AC36" s="21"/>
      <c r="AD36" s="16">
        <f t="shared" si="130"/>
        <v>17.079510798005671</v>
      </c>
      <c r="AE36" s="19">
        <f t="shared" si="131"/>
        <v>-6.7359594822146196</v>
      </c>
      <c r="AF36" s="21"/>
      <c r="AG36" s="20">
        <f t="shared" si="132"/>
        <v>3.7022165464414503</v>
      </c>
      <c r="AH36" s="19">
        <f t="shared" si="133"/>
        <v>1.2511364188228367</v>
      </c>
      <c r="AI36" s="21"/>
      <c r="AJ36" s="17">
        <f t="shared" si="134"/>
        <v>234.60555478625332</v>
      </c>
    </row>
    <row r="37" spans="2:36" ht="15.75" x14ac:dyDescent="0.25">
      <c r="B37" s="167">
        <v>18</v>
      </c>
      <c r="C37" s="168"/>
      <c r="D37" s="79">
        <v>45713.625</v>
      </c>
      <c r="E37" s="92">
        <f t="shared" ref="E37" si="137">D37-D36</f>
        <v>9</v>
      </c>
      <c r="F37" s="93">
        <f t="shared" ref="F37" si="138">D37-D$20</f>
        <v>89</v>
      </c>
      <c r="G37" s="20">
        <v>808756.26600000006</v>
      </c>
      <c r="H37" s="20">
        <v>9158584.2314999998</v>
      </c>
      <c r="I37" s="19">
        <v>2659.9885000000004</v>
      </c>
      <c r="K37" s="16">
        <f t="shared" ref="K37" si="139">(G37-G36)*100</f>
        <v>1.8500000005587935</v>
      </c>
      <c r="L37" s="17">
        <f t="shared" ref="L37" si="140">(H37-H36)*100</f>
        <v>6.7999999970197678</v>
      </c>
      <c r="M37" s="17">
        <f t="shared" ref="M37" si="141">SQRT(K37^2+L37^2)</f>
        <v>7.0471625468365904</v>
      </c>
      <c r="N37" s="17">
        <f t="shared" ref="N37" si="142">(I37-I36)*100</f>
        <v>-1.1499999999614374</v>
      </c>
      <c r="O37" s="18">
        <f t="shared" ref="O37" si="143">(SQRT((G37-G36)^2+(H37-H36)^2+(I37-I36)^2)*100)</f>
        <v>7.1403781385475442</v>
      </c>
      <c r="P37" s="18">
        <f t="shared" ref="P37" si="144">O37/(F37-F36)</f>
        <v>0.79337534872750493</v>
      </c>
      <c r="Q37" s="19">
        <f t="shared" ref="Q37" si="145">(P37-P36)/(F37-F36)</f>
        <v>5.8140765712661628E-2</v>
      </c>
      <c r="S37" s="42">
        <f t="shared" ref="S37" si="146">IF(K37&lt;0, ATAN2(L37,K37)*180/PI()+360,ATAN2(L37,K37)*180/PI())</f>
        <v>15.219464841918498</v>
      </c>
      <c r="T37" s="43">
        <f t="shared" ref="T37" si="147">ATAN(N37/M37)*180/PI()</f>
        <v>-9.2681895121097231</v>
      </c>
      <c r="U37" s="21"/>
      <c r="V37" s="16">
        <f t="shared" ref="V37" si="148">(G37-$G$20)*100</f>
        <v>20.500000007450581</v>
      </c>
      <c r="W37" s="127">
        <f t="shared" ref="W37" si="149">(H37-$H$20)*100</f>
        <v>67.500000074505806</v>
      </c>
      <c r="X37" s="127">
        <f t="shared" ref="X37" si="150">SQRT(V37^2+W37^2)</f>
        <v>70.544312388482155</v>
      </c>
      <c r="Y37" s="127">
        <f t="shared" ref="Y37" si="151">(I37-$I$20)*100</f>
        <v>-8.6499999999432475</v>
      </c>
      <c r="Z37" s="127">
        <f t="shared" ref="Z37" si="152">SQRT((G37-$G$20)^2+(H37-$H$20)^2+(I37-$I$20)^2)*100</f>
        <v>71.072656559064797</v>
      </c>
      <c r="AA37" s="127">
        <f t="shared" ref="AA37" si="153">Z37/F37</f>
        <v>0.7985691748209528</v>
      </c>
      <c r="AB37" s="19">
        <f t="shared" ref="AB37" si="154">(AA37-$AA$20)/(F37-$F$20)</f>
        <v>8.9726873575387955E-3</v>
      </c>
      <c r="AC37" s="21"/>
      <c r="AD37" s="16">
        <f t="shared" ref="AD37" si="155">IF(F37&lt;=0,NA(),IF((G37-$G$20)&lt;0,ATAN2((H37-$H$20),(G37-$G$20))*180/PI()+360,ATAN2((H37-$H$20),(G37-$G$20))*180/PI()))</f>
        <v>16.893730167403305</v>
      </c>
      <c r="AE37" s="19">
        <f t="shared" ref="AE37" si="156">IF(E37&lt;=0,NA(),ATAN(Y37/X37)*180/PI())</f>
        <v>-6.9905963137374121</v>
      </c>
      <c r="AF37" s="21"/>
      <c r="AG37" s="20">
        <f t="shared" ref="AG37" si="157">1/(O37/E37)</f>
        <v>1.2604374481812428</v>
      </c>
      <c r="AH37" s="19">
        <f t="shared" ref="AH37" si="158">1/(Z37/F37)</f>
        <v>1.2522396700626592</v>
      </c>
      <c r="AI37" s="21"/>
      <c r="AJ37" s="17">
        <f t="shared" ref="AJ37" si="159">SQRT((G37-$E$11)^2+(H37-$F$11)^2+(I37-$G$11)^2)</f>
        <v>234.59477333174729</v>
      </c>
    </row>
    <row r="38" spans="2:36" ht="15.75" x14ac:dyDescent="0.25">
      <c r="B38" s="138">
        <v>19</v>
      </c>
      <c r="C38" s="139"/>
      <c r="D38" s="79"/>
      <c r="E38" s="82"/>
      <c r="F38" s="83"/>
      <c r="G38" s="20"/>
      <c r="H38" s="20"/>
      <c r="I38" s="19"/>
    </row>
    <row r="39" spans="2:36" ht="15.75" x14ac:dyDescent="0.25">
      <c r="B39" s="167">
        <v>20</v>
      </c>
      <c r="C39" s="168"/>
      <c r="D39" s="79"/>
      <c r="E39" s="82"/>
      <c r="F39" s="83"/>
      <c r="G39" s="20"/>
      <c r="H39" s="20"/>
      <c r="I39" s="19"/>
    </row>
    <row r="40" spans="2:36" ht="15.75" x14ac:dyDescent="0.25">
      <c r="B40" s="138">
        <v>21</v>
      </c>
      <c r="C40" s="139"/>
      <c r="D40" s="79"/>
      <c r="E40" s="82"/>
      <c r="F40" s="83"/>
      <c r="G40" s="20"/>
      <c r="H40" s="20"/>
      <c r="I40" s="19"/>
    </row>
    <row r="41" spans="2:36" ht="15.75" x14ac:dyDescent="0.25">
      <c r="B41" s="167">
        <v>22</v>
      </c>
      <c r="C41" s="168"/>
      <c r="D41" s="79"/>
      <c r="E41" s="82"/>
      <c r="F41" s="83"/>
      <c r="G41" s="20"/>
      <c r="H41" s="20"/>
      <c r="I41" s="19"/>
    </row>
    <row r="42" spans="2:36" ht="15.75" x14ac:dyDescent="0.25">
      <c r="B42" s="138">
        <v>23</v>
      </c>
      <c r="C42" s="139"/>
      <c r="D42" s="79"/>
      <c r="E42" s="82"/>
      <c r="F42" s="83"/>
      <c r="G42" s="20"/>
      <c r="H42" s="20"/>
      <c r="I42" s="19"/>
    </row>
    <row r="43" spans="2:36" ht="15.75" x14ac:dyDescent="0.25">
      <c r="B43" s="167">
        <v>24</v>
      </c>
      <c r="C43" s="168"/>
      <c r="D43" s="79"/>
      <c r="E43" s="82"/>
      <c r="F43" s="83"/>
      <c r="G43" s="20"/>
      <c r="H43" s="20"/>
      <c r="I43" s="19"/>
    </row>
    <row r="44" spans="2:36" ht="15.75" x14ac:dyDescent="0.25">
      <c r="B44" s="138">
        <v>25</v>
      </c>
      <c r="C44" s="139"/>
      <c r="D44" s="79"/>
      <c r="E44" s="82"/>
      <c r="F44" s="83"/>
      <c r="G44" s="20"/>
      <c r="H44" s="20"/>
      <c r="I44" s="19"/>
    </row>
    <row r="45" spans="2:36" ht="15.75" x14ac:dyDescent="0.25">
      <c r="B45" s="167">
        <v>26</v>
      </c>
      <c r="C45" s="168"/>
      <c r="D45" s="79"/>
      <c r="E45" s="82"/>
      <c r="F45" s="83"/>
      <c r="G45" s="20"/>
      <c r="H45" s="20"/>
      <c r="I45" s="19"/>
    </row>
    <row r="46" spans="2:36" ht="15.75" x14ac:dyDescent="0.25">
      <c r="B46" s="138">
        <v>27</v>
      </c>
      <c r="C46" s="139"/>
      <c r="D46" s="79"/>
      <c r="E46" s="82"/>
      <c r="F46" s="83"/>
      <c r="G46" s="20"/>
      <c r="H46" s="20"/>
      <c r="I46" s="19"/>
    </row>
    <row r="47" spans="2:36" ht="15.75" x14ac:dyDescent="0.25">
      <c r="B47" s="167">
        <v>28</v>
      </c>
      <c r="C47" s="168"/>
      <c r="D47" s="79"/>
      <c r="E47" s="82"/>
      <c r="F47" s="83"/>
      <c r="G47" s="20"/>
      <c r="H47" s="20"/>
      <c r="I47" s="19"/>
    </row>
    <row r="48" spans="2:36" ht="15.75" x14ac:dyDescent="0.25">
      <c r="B48" s="138">
        <v>29</v>
      </c>
      <c r="C48" s="139"/>
      <c r="D48" s="79"/>
      <c r="E48" s="82"/>
      <c r="F48" s="83"/>
      <c r="G48" s="20"/>
      <c r="H48" s="20"/>
      <c r="I48" s="19"/>
    </row>
    <row r="49" spans="2:9" ht="15.75" x14ac:dyDescent="0.25">
      <c r="B49" s="167">
        <v>30</v>
      </c>
      <c r="C49" s="168"/>
      <c r="D49" s="79"/>
      <c r="E49" s="82"/>
      <c r="F49" s="83"/>
      <c r="G49" s="20"/>
      <c r="H49" s="20"/>
      <c r="I49" s="19"/>
    </row>
    <row r="50" spans="2:9" ht="15.75" x14ac:dyDescent="0.25">
      <c r="B50" s="138">
        <v>31</v>
      </c>
      <c r="C50" s="139"/>
      <c r="D50" s="79"/>
      <c r="E50" s="82"/>
      <c r="F50" s="83"/>
      <c r="G50" s="20"/>
      <c r="H50" s="20"/>
      <c r="I50" s="19"/>
    </row>
    <row r="51" spans="2:9" ht="15.75" x14ac:dyDescent="0.25">
      <c r="B51" s="167">
        <v>32</v>
      </c>
      <c r="C51" s="168"/>
      <c r="D51" s="79"/>
      <c r="E51" s="82"/>
      <c r="F51" s="83"/>
      <c r="G51" s="20"/>
      <c r="H51" s="20"/>
      <c r="I51" s="19"/>
    </row>
  </sheetData>
  <mergeCells count="44"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AD17:AE17"/>
    <mergeCell ref="AG17:AG18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25:C25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0:C50"/>
    <mergeCell ref="B51:C51"/>
    <mergeCell ref="B45:C45"/>
    <mergeCell ref="B46:C46"/>
    <mergeCell ref="B47:C47"/>
    <mergeCell ref="B48:C48"/>
    <mergeCell ref="B49:C4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FDB8-DEC2-401D-8553-6E8B750DEC52}">
  <sheetPr>
    <tabColor rgb="FF0066CC"/>
  </sheetPr>
  <dimension ref="B1:CV49"/>
  <sheetViews>
    <sheetView zoomScale="70" zoomScaleNormal="70" workbookViewId="0">
      <pane ySplit="19" topLeftCell="A20" activePane="bottomLeft" state="frozen"/>
      <selection activeCell="I8" sqref="I8"/>
      <selection pane="bottomLeft" activeCell="I39" sqref="I39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45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46</v>
      </c>
      <c r="F8" s="40"/>
      <c r="G8" s="31" t="s">
        <v>29</v>
      </c>
      <c r="H8" s="68"/>
      <c r="I8" s="76" t="s">
        <v>62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47</v>
      </c>
      <c r="E11" s="56">
        <v>808544.33200000005</v>
      </c>
      <c r="F11" s="56">
        <v>9158682.6030000001</v>
      </c>
      <c r="G11" s="56">
        <v>2681.0059999999999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808675.01899999997</v>
      </c>
      <c r="F14" s="56">
        <f>H20</f>
        <v>9158603.5164999999</v>
      </c>
      <c r="G14" s="56">
        <f>I20</f>
        <v>2661.0709999999999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77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78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6.5" thickBot="1" x14ac:dyDescent="0.3">
      <c r="B20" s="138">
        <v>1</v>
      </c>
      <c r="C20" s="139"/>
      <c r="D20" s="79">
        <v>45624.625</v>
      </c>
      <c r="E20" s="82">
        <v>0</v>
      </c>
      <c r="F20" s="83">
        <v>0</v>
      </c>
      <c r="G20" s="20">
        <v>808675.01899999997</v>
      </c>
      <c r="H20" s="20">
        <v>9158603.5164999999</v>
      </c>
      <c r="I20" s="19">
        <v>2661.0709999999999</v>
      </c>
      <c r="J20" s="6"/>
      <c r="K20" s="16">
        <f>(G20-G20)*100</f>
        <v>0</v>
      </c>
      <c r="L20" s="17">
        <f>(H20-H20)*100</f>
        <v>0</v>
      </c>
      <c r="M20" s="17">
        <f t="shared" ref="M20:M26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6" si="1">(G20-$G$20)*100</f>
        <v>0</v>
      </c>
      <c r="W20" s="86">
        <f t="shared" ref="W20:W26" si="2">(H20-$H$20)*100</f>
        <v>0</v>
      </c>
      <c r="X20" s="86">
        <v>0</v>
      </c>
      <c r="Y20" s="86">
        <f t="shared" ref="Y20:Y26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6" si="4">SQRT((G20-$E$11)^2+(H20-$F$11)^2+(I20-$G$11)^2)</f>
        <v>154.04924756798252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6.5" thickBot="1" x14ac:dyDescent="0.3">
      <c r="B21" s="167">
        <v>2</v>
      </c>
      <c r="C21" s="168"/>
      <c r="D21" s="79">
        <v>45627.625</v>
      </c>
      <c r="E21" s="92">
        <f>D21-D20</f>
        <v>3</v>
      </c>
      <c r="F21" s="93">
        <f t="shared" ref="F21:F26" si="5">D21-D$20</f>
        <v>3</v>
      </c>
      <c r="G21" s="20">
        <v>808675.01450000005</v>
      </c>
      <c r="H21" s="20">
        <v>9158603.5170000009</v>
      </c>
      <c r="I21" s="19">
        <v>2661.0770000000002</v>
      </c>
      <c r="J21" s="6"/>
      <c r="K21" s="16">
        <f t="shared" ref="K21:L26" si="6">(G21-G20)*100</f>
        <v>-0.44999999227002263</v>
      </c>
      <c r="L21" s="17">
        <f t="shared" si="6"/>
        <v>5.0000101327896118E-2</v>
      </c>
      <c r="M21" s="17">
        <f t="shared" si="0"/>
        <v>0.45276926041397764</v>
      </c>
      <c r="N21" s="17">
        <f t="shared" ref="N21:N26" si="7">(I21-I20)*100</f>
        <v>0.60000000003128662</v>
      </c>
      <c r="O21" s="18">
        <f t="shared" ref="O21:O26" si="8">(SQRT((G21-G20)^2+(H21-H20)^2+(I21-I20)^2)*100)</f>
        <v>0.75166482105614352</v>
      </c>
      <c r="P21" s="18">
        <f t="shared" ref="P21:P26" si="9">O21/(F21-F20)</f>
        <v>0.25055494035204784</v>
      </c>
      <c r="Q21" s="19">
        <f t="shared" ref="Q21:Q26" si="10">(P21-P20)/(F21-F20)</f>
        <v>8.3518313450682613E-2</v>
      </c>
      <c r="R21" s="21"/>
      <c r="S21" s="42">
        <f t="shared" ref="S21:S26" si="11">IF(K21&lt;0, ATAN2(L21,K21)*180/PI()+360,ATAN2(L21,K21)*180/PI())</f>
        <v>276.34020459806646</v>
      </c>
      <c r="T21" s="43">
        <f t="shared" ref="T21:T26" si="12">ATAN(N21/M21)*180/PI()</f>
        <v>52.96123223223681</v>
      </c>
      <c r="U21" s="21"/>
      <c r="V21" s="85">
        <f t="shared" si="1"/>
        <v>-0.44999999227002263</v>
      </c>
      <c r="W21" s="86">
        <f t="shared" si="2"/>
        <v>5.0000101327896118E-2</v>
      </c>
      <c r="X21" s="86">
        <f t="shared" ref="X21:X26" si="13">SQRT(V21^2+W21^2)</f>
        <v>0.45276926041397764</v>
      </c>
      <c r="Y21" s="86">
        <f t="shared" si="3"/>
        <v>0.60000000003128662</v>
      </c>
      <c r="Z21" s="86">
        <f t="shared" ref="Z21:Z26" si="14">SQRT((G21-$G$20)^2+(H21-$H$20)^2+(I21-$I$20)^2)*100</f>
        <v>0.75166482105614352</v>
      </c>
      <c r="AA21" s="86">
        <f t="shared" ref="AA21:AA26" si="15">Z21/F21</f>
        <v>0.25055494035204784</v>
      </c>
      <c r="AB21" s="87">
        <f t="shared" ref="AB21:AB26" si="16">(AA21-$AA$20)/(F21-$F$20)</f>
        <v>8.3518313450682613E-2</v>
      </c>
      <c r="AC21" s="21"/>
      <c r="AD21" s="85">
        <f t="shared" ref="AD21:AD26" si="17">IF(F21&lt;=0,NA(),IF((G21-$G$20)&lt;0,ATAN2((H21-$H$20),(G21-$G$20))*180/PI()+360,ATAN2((H21-$H$20),(G21-$G$20))*180/PI()))</f>
        <v>276.34020459806646</v>
      </c>
      <c r="AE21" s="87">
        <f t="shared" ref="AE21:AE26" si="18">IF(E21&lt;=0,NA(),ATAN(Y21/X21)*180/PI())</f>
        <v>52.96123223223681</v>
      </c>
      <c r="AF21" s="21"/>
      <c r="AG21" s="88">
        <f t="shared" ref="AG21:AG26" si="19">1/(O21/E21)</f>
        <v>3.9911406200768882</v>
      </c>
      <c r="AH21" s="88">
        <f t="shared" ref="AH21:AH26" si="20">1/(Z21/F21)</f>
        <v>3.9911406200768882</v>
      </c>
      <c r="AI21" s="21"/>
      <c r="AJ21" s="17">
        <f t="shared" si="4"/>
        <v>154.04439698710723</v>
      </c>
      <c r="AK21" s="90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6.5" thickBot="1" x14ac:dyDescent="0.3">
      <c r="B22" s="138">
        <v>3</v>
      </c>
      <c r="C22" s="139"/>
      <c r="D22" s="79">
        <v>45634.625</v>
      </c>
      <c r="E22" s="92">
        <f t="shared" ref="E22:E26" si="21">D22-D21</f>
        <v>7</v>
      </c>
      <c r="F22" s="93">
        <f t="shared" si="5"/>
        <v>10</v>
      </c>
      <c r="G22" s="20">
        <v>808675.02850000001</v>
      </c>
      <c r="H22" s="20">
        <v>9158603.5784999989</v>
      </c>
      <c r="I22" s="19">
        <v>2661.0709999999999</v>
      </c>
      <c r="K22" s="16">
        <f t="shared" si="6"/>
        <v>1.3999999966472387</v>
      </c>
      <c r="L22" s="17">
        <f t="shared" si="6"/>
        <v>6.1499997973442078</v>
      </c>
      <c r="M22" s="17">
        <f t="shared" si="0"/>
        <v>6.3073367991527185</v>
      </c>
      <c r="N22" s="17">
        <f t="shared" si="7"/>
        <v>-0.60000000003128662</v>
      </c>
      <c r="O22" s="18">
        <f t="shared" si="8"/>
        <v>6.3358107214454895</v>
      </c>
      <c r="P22" s="18">
        <f t="shared" si="9"/>
        <v>0.90511581734935564</v>
      </c>
      <c r="Q22" s="19">
        <f t="shared" si="10"/>
        <v>9.3508696713901121E-2</v>
      </c>
      <c r="R22" s="21"/>
      <c r="S22" s="42">
        <f t="shared" si="11"/>
        <v>12.824398481156573</v>
      </c>
      <c r="T22" s="43">
        <f t="shared" si="12"/>
        <v>-5.434041648717499</v>
      </c>
      <c r="U22" s="21"/>
      <c r="V22" s="85">
        <f t="shared" si="1"/>
        <v>0.9500000043772161</v>
      </c>
      <c r="W22" s="86">
        <f t="shared" si="2"/>
        <v>6.1999998986721039</v>
      </c>
      <c r="X22" s="86">
        <f t="shared" si="13"/>
        <v>6.2723599029273505</v>
      </c>
      <c r="Y22" s="86">
        <f t="shared" si="3"/>
        <v>0</v>
      </c>
      <c r="Z22" s="86">
        <f t="shared" si="14"/>
        <v>6.2723599029273505</v>
      </c>
      <c r="AA22" s="86">
        <f t="shared" si="15"/>
        <v>0.62723599029273502</v>
      </c>
      <c r="AB22" s="87">
        <f t="shared" si="16"/>
        <v>6.2723599029273505E-2</v>
      </c>
      <c r="AC22" s="21"/>
      <c r="AD22" s="85">
        <f t="shared" si="17"/>
        <v>8.7114377316622083</v>
      </c>
      <c r="AE22" s="87">
        <f t="shared" si="18"/>
        <v>0</v>
      </c>
      <c r="AF22" s="21"/>
      <c r="AG22" s="88">
        <f t="shared" si="19"/>
        <v>1.1048309849766123</v>
      </c>
      <c r="AH22" s="88">
        <f t="shared" si="20"/>
        <v>1.5942962704249379</v>
      </c>
      <c r="AI22" s="21"/>
      <c r="AJ22" s="17">
        <f t="shared" si="4"/>
        <v>154.0254879482066</v>
      </c>
    </row>
    <row r="23" spans="2:100" ht="16.5" thickBot="1" x14ac:dyDescent="0.3">
      <c r="B23" s="167">
        <v>4</v>
      </c>
      <c r="C23" s="168"/>
      <c r="D23" s="79">
        <v>45637.625</v>
      </c>
      <c r="E23" s="92">
        <f t="shared" si="21"/>
        <v>3</v>
      </c>
      <c r="F23" s="93">
        <f t="shared" si="5"/>
        <v>13</v>
      </c>
      <c r="G23" s="20">
        <v>808675.03300000005</v>
      </c>
      <c r="H23" s="20">
        <v>9158603.6044999994</v>
      </c>
      <c r="I23" s="19">
        <v>2661.0720000000001</v>
      </c>
      <c r="K23" s="16">
        <f t="shared" si="6"/>
        <v>0.45000000391155481</v>
      </c>
      <c r="L23" s="17">
        <f t="shared" si="6"/>
        <v>2.6000000536441803</v>
      </c>
      <c r="M23" s="17">
        <f t="shared" si="0"/>
        <v>2.638655013917155</v>
      </c>
      <c r="N23" s="17">
        <f t="shared" si="7"/>
        <v>0.10000000002037268</v>
      </c>
      <c r="O23" s="18">
        <f t="shared" si="8"/>
        <v>2.6405492387899554</v>
      </c>
      <c r="P23" s="18">
        <f t="shared" si="9"/>
        <v>0.88018307959665176</v>
      </c>
      <c r="Q23" s="19">
        <f t="shared" si="10"/>
        <v>-8.3109125842346279E-3</v>
      </c>
      <c r="R23" s="21"/>
      <c r="S23" s="42">
        <f t="shared" si="11"/>
        <v>9.8193005237973559</v>
      </c>
      <c r="T23" s="43">
        <f t="shared" si="12"/>
        <v>2.1703622559119324</v>
      </c>
      <c r="U23" s="21"/>
      <c r="V23" s="85">
        <f t="shared" si="1"/>
        <v>1.4000000082887709</v>
      </c>
      <c r="W23" s="86">
        <f t="shared" si="2"/>
        <v>8.7999999523162842</v>
      </c>
      <c r="X23" s="86">
        <f t="shared" si="13"/>
        <v>8.9106677181889786</v>
      </c>
      <c r="Y23" s="86">
        <f t="shared" si="3"/>
        <v>0.10000000002037268</v>
      </c>
      <c r="Z23" s="86">
        <f t="shared" si="14"/>
        <v>8.9112288256995864</v>
      </c>
      <c r="AA23" s="86">
        <f t="shared" si="15"/>
        <v>0.68547914043842972</v>
      </c>
      <c r="AB23" s="87">
        <f t="shared" si="16"/>
        <v>5.2729164649109976E-2</v>
      </c>
      <c r="AC23" s="21"/>
      <c r="AD23" s="85">
        <f t="shared" si="17"/>
        <v>9.039482904162778</v>
      </c>
      <c r="AE23" s="87">
        <f t="shared" si="18"/>
        <v>0.6429750963011247</v>
      </c>
      <c r="AF23" s="21"/>
      <c r="AG23" s="88">
        <f t="shared" si="19"/>
        <v>1.1361272707699117</v>
      </c>
      <c r="AH23" s="88">
        <f t="shared" si="20"/>
        <v>1.4588335968333099</v>
      </c>
      <c r="AI23" s="21"/>
      <c r="AJ23" s="17">
        <f t="shared" si="4"/>
        <v>154.01583931322952</v>
      </c>
    </row>
    <row r="24" spans="2:100" ht="16.5" thickBot="1" x14ac:dyDescent="0.3">
      <c r="B24" s="138">
        <v>5</v>
      </c>
      <c r="C24" s="139"/>
      <c r="D24" s="79">
        <v>45641.458333333336</v>
      </c>
      <c r="E24" s="92">
        <f t="shared" si="21"/>
        <v>3.8333333333357587</v>
      </c>
      <c r="F24" s="93">
        <f t="shared" si="5"/>
        <v>16.833333333335759</v>
      </c>
      <c r="G24" s="20">
        <v>808675.00950000004</v>
      </c>
      <c r="H24" s="20">
        <v>9158603.5920000002</v>
      </c>
      <c r="I24" s="19">
        <v>2661.0630000000001</v>
      </c>
      <c r="K24" s="16">
        <f t="shared" si="6"/>
        <v>-2.3500000010244548</v>
      </c>
      <c r="L24" s="17">
        <f t="shared" si="6"/>
        <v>-1.249999925494194</v>
      </c>
      <c r="M24" s="17">
        <f t="shared" si="0"/>
        <v>2.6617662967568037</v>
      </c>
      <c r="N24" s="17">
        <f t="shared" si="7"/>
        <v>-0.90000000000145519</v>
      </c>
      <c r="O24" s="18">
        <f t="shared" si="8"/>
        <v>2.8098042313572393</v>
      </c>
      <c r="P24" s="18">
        <f t="shared" si="9"/>
        <v>0.73299240817968558</v>
      </c>
      <c r="Q24" s="19">
        <f t="shared" si="10"/>
        <v>-3.8397566456575577E-2</v>
      </c>
      <c r="R24" s="21"/>
      <c r="S24" s="42">
        <f t="shared" si="11"/>
        <v>241.9908247182687</v>
      </c>
      <c r="T24" s="43">
        <f t="shared" si="12"/>
        <v>-18.681492730766944</v>
      </c>
      <c r="U24" s="21"/>
      <c r="V24" s="85">
        <f t="shared" si="1"/>
        <v>-0.94999999273568392</v>
      </c>
      <c r="W24" s="86">
        <f t="shared" si="2"/>
        <v>7.5500000268220901</v>
      </c>
      <c r="X24" s="86">
        <f t="shared" si="13"/>
        <v>7.609533519947945</v>
      </c>
      <c r="Y24" s="86">
        <f t="shared" si="3"/>
        <v>-0.79999999998108251</v>
      </c>
      <c r="Z24" s="86">
        <f t="shared" si="14"/>
        <v>7.6514704724765874</v>
      </c>
      <c r="AA24" s="86">
        <f t="shared" si="15"/>
        <v>0.45454280034507832</v>
      </c>
      <c r="AB24" s="87">
        <f t="shared" si="16"/>
        <v>2.7002542594753237E-2</v>
      </c>
      <c r="AC24" s="21"/>
      <c r="AD24" s="85">
        <f t="shared" si="17"/>
        <v>352.82828791409435</v>
      </c>
      <c r="AE24" s="87">
        <f t="shared" si="18"/>
        <v>-6.001532620294082</v>
      </c>
      <c r="AF24" s="21"/>
      <c r="AG24" s="88">
        <f t="shared" si="19"/>
        <v>1.3642706102282853</v>
      </c>
      <c r="AH24" s="88">
        <f t="shared" si="20"/>
        <v>2.2000128464048343</v>
      </c>
      <c r="AI24" s="21"/>
      <c r="AJ24" s="17">
        <f t="shared" si="4"/>
        <v>154.00347520831517</v>
      </c>
    </row>
    <row r="25" spans="2:100" ht="16.5" thickBot="1" x14ac:dyDescent="0.3">
      <c r="B25" s="167">
        <v>6</v>
      </c>
      <c r="C25" s="168"/>
      <c r="D25" s="79">
        <v>45643.625</v>
      </c>
      <c r="E25" s="92">
        <f t="shared" si="21"/>
        <v>2.1666666666642413</v>
      </c>
      <c r="F25" s="93">
        <f t="shared" si="5"/>
        <v>19</v>
      </c>
      <c r="G25" s="20">
        <v>808674.95600000001</v>
      </c>
      <c r="H25" s="20">
        <v>9158603.5139999986</v>
      </c>
      <c r="I25" s="19">
        <v>2661.0550000000003</v>
      </c>
      <c r="K25" s="16">
        <f t="shared" si="6"/>
        <v>-5.3500000038184226</v>
      </c>
      <c r="L25" s="17">
        <f t="shared" si="6"/>
        <v>-7.8000001609325409</v>
      </c>
      <c r="M25" s="17">
        <f t="shared" si="0"/>
        <v>9.458461954853167</v>
      </c>
      <c r="N25" s="17">
        <f t="shared" si="7"/>
        <v>-0.79999999998108251</v>
      </c>
      <c r="O25" s="18">
        <f t="shared" si="8"/>
        <v>9.4922338019759334</v>
      </c>
      <c r="P25" s="18">
        <f t="shared" si="9"/>
        <v>4.3810309855322576</v>
      </c>
      <c r="Q25" s="19">
        <f t="shared" si="10"/>
        <v>1.6837101126261487</v>
      </c>
      <c r="R25" s="21"/>
      <c r="S25" s="42">
        <f t="shared" si="11"/>
        <v>214.44612576938943</v>
      </c>
      <c r="T25" s="43">
        <f t="shared" si="12"/>
        <v>-4.8345902380874923</v>
      </c>
      <c r="U25" s="21"/>
      <c r="V25" s="85">
        <f t="shared" si="1"/>
        <v>-6.2999999965541065</v>
      </c>
      <c r="W25" s="86">
        <f t="shared" si="2"/>
        <v>-0.25000013411045074</v>
      </c>
      <c r="X25" s="86">
        <f t="shared" si="13"/>
        <v>6.3049583681129082</v>
      </c>
      <c r="Y25" s="86">
        <f t="shared" si="3"/>
        <v>-1.599999999962165</v>
      </c>
      <c r="Z25" s="86">
        <f t="shared" si="14"/>
        <v>6.5048059174364239</v>
      </c>
      <c r="AA25" s="86">
        <f t="shared" si="15"/>
        <v>0.34235820618086443</v>
      </c>
      <c r="AB25" s="87">
        <f t="shared" si="16"/>
        <v>1.8018852956887602E-2</v>
      </c>
      <c r="AC25" s="21"/>
      <c r="AD25" s="85">
        <f t="shared" si="17"/>
        <v>267.72754904821636</v>
      </c>
      <c r="AE25" s="87">
        <f t="shared" si="18"/>
        <v>-14.239282073208118</v>
      </c>
      <c r="AF25" s="21"/>
      <c r="AG25" s="88">
        <f t="shared" si="19"/>
        <v>0.22825677410234263</v>
      </c>
      <c r="AH25" s="88">
        <f t="shared" si="20"/>
        <v>2.9209172788798581</v>
      </c>
      <c r="AI25" s="21"/>
      <c r="AJ25" s="17">
        <f t="shared" si="4"/>
        <v>153.99916135561489</v>
      </c>
    </row>
    <row r="26" spans="2:100" ht="16.5" thickBot="1" x14ac:dyDescent="0.3">
      <c r="B26" s="138">
        <v>7</v>
      </c>
      <c r="C26" s="139"/>
      <c r="D26" s="79">
        <v>45644.416666666664</v>
      </c>
      <c r="E26" s="92">
        <f t="shared" si="21"/>
        <v>0.79166666666424135</v>
      </c>
      <c r="F26" s="93">
        <f t="shared" si="5"/>
        <v>19.791666666664241</v>
      </c>
      <c r="G26" s="20">
        <v>808675.0355</v>
      </c>
      <c r="H26" s="20">
        <v>9158603.6510000005</v>
      </c>
      <c r="I26" s="19">
        <v>2661.0619999999999</v>
      </c>
      <c r="K26" s="16">
        <f t="shared" si="6"/>
        <v>7.9499999992549419</v>
      </c>
      <c r="L26" s="17">
        <f t="shared" si="6"/>
        <v>13.700000196695328</v>
      </c>
      <c r="M26" s="17">
        <f t="shared" si="0"/>
        <v>15.8395866542535</v>
      </c>
      <c r="N26" s="17">
        <f t="shared" si="7"/>
        <v>0.69999999996070983</v>
      </c>
      <c r="O26" s="18">
        <f t="shared" si="8"/>
        <v>15.85504668481145</v>
      </c>
      <c r="P26" s="18">
        <f t="shared" si="9"/>
        <v>20.027427391402135</v>
      </c>
      <c r="Q26" s="19">
        <f t="shared" si="10"/>
        <v>19.763869144317233</v>
      </c>
      <c r="R26" s="21"/>
      <c r="S26" s="42">
        <f t="shared" si="11"/>
        <v>30.126248935634891</v>
      </c>
      <c r="T26" s="43">
        <f t="shared" si="12"/>
        <v>2.5304300566050144</v>
      </c>
      <c r="U26" s="21"/>
      <c r="V26" s="85">
        <f t="shared" si="1"/>
        <v>1.6500000027008355</v>
      </c>
      <c r="W26" s="86">
        <f t="shared" si="2"/>
        <v>13.450000062584877</v>
      </c>
      <c r="X26" s="86">
        <f t="shared" si="13"/>
        <v>13.550830295315706</v>
      </c>
      <c r="Y26" s="86">
        <f t="shared" si="3"/>
        <v>-0.90000000000145519</v>
      </c>
      <c r="Z26" s="86">
        <f t="shared" si="14"/>
        <v>13.580684875677241</v>
      </c>
      <c r="AA26" s="86">
        <f t="shared" si="15"/>
        <v>0.68618197266588155</v>
      </c>
      <c r="AB26" s="87">
        <f t="shared" si="16"/>
        <v>3.4670247039964582E-2</v>
      </c>
      <c r="AC26" s="21"/>
      <c r="AD26" s="85">
        <f t="shared" si="17"/>
        <v>6.9939049332679373</v>
      </c>
      <c r="AE26" s="87">
        <f t="shared" si="18"/>
        <v>-3.7998099130554364</v>
      </c>
      <c r="AF26" s="21"/>
      <c r="AG26" s="88">
        <f t="shared" si="19"/>
        <v>4.993152542544254E-2</v>
      </c>
      <c r="AH26" s="88">
        <f t="shared" si="20"/>
        <v>1.4573393645346087</v>
      </c>
      <c r="AI26" s="21"/>
      <c r="AJ26" s="17">
        <f t="shared" si="4"/>
        <v>153.9954101659194</v>
      </c>
    </row>
    <row r="27" spans="2:100" ht="16.5" thickBot="1" x14ac:dyDescent="0.3">
      <c r="B27" s="167">
        <v>8</v>
      </c>
      <c r="C27" s="168"/>
      <c r="D27" s="79">
        <v>45648.375</v>
      </c>
      <c r="E27" s="92">
        <f t="shared" ref="E27:E28" si="22">D27-D26</f>
        <v>3.9583333333357587</v>
      </c>
      <c r="F27" s="93">
        <f t="shared" ref="F27:F28" si="23">D27-D$20</f>
        <v>23.75</v>
      </c>
      <c r="G27" s="20">
        <v>808675.05300000007</v>
      </c>
      <c r="H27" s="20">
        <v>9158603.6999999993</v>
      </c>
      <c r="I27" s="19">
        <v>2661.0614999999998</v>
      </c>
      <c r="K27" s="16">
        <f t="shared" ref="K27:K28" si="24">(G27-G26)*100</f>
        <v>1.7500000074505806</v>
      </c>
      <c r="L27" s="17">
        <f t="shared" ref="L27:L28" si="25">(H27-H26)*100</f>
        <v>4.8999998718500137</v>
      </c>
      <c r="M27" s="17">
        <f t="shared" ref="M27:M28" si="26">SQRT(K27^2+L27^2)</f>
        <v>5.203123943383166</v>
      </c>
      <c r="N27" s="17">
        <f t="shared" ref="N27:N28" si="27">(I27-I26)*100</f>
        <v>-5.0000000010186341E-2</v>
      </c>
      <c r="O27" s="18">
        <f t="shared" ref="O27:O28" si="28">(SQRT((G27-G26)^2+(H27-H26)^2+(I27-I26)^2)*100)</f>
        <v>5.2033641781263205</v>
      </c>
      <c r="P27" s="18">
        <f t="shared" ref="P27:P28" si="29">O27/(F27-F26)</f>
        <v>1.3145341081574229</v>
      </c>
      <c r="Q27" s="19">
        <f t="shared" ref="Q27:Q28" si="30">(P27-P26)/(F27-F26)</f>
        <v>-4.7274677768168196</v>
      </c>
      <c r="R27" s="21"/>
      <c r="S27" s="42">
        <f t="shared" ref="S27:S28" si="31">IF(K27&lt;0, ATAN2(L27,K27)*180/PI()+360,ATAN2(L27,K27)*180/PI())</f>
        <v>19.653824609943204</v>
      </c>
      <c r="T27" s="43">
        <f t="shared" ref="T27:T28" si="32">ATAN(N27/M27)*180/PI()</f>
        <v>-0.5505732382439571</v>
      </c>
      <c r="U27" s="21"/>
      <c r="V27" s="85">
        <f t="shared" ref="V27:V28" si="33">(G27-$G$20)*100</f>
        <v>3.4000000101514161</v>
      </c>
      <c r="W27" s="86">
        <f t="shared" ref="W27:W28" si="34">(H27-$H$20)*100</f>
        <v>18.349999934434891</v>
      </c>
      <c r="X27" s="86">
        <f t="shared" ref="X27:X28" si="35">SQRT(V27^2+W27^2)</f>
        <v>18.662328302298995</v>
      </c>
      <c r="Y27" s="86">
        <f t="shared" ref="Y27:Y28" si="36">(I27-$I$20)*100</f>
        <v>-0.95000000001164153</v>
      </c>
      <c r="Z27" s="86">
        <f t="shared" ref="Z27:Z28" si="37">SQRT((G27-$G$20)^2+(H27-$H$20)^2+(I27-$I$20)^2)*100</f>
        <v>18.686492385218052</v>
      </c>
      <c r="AA27" s="86">
        <f t="shared" ref="AA27:AA28" si="38">Z27/F27</f>
        <v>0.7867996793776022</v>
      </c>
      <c r="AB27" s="87">
        <f t="shared" ref="AB27:AB28" si="39">(AA27-$AA$20)/(F27-$F$20)</f>
        <v>3.3128407552741143E-2</v>
      </c>
      <c r="AC27" s="21"/>
      <c r="AD27" s="85">
        <f t="shared" ref="AD27:AD28" si="40">IF(F27&lt;=0,NA(),IF((G27-$G$20)&lt;0,ATAN2((H27-$H$20),(G27-$G$20))*180/PI()+360,ATAN2((H27-$H$20),(G27-$G$20))*180/PI()))</f>
        <v>10.497067457181426</v>
      </c>
      <c r="AE27" s="87">
        <f t="shared" ref="AE27:AE28" si="41">IF(E27&lt;=0,NA(),ATAN(Y27/X27)*180/PI())</f>
        <v>-2.914108420787032</v>
      </c>
      <c r="AF27" s="21"/>
      <c r="AG27" s="88">
        <f t="shared" ref="AG27:AG28" si="42">1/(O27/E27)</f>
        <v>0.76072579158991616</v>
      </c>
      <c r="AH27" s="88">
        <f t="shared" ref="AH27:AH28" si="43">1/(Z27/F27)</f>
        <v>1.2709715397838619</v>
      </c>
      <c r="AI27" s="21"/>
      <c r="AJ27" s="17">
        <f t="shared" ref="AJ27:AJ28" si="44">SQRT((G27-$E$11)^2+(H27-$F$11)^2+(I27-$G$11)^2)</f>
        <v>153.98521464865223</v>
      </c>
    </row>
    <row r="28" spans="2:100" ht="16.5" thickBot="1" x14ac:dyDescent="0.3">
      <c r="B28" s="138">
        <v>9</v>
      </c>
      <c r="C28" s="139"/>
      <c r="D28" s="79">
        <v>45649.583333333336</v>
      </c>
      <c r="E28" s="92">
        <f t="shared" si="22"/>
        <v>1.2083333333357587</v>
      </c>
      <c r="F28" s="93">
        <f t="shared" si="23"/>
        <v>24.958333333335759</v>
      </c>
      <c r="G28" s="20">
        <v>808675.06799999997</v>
      </c>
      <c r="H28" s="20">
        <v>9158603.7335000001</v>
      </c>
      <c r="I28" s="19">
        <v>2661.056</v>
      </c>
      <c r="K28" s="16">
        <f t="shared" si="24"/>
        <v>1.4999999897554517</v>
      </c>
      <c r="L28" s="17">
        <f t="shared" si="25"/>
        <v>3.3500000834465027</v>
      </c>
      <c r="M28" s="17">
        <f t="shared" si="26"/>
        <v>3.6704905024203414</v>
      </c>
      <c r="N28" s="17">
        <f t="shared" si="27"/>
        <v>-0.54999999997562554</v>
      </c>
      <c r="O28" s="18">
        <f t="shared" si="28"/>
        <v>3.7114687831546043</v>
      </c>
      <c r="P28" s="18">
        <f t="shared" si="29"/>
        <v>3.0715603722597145</v>
      </c>
      <c r="Q28" s="19">
        <f t="shared" si="30"/>
        <v>1.4540907013231159</v>
      </c>
      <c r="R28" s="21"/>
      <c r="S28" s="42">
        <f t="shared" si="31"/>
        <v>24.120982441168625</v>
      </c>
      <c r="T28" s="43">
        <f t="shared" si="32"/>
        <v>-8.5220090067392942</v>
      </c>
      <c r="U28" s="21"/>
      <c r="V28" s="85">
        <f t="shared" si="33"/>
        <v>4.8999999999068677</v>
      </c>
      <c r="W28" s="86">
        <f t="shared" si="34"/>
        <v>21.700000017881393</v>
      </c>
      <c r="X28" s="86">
        <f t="shared" si="35"/>
        <v>22.246348032320718</v>
      </c>
      <c r="Y28" s="86">
        <f t="shared" si="36"/>
        <v>-1.4999999999872671</v>
      </c>
      <c r="Z28" s="86">
        <f t="shared" si="37"/>
        <v>22.296860782969013</v>
      </c>
      <c r="AA28" s="86">
        <f t="shared" si="38"/>
        <v>0.89336337026912238</v>
      </c>
      <c r="AB28" s="87">
        <f t="shared" si="39"/>
        <v>3.5794191797089904E-2</v>
      </c>
      <c r="AC28" s="21"/>
      <c r="AD28" s="85">
        <f t="shared" si="40"/>
        <v>12.724355675044551</v>
      </c>
      <c r="AE28" s="87">
        <f t="shared" si="41"/>
        <v>-3.8574322079640022</v>
      </c>
      <c r="AF28" s="21"/>
      <c r="AG28" s="88">
        <f t="shared" si="42"/>
        <v>0.32556742463255267</v>
      </c>
      <c r="AH28" s="88">
        <f t="shared" si="43"/>
        <v>1.1193653481659469</v>
      </c>
      <c r="AI28" s="21"/>
      <c r="AJ28" s="17">
        <f t="shared" si="44"/>
        <v>153.98149962327622</v>
      </c>
    </row>
    <row r="29" spans="2:100" ht="16.5" thickBot="1" x14ac:dyDescent="0.3">
      <c r="B29" s="167">
        <v>10</v>
      </c>
      <c r="C29" s="168"/>
      <c r="D29" s="79">
        <v>45651.416666666664</v>
      </c>
      <c r="E29" s="92">
        <f t="shared" ref="E29:E32" si="45">D29-D28</f>
        <v>1.8333333333284827</v>
      </c>
      <c r="F29" s="93">
        <f t="shared" ref="F29:F32" si="46">D29-D$20</f>
        <v>26.791666666664241</v>
      </c>
      <c r="G29" s="20">
        <v>808675.11449999991</v>
      </c>
      <c r="H29" s="20">
        <v>9158603.8194999993</v>
      </c>
      <c r="I29" s="19">
        <v>2661.0614999999998</v>
      </c>
      <c r="K29" s="16">
        <f t="shared" ref="K29:K32" si="47">(G29-G28)*100</f>
        <v>4.649999993853271</v>
      </c>
      <c r="L29" s="17">
        <f t="shared" ref="L29:L32" si="48">(H29-H28)*100</f>
        <v>8.5999999195337296</v>
      </c>
      <c r="M29" s="17">
        <f t="shared" ref="M29:M32" si="49">SQRT(K29^2+L29^2)</f>
        <v>9.7766302251243786</v>
      </c>
      <c r="N29" s="17">
        <f t="shared" ref="N29:N32" si="50">(I29-I28)*100</f>
        <v>0.54999999997562554</v>
      </c>
      <c r="O29" s="18">
        <f t="shared" ref="O29:O32" si="51">(SQRT((G29-G28)^2+(H29-H28)^2+(I29-I28)^2)*100)</f>
        <v>9.7920885697990272</v>
      </c>
      <c r="P29" s="18">
        <f t="shared" ref="P29:P32" si="52">O29/(F29-F28)</f>
        <v>5.3411392199045098</v>
      </c>
      <c r="Q29" s="19">
        <f t="shared" ref="Q29:Q32" si="53">(P29-P28)/(F29-F28)</f>
        <v>1.2379520987186183</v>
      </c>
      <c r="R29" s="21"/>
      <c r="S29" s="42">
        <f t="shared" ref="S29:S32" si="54">IF(K29&lt;0, ATAN2(L29,K29)*180/PI()+360,ATAN2(L29,K29)*180/PI())</f>
        <v>28.399986513211708</v>
      </c>
      <c r="T29" s="43">
        <f t="shared" ref="T29:T32" si="55">ATAN(N29/M29)*180/PI()</f>
        <v>3.2198719966518108</v>
      </c>
      <c r="U29" s="21"/>
      <c r="V29" s="85">
        <f t="shared" ref="V29:V32" si="56">(G29-$G$20)*100</f>
        <v>9.5499999937601388</v>
      </c>
      <c r="W29" s="86">
        <f t="shared" ref="W29:W32" si="57">(H29-$H$20)*100</f>
        <v>30.299999937415123</v>
      </c>
      <c r="X29" s="86">
        <f t="shared" ref="X29:X32" si="58">SQRT(V29^2+W29^2)</f>
        <v>31.769364112115543</v>
      </c>
      <c r="Y29" s="86">
        <f t="shared" ref="Y29:Y32" si="59">(I29-$I$20)*100</f>
        <v>-0.95000000001164153</v>
      </c>
      <c r="Z29" s="86">
        <f t="shared" ref="Z29:Z32" si="60">SQRT((G29-$G$20)^2+(H29-$H$20)^2+(I29-$I$20)^2)*100</f>
        <v>31.783564873817994</v>
      </c>
      <c r="AA29" s="86">
        <f t="shared" ref="AA29:AA32" si="61">Z29/F29</f>
        <v>1.1863227946682751</v>
      </c>
      <c r="AB29" s="87">
        <f t="shared" ref="AB29:AB32" si="62">(AA29-$AA$20)/(F29-$F$20)</f>
        <v>4.427954443552283E-2</v>
      </c>
      <c r="AC29" s="21"/>
      <c r="AD29" s="85">
        <f t="shared" ref="AD29:AD32" si="63">IF(F29&lt;=0,NA(),IF((G29-$G$20)&lt;0,ATAN2((H29-$H$20),(G29-$G$20))*180/PI()+360,ATAN2((H29-$H$20),(G29-$G$20))*180/PI()))</f>
        <v>17.493888269295429</v>
      </c>
      <c r="AE29" s="87">
        <f t="shared" ref="AE29:AE32" si="64">IF(E29&lt;=0,NA(),ATAN(Y29/X29)*180/PI())</f>
        <v>-1.712806562606342</v>
      </c>
      <c r="AF29" s="21"/>
      <c r="AG29" s="88">
        <f t="shared" ref="AG29:AG32" si="65">1/(O29/E29)</f>
        <v>0.18722597536371244</v>
      </c>
      <c r="AH29" s="88">
        <f t="shared" ref="AH29:AH32" si="66">1/(Z29/F29)</f>
        <v>0.84294089643588488</v>
      </c>
      <c r="AI29" s="21"/>
      <c r="AJ29" s="17">
        <f t="shared" ref="AJ29:AJ32" si="67">SQRT((G29-$E$11)^2+(H29-$F$11)^2+(I29-$G$11)^2)</f>
        <v>153.97624900887712</v>
      </c>
    </row>
    <row r="30" spans="2:100" ht="15.75" x14ac:dyDescent="0.25">
      <c r="B30" s="138">
        <v>11</v>
      </c>
      <c r="C30" s="139"/>
      <c r="D30" s="89">
        <v>45663.375</v>
      </c>
      <c r="E30" s="92">
        <f t="shared" si="45"/>
        <v>11.958333333335759</v>
      </c>
      <c r="F30" s="93">
        <f t="shared" si="46"/>
        <v>38.75</v>
      </c>
      <c r="G30" s="20">
        <v>808675.02830000001</v>
      </c>
      <c r="H30" s="20">
        <v>9158603.8808000013</v>
      </c>
      <c r="I30" s="19">
        <v>2661.04405</v>
      </c>
      <c r="K30" s="16">
        <f t="shared" si="47"/>
        <v>-8.6199999903328717</v>
      </c>
      <c r="L30" s="17">
        <f t="shared" si="48"/>
        <v>6.1300002038478851</v>
      </c>
      <c r="M30" s="17">
        <f t="shared" si="49"/>
        <v>10.577395819979218</v>
      </c>
      <c r="N30" s="17">
        <f t="shared" si="50"/>
        <v>-1.7449999999826105</v>
      </c>
      <c r="O30" s="18">
        <f t="shared" si="51"/>
        <v>10.720369738607578</v>
      </c>
      <c r="P30" s="18">
        <f t="shared" si="52"/>
        <v>0.89647691193912793</v>
      </c>
      <c r="Q30" s="19">
        <f t="shared" si="53"/>
        <v>-0.37167907801793565</v>
      </c>
      <c r="R30" s="21"/>
      <c r="S30" s="42">
        <f t="shared" si="54"/>
        <v>305.41803719801055</v>
      </c>
      <c r="T30" s="43">
        <f t="shared" si="55"/>
        <v>-9.3679596769897806</v>
      </c>
      <c r="U30" s="21"/>
      <c r="V30" s="85">
        <f t="shared" si="56"/>
        <v>0.93000000342726707</v>
      </c>
      <c r="W30" s="86">
        <f t="shared" si="57"/>
        <v>36.430000141263008</v>
      </c>
      <c r="X30" s="86">
        <f t="shared" si="58"/>
        <v>36.44186891885208</v>
      </c>
      <c r="Y30" s="86">
        <f t="shared" si="59"/>
        <v>-2.694999999994252</v>
      </c>
      <c r="Z30" s="86">
        <f t="shared" si="60"/>
        <v>36.541385240556586</v>
      </c>
      <c r="AA30" s="86">
        <f t="shared" si="61"/>
        <v>0.94300349007887962</v>
      </c>
      <c r="AB30" s="87">
        <f t="shared" si="62"/>
        <v>2.4335573937519474E-2</v>
      </c>
      <c r="AC30" s="21"/>
      <c r="AD30" s="85">
        <f t="shared" si="63"/>
        <v>1.4623525712590975</v>
      </c>
      <c r="AE30" s="87">
        <f t="shared" si="64"/>
        <v>-4.2295181830232025</v>
      </c>
      <c r="AF30" s="21"/>
      <c r="AG30" s="88">
        <f t="shared" si="65"/>
        <v>1.1154776957244175</v>
      </c>
      <c r="AH30" s="88">
        <f t="shared" si="66"/>
        <v>1.0604414623283662</v>
      </c>
      <c r="AI30" s="21"/>
      <c r="AJ30" s="17">
        <f t="shared" si="67"/>
        <v>153.87393234115538</v>
      </c>
    </row>
    <row r="31" spans="2:100" ht="15.75" x14ac:dyDescent="0.25">
      <c r="B31" s="167">
        <v>12</v>
      </c>
      <c r="C31" s="168"/>
      <c r="D31" s="89">
        <v>45666.375</v>
      </c>
      <c r="E31" s="92">
        <f t="shared" si="45"/>
        <v>3</v>
      </c>
      <c r="F31" s="93">
        <f t="shared" si="46"/>
        <v>41.75</v>
      </c>
      <c r="G31" s="20">
        <v>808675.04214999999</v>
      </c>
      <c r="H31" s="20">
        <v>9158603.9122000001</v>
      </c>
      <c r="I31" s="19">
        <v>2661.1891999999998</v>
      </c>
      <c r="K31" s="16">
        <f t="shared" si="47"/>
        <v>1.38499999884516</v>
      </c>
      <c r="L31" s="17">
        <f t="shared" si="48"/>
        <v>3.1399998813867569</v>
      </c>
      <c r="M31" s="17">
        <f t="shared" si="49"/>
        <v>3.4318834846057844</v>
      </c>
      <c r="N31" s="17">
        <f t="shared" si="50"/>
        <v>14.514999999983047</v>
      </c>
      <c r="O31" s="18">
        <f t="shared" si="51"/>
        <v>14.915195246841986</v>
      </c>
      <c r="P31" s="18">
        <f t="shared" si="52"/>
        <v>4.9717317489473283</v>
      </c>
      <c r="Q31" s="19">
        <f t="shared" si="53"/>
        <v>1.3584182790027335</v>
      </c>
      <c r="R31" s="21"/>
      <c r="S31" s="42">
        <f t="shared" si="54"/>
        <v>23.801451746620423</v>
      </c>
      <c r="T31" s="43">
        <f t="shared" si="55"/>
        <v>76.697447112613332</v>
      </c>
      <c r="U31" s="21"/>
      <c r="V31" s="16">
        <f t="shared" si="56"/>
        <v>2.3150000022724271</v>
      </c>
      <c r="W31" s="127">
        <f t="shared" si="57"/>
        <v>39.570000022649765</v>
      </c>
      <c r="X31" s="127">
        <f t="shared" si="58"/>
        <v>39.637660460766647</v>
      </c>
      <c r="Y31" s="127">
        <f t="shared" si="59"/>
        <v>11.819999999988795</v>
      </c>
      <c r="Z31" s="127">
        <f t="shared" si="60"/>
        <v>41.362501457271165</v>
      </c>
      <c r="AA31" s="127">
        <f t="shared" si="61"/>
        <v>0.99071859777895011</v>
      </c>
      <c r="AB31" s="19">
        <f t="shared" si="62"/>
        <v>2.3729786773148506E-2</v>
      </c>
      <c r="AC31" s="21"/>
      <c r="AD31" s="16">
        <f t="shared" si="63"/>
        <v>3.3482110337885573</v>
      </c>
      <c r="AE31" s="19">
        <f t="shared" si="64"/>
        <v>16.604646447403201</v>
      </c>
      <c r="AF31" s="21"/>
      <c r="AG31" s="20">
        <f t="shared" si="65"/>
        <v>0.20113715914213018</v>
      </c>
      <c r="AH31" s="19">
        <f t="shared" si="66"/>
        <v>1.0093683536797002</v>
      </c>
      <c r="AI31" s="21"/>
      <c r="AJ31" s="17">
        <f t="shared" si="67"/>
        <v>153.85087221034595</v>
      </c>
    </row>
    <row r="32" spans="2:100" ht="15.75" x14ac:dyDescent="0.25">
      <c r="B32" s="138">
        <v>13</v>
      </c>
      <c r="C32" s="139"/>
      <c r="D32" s="89">
        <v>45677.375</v>
      </c>
      <c r="E32" s="92">
        <f t="shared" si="45"/>
        <v>11</v>
      </c>
      <c r="F32" s="93">
        <f t="shared" si="46"/>
        <v>52.75</v>
      </c>
      <c r="G32" s="20">
        <v>808675.01384999999</v>
      </c>
      <c r="H32" s="20">
        <v>9158603.900249999</v>
      </c>
      <c r="I32" s="19">
        <v>2661.0250500000002</v>
      </c>
      <c r="K32" s="16">
        <f t="shared" si="47"/>
        <v>-2.8300000005401671</v>
      </c>
      <c r="L32" s="17">
        <f t="shared" si="48"/>
        <v>-1.1950001120567322</v>
      </c>
      <c r="M32" s="17">
        <f t="shared" si="49"/>
        <v>3.0719578888508461</v>
      </c>
      <c r="N32" s="17">
        <f t="shared" si="50"/>
        <v>-16.414999999960855</v>
      </c>
      <c r="O32" s="18">
        <f t="shared" si="51"/>
        <v>16.699974558950316</v>
      </c>
      <c r="P32" s="18">
        <f t="shared" si="52"/>
        <v>1.5181795053591196</v>
      </c>
      <c r="Q32" s="19">
        <f t="shared" si="53"/>
        <v>-0.3139592948716553</v>
      </c>
      <c r="R32" s="21"/>
      <c r="S32" s="42">
        <f t="shared" si="54"/>
        <v>247.10753726299922</v>
      </c>
      <c r="T32" s="43">
        <f t="shared" si="55"/>
        <v>-79.400087214088231</v>
      </c>
      <c r="U32" s="21"/>
      <c r="V32" s="16">
        <f t="shared" si="56"/>
        <v>-0.51499999826774001</v>
      </c>
      <c r="W32" s="127">
        <f t="shared" si="57"/>
        <v>38.374999910593033</v>
      </c>
      <c r="X32" s="127">
        <f t="shared" si="58"/>
        <v>38.378455455323248</v>
      </c>
      <c r="Y32" s="127">
        <f t="shared" si="59"/>
        <v>-4.5949999999720603</v>
      </c>
      <c r="Z32" s="127">
        <f t="shared" si="60"/>
        <v>38.652553190390599</v>
      </c>
      <c r="AA32" s="127">
        <f t="shared" si="61"/>
        <v>0.73274982351451368</v>
      </c>
      <c r="AB32" s="19">
        <f t="shared" si="62"/>
        <v>1.3890991914967083E-2</v>
      </c>
      <c r="AC32" s="21"/>
      <c r="AD32" s="16">
        <f t="shared" si="63"/>
        <v>359.23112559815542</v>
      </c>
      <c r="AE32" s="19">
        <f t="shared" si="64"/>
        <v>-6.8274454404030633</v>
      </c>
      <c r="AF32" s="21"/>
      <c r="AG32" s="20">
        <f t="shared" si="65"/>
        <v>0.65868363817983022</v>
      </c>
      <c r="AH32" s="19">
        <f t="shared" si="66"/>
        <v>1.3647222666034431</v>
      </c>
      <c r="AI32" s="21"/>
      <c r="AJ32" s="17">
        <f t="shared" si="67"/>
        <v>153.85417491912321</v>
      </c>
    </row>
    <row r="33" spans="2:36" ht="15.75" x14ac:dyDescent="0.25">
      <c r="B33" s="167">
        <v>14</v>
      </c>
      <c r="C33" s="168"/>
      <c r="D33" s="132">
        <v>45685.416666666664</v>
      </c>
      <c r="E33" s="92">
        <f t="shared" ref="E33:E34" si="68">D33-D32</f>
        <v>8.0416666666642413</v>
      </c>
      <c r="F33" s="93">
        <f t="shared" ref="F33:F34" si="69">D33-D$20</f>
        <v>60.791666666664241</v>
      </c>
      <c r="G33" s="20">
        <v>808675.11749999993</v>
      </c>
      <c r="H33" s="20">
        <v>9158603.9749999996</v>
      </c>
      <c r="I33" s="19">
        <v>2661.0565000000001</v>
      </c>
      <c r="K33" s="16">
        <f t="shared" ref="K33:K34" si="70">(G33-G32)*100</f>
        <v>10.364999994635582</v>
      </c>
      <c r="L33" s="17">
        <f t="shared" ref="L33:L34" si="71">(H33-H32)*100</f>
        <v>7.4750000610947609</v>
      </c>
      <c r="M33" s="17">
        <f t="shared" ref="M33:M34" si="72">SQRT(K33^2+L33^2)</f>
        <v>12.779235141516189</v>
      </c>
      <c r="N33" s="17">
        <f t="shared" ref="N33:N34" si="73">(I33-I32)*100</f>
        <v>3.1449999999949796</v>
      </c>
      <c r="O33" s="18">
        <f t="shared" ref="O33:O34" si="74">(SQRT((G33-G32)^2+(H33-H32)^2+(I33-I32)^2)*100)</f>
        <v>13.160542382520967</v>
      </c>
      <c r="P33" s="18">
        <f t="shared" ref="P33:P34" si="75">O33/(F33-F32)</f>
        <v>1.6365441304694222</v>
      </c>
      <c r="Q33" s="19">
        <f t="shared" ref="Q33:Q34" si="76">(P33-P32)/(F33-F32)</f>
        <v>1.4718917112166413E-2</v>
      </c>
      <c r="R33" s="21"/>
      <c r="S33" s="42">
        <f t="shared" ref="S33:S34" si="77">IF(K33&lt;0, ATAN2(L33,K33)*180/PI()+360,ATAN2(L33,K33)*180/PI())</f>
        <v>54.201722570275535</v>
      </c>
      <c r="T33" s="43">
        <f t="shared" ref="T33:T34" si="78">ATAN(N33/M33)*180/PI()</f>
        <v>13.825869837291627</v>
      </c>
      <c r="U33" s="21"/>
      <c r="V33" s="16">
        <f t="shared" ref="V33:V34" si="79">(G33-$G$20)*100</f>
        <v>9.849999996367842</v>
      </c>
      <c r="W33" s="127">
        <f t="shared" ref="W33:W34" si="80">(H33-$H$20)*100</f>
        <v>45.849999971687794</v>
      </c>
      <c r="X33" s="127">
        <f t="shared" ref="X33:X34" si="81">SQRT(V33^2+W33^2)</f>
        <v>46.896108552119941</v>
      </c>
      <c r="Y33" s="127">
        <f t="shared" ref="Y33:Y34" si="82">(I33-$I$20)*100</f>
        <v>-1.4499999999770807</v>
      </c>
      <c r="Z33" s="127">
        <f t="shared" ref="Z33:Z34" si="83">SQRT((G33-$G$20)^2+(H33-$H$20)^2+(I33-$I$20)^2)*100</f>
        <v>46.918519769192962</v>
      </c>
      <c r="AA33" s="127">
        <f t="shared" ref="AA33:AA34" si="84">Z33/F33</f>
        <v>0.77179196330409594</v>
      </c>
      <c r="AB33" s="19">
        <f t="shared" ref="AB33:AB34" si="85">(AA33-$AA$20)/(F33-$F$20)</f>
        <v>1.2695686853529158E-2</v>
      </c>
      <c r="AC33" s="21"/>
      <c r="AD33" s="16">
        <f t="shared" ref="AD33:AD34" si="86">IF(F33&lt;=0,NA(),IF((G33-$G$20)&lt;0,ATAN2((H33-$H$20),(G33-$G$20))*180/PI()+360,ATAN2((H33-$H$20),(G33-$G$20))*180/PI()))</f>
        <v>12.124623072958917</v>
      </c>
      <c r="AE33" s="19">
        <f t="shared" ref="AE33:AE34" si="87">IF(E33&lt;=0,NA(),ATAN(Y33/X33)*180/PI())</f>
        <v>-1.7709874718479404</v>
      </c>
      <c r="AF33" s="21"/>
      <c r="AG33" s="20">
        <f t="shared" ref="AG33:AG34" si="88">1/(O33/E33)</f>
        <v>0.61104371179600425</v>
      </c>
      <c r="AH33" s="19">
        <f t="shared" ref="AH33:AH34" si="89">1/(Z33/F33)</f>
        <v>1.2956859458848591</v>
      </c>
      <c r="AI33" s="21"/>
      <c r="AJ33" s="17">
        <f t="shared" ref="AJ33:AJ34" si="90">SQRT((G33-$E$11)^2+(H33-$F$11)^2+(I33-$G$11)^2)</f>
        <v>153.89994134029544</v>
      </c>
    </row>
    <row r="34" spans="2:36" ht="15.75" x14ac:dyDescent="0.25">
      <c r="B34" s="138">
        <v>15</v>
      </c>
      <c r="C34" s="139"/>
      <c r="D34" s="89">
        <v>45687.375</v>
      </c>
      <c r="E34" s="92">
        <f t="shared" si="68"/>
        <v>1.9583333333357587</v>
      </c>
      <c r="F34" s="93">
        <f t="shared" si="69"/>
        <v>62.75</v>
      </c>
      <c r="G34" s="20">
        <v>808675.12699999998</v>
      </c>
      <c r="H34" s="20">
        <v>9158604.0010000002</v>
      </c>
      <c r="I34" s="19">
        <v>2661.0484999999999</v>
      </c>
      <c r="K34" s="16">
        <f t="shared" si="70"/>
        <v>0.9500000043772161</v>
      </c>
      <c r="L34" s="17">
        <f t="shared" si="71"/>
        <v>2.6000000536441803</v>
      </c>
      <c r="M34" s="17">
        <f t="shared" si="72"/>
        <v>2.7681221590216083</v>
      </c>
      <c r="N34" s="17">
        <f t="shared" si="73"/>
        <v>-0.80000000002655725</v>
      </c>
      <c r="O34" s="18">
        <f t="shared" si="74"/>
        <v>2.8814059567004686</v>
      </c>
      <c r="P34" s="18">
        <f t="shared" si="75"/>
        <v>1.4713562332069277</v>
      </c>
      <c r="Q34" s="19">
        <f t="shared" si="76"/>
        <v>-8.4351266687126766E-2</v>
      </c>
      <c r="R34" s="21"/>
      <c r="S34" s="42">
        <f t="shared" si="77"/>
        <v>20.071525568573158</v>
      </c>
      <c r="T34" s="43">
        <f t="shared" si="78"/>
        <v>-16.1195364114546</v>
      </c>
      <c r="U34" s="21"/>
      <c r="V34" s="16">
        <f t="shared" si="79"/>
        <v>10.800000000745058</v>
      </c>
      <c r="W34" s="127">
        <f t="shared" si="80"/>
        <v>48.450000025331974</v>
      </c>
      <c r="X34" s="127">
        <f t="shared" si="81"/>
        <v>49.639122700454344</v>
      </c>
      <c r="Y34" s="127">
        <f t="shared" si="82"/>
        <v>-2.250000000003638</v>
      </c>
      <c r="Z34" s="127">
        <f t="shared" si="83"/>
        <v>49.690089580023681</v>
      </c>
      <c r="AA34" s="127">
        <f t="shared" si="84"/>
        <v>0.79187393753025781</v>
      </c>
      <c r="AB34" s="19">
        <f t="shared" si="85"/>
        <v>1.2619504980561877E-2</v>
      </c>
      <c r="AC34" s="21"/>
      <c r="AD34" s="16">
        <f t="shared" si="86"/>
        <v>12.566366386884752</v>
      </c>
      <c r="AE34" s="19">
        <f t="shared" si="87"/>
        <v>-2.5952780340024471</v>
      </c>
      <c r="AF34" s="21"/>
      <c r="AG34" s="20">
        <f t="shared" si="88"/>
        <v>0.67964506312684558</v>
      </c>
      <c r="AH34" s="19">
        <f t="shared" si="89"/>
        <v>1.2628272665708102</v>
      </c>
      <c r="AI34" s="21"/>
      <c r="AJ34" s="17">
        <f t="shared" si="90"/>
        <v>153.89577068660296</v>
      </c>
    </row>
    <row r="35" spans="2:36" ht="15.75" x14ac:dyDescent="0.25">
      <c r="B35" s="167">
        <v>16</v>
      </c>
      <c r="C35" s="168"/>
      <c r="D35" s="79">
        <v>45698.375</v>
      </c>
      <c r="E35" s="92">
        <f t="shared" ref="E35" si="91">D35-D34</f>
        <v>11</v>
      </c>
      <c r="F35" s="93">
        <f t="shared" ref="F35" si="92">D35-D$20</f>
        <v>73.75</v>
      </c>
      <c r="G35" s="20">
        <v>808675.11349999998</v>
      </c>
      <c r="H35" s="20">
        <v>9158604.0335000008</v>
      </c>
      <c r="I35" s="19">
        <v>2661.0464999999999</v>
      </c>
      <c r="K35" s="16">
        <f t="shared" ref="K35" si="93">(G35-G34)*100</f>
        <v>-1.3500000000931323</v>
      </c>
      <c r="L35" s="17">
        <f t="shared" ref="L35" si="94">(H35-H34)*100</f>
        <v>3.2500000670552254</v>
      </c>
      <c r="M35" s="17">
        <f t="shared" ref="M35" si="95">SQRT(K35^2+L35^2)</f>
        <v>3.5192329329145617</v>
      </c>
      <c r="N35" s="17">
        <f t="shared" ref="N35" si="96">(I35-I34)*100</f>
        <v>-0.19999999999527063</v>
      </c>
      <c r="O35" s="18">
        <f t="shared" ref="O35" si="97">(SQRT((G35-G34)^2+(H35-H34)^2+(I35-I34)^2)*100)</f>
        <v>3.5249114082638351</v>
      </c>
      <c r="P35" s="18">
        <f t="shared" ref="P35" si="98">O35/(F35-F34)</f>
        <v>0.32044649166034866</v>
      </c>
      <c r="Q35" s="19">
        <f t="shared" ref="Q35" si="99">(P35-P34)/(F35-F34)</f>
        <v>-0.10462815832241627</v>
      </c>
      <c r="R35" s="21"/>
      <c r="S35" s="42">
        <f t="shared" ref="S35" si="100">IF(K35&lt;0, ATAN2(L35,K35)*180/PI()+360,ATAN2(L35,K35)*180/PI())</f>
        <v>337.44275378268088</v>
      </c>
      <c r="T35" s="43">
        <f t="shared" ref="T35" si="101">ATAN(N35/M35)*180/PI()</f>
        <v>-3.2526528865406759</v>
      </c>
      <c r="U35" s="21"/>
      <c r="V35" s="16">
        <f t="shared" ref="V35" si="102">(G35-$G$20)*100</f>
        <v>9.4500000006519258</v>
      </c>
      <c r="W35" s="127">
        <f t="shared" ref="W35" si="103">(H35-$H$20)*100</f>
        <v>51.700000092387199</v>
      </c>
      <c r="X35" s="127">
        <f t="shared" ref="X35" si="104">SQRT(V35^2+W35^2)</f>
        <v>52.556564856972514</v>
      </c>
      <c r="Y35" s="127">
        <f t="shared" ref="Y35" si="105">(I35-$I$20)*100</f>
        <v>-2.4499999999989086</v>
      </c>
      <c r="Z35" s="127">
        <f t="shared" ref="Z35" si="106">SQRT((G35-$G$20)^2+(H35-$H$20)^2+(I35-$I$20)^2)*100</f>
        <v>52.613639007059312</v>
      </c>
      <c r="AA35" s="127">
        <f t="shared" ref="AA35" si="107">Z35/F35</f>
        <v>0.71340527467199066</v>
      </c>
      <c r="AB35" s="19">
        <f t="shared" ref="AB35" si="108">(AA35-$AA$20)/(F35-$F$20)</f>
        <v>9.6732918599591947E-3</v>
      </c>
      <c r="AC35" s="21"/>
      <c r="AD35" s="16">
        <f t="shared" ref="AD35" si="109">IF(F35&lt;=0,NA(),IF((G35-$G$20)&lt;0,ATAN2((H35-$H$20),(G35-$G$20))*180/PI()+360,ATAN2((H35-$H$20),(G35-$G$20))*180/PI()))</f>
        <v>10.358475909369842</v>
      </c>
      <c r="AE35" s="19">
        <f t="shared" ref="AE35" si="110">IF(E35&lt;=0,NA(),ATAN(Y35/X35)*180/PI())</f>
        <v>-2.6689931160074232</v>
      </c>
      <c r="AF35" s="21"/>
      <c r="AG35" s="20">
        <f t="shared" ref="AG35" si="111">1/(O35/E35)</f>
        <v>3.1206458052283237</v>
      </c>
      <c r="AH35" s="19">
        <f t="shared" ref="AH35" si="112">1/(Z35/F35)</f>
        <v>1.4017277913452206</v>
      </c>
      <c r="AI35" s="21"/>
      <c r="AJ35" s="17">
        <f t="shared" ref="AJ35" si="113">SQRT((G35-$E$11)^2+(H35-$F$11)^2+(I35-$G$11)^2)</f>
        <v>153.86795869386802</v>
      </c>
    </row>
    <row r="36" spans="2:36" ht="15.75" x14ac:dyDescent="0.25">
      <c r="B36" s="138">
        <v>17</v>
      </c>
      <c r="C36" s="139"/>
      <c r="D36" s="79">
        <v>45702.458333333336</v>
      </c>
      <c r="E36" s="92">
        <f t="shared" ref="E36:E37" si="114">D36-D35</f>
        <v>4.0833333333357587</v>
      </c>
      <c r="F36" s="93">
        <f t="shared" ref="F36:F37" si="115">D36-D$20</f>
        <v>77.833333333335759</v>
      </c>
      <c r="G36" s="20">
        <v>808675.13699999999</v>
      </c>
      <c r="H36" s="20">
        <v>9158604.091</v>
      </c>
      <c r="I36" s="19">
        <v>2661.0324999999998</v>
      </c>
      <c r="K36" s="16">
        <f t="shared" ref="K36:K37" si="116">(G36-G35)*100</f>
        <v>2.3500000010244548</v>
      </c>
      <c r="L36" s="17">
        <f t="shared" ref="L36:L37" si="117">(H36-H35)*100</f>
        <v>5.7499999180436134</v>
      </c>
      <c r="M36" s="17">
        <f t="shared" ref="M36:M37" si="118">SQRT(K36^2+L36^2)</f>
        <v>6.2116824663142998</v>
      </c>
      <c r="N36" s="17">
        <f t="shared" ref="N36:N37" si="119">(I36-I35)*100</f>
        <v>-1.4000000000123691</v>
      </c>
      <c r="O36" s="18">
        <f t="shared" ref="O36:O37" si="120">(SQRT((G36-G35)^2+(H36-H35)^2+(I36-I35)^2)*100)</f>
        <v>6.3674955094095775</v>
      </c>
      <c r="P36" s="18">
        <f t="shared" ref="P36:P37" si="121">O36/(F36-F35)</f>
        <v>1.5593866553646847</v>
      </c>
      <c r="Q36" s="19">
        <f t="shared" ref="Q36:Q37" si="122">(P36-P35)/(F36-F35)</f>
        <v>0.30341391764169801</v>
      </c>
      <c r="R36" s="21"/>
      <c r="S36" s="42">
        <f t="shared" ref="S36:S37" si="123">IF(K36&lt;0, ATAN2(L36,K36)*180/PI()+360,ATAN2(L36,K36)*180/PI())</f>
        <v>22.229621385977502</v>
      </c>
      <c r="T36" s="43">
        <f t="shared" ref="T36:T37" si="124">ATAN(N36/M36)*180/PI()</f>
        <v>-12.701201693076049</v>
      </c>
      <c r="U36" s="21"/>
      <c r="V36" s="16">
        <f t="shared" ref="V36:V37" si="125">(G36-$G$20)*100</f>
        <v>11.800000001676381</v>
      </c>
      <c r="W36" s="127">
        <f t="shared" ref="W36:W37" si="126">(H36-$H$20)*100</f>
        <v>57.450000010430813</v>
      </c>
      <c r="X36" s="127">
        <f t="shared" ref="X36:X37" si="127">SQRT(V36^2+W36^2)</f>
        <v>58.649317994654147</v>
      </c>
      <c r="Y36" s="127">
        <f t="shared" ref="Y36:Y37" si="128">(I36-$I$20)*100</f>
        <v>-3.8500000000112777</v>
      </c>
      <c r="Z36" s="127">
        <f t="shared" ref="Z36:Z37" si="129">SQRT((G36-$G$20)^2+(H36-$H$20)^2+(I36-$I$20)^2)*100</f>
        <v>58.775547647283986</v>
      </c>
      <c r="AA36" s="127">
        <f t="shared" ref="AA36:AA37" si="130">Z36/F36</f>
        <v>0.7551462224490213</v>
      </c>
      <c r="AB36" s="19">
        <f t="shared" ref="AB36:AB37" si="131">(AA36-$AA$20)/(F36-$F$20)</f>
        <v>9.7020927937772738E-3</v>
      </c>
      <c r="AC36" s="21"/>
      <c r="AD36" s="16">
        <f t="shared" ref="AD36:AD37" si="132">IF(F36&lt;=0,NA(),IF((G36-$G$20)&lt;0,ATAN2((H36-$H$20),(G36-$G$20))*180/PI()+360,ATAN2((H36-$H$20),(G36-$G$20))*180/PI()))</f>
        <v>11.606898409031858</v>
      </c>
      <c r="AE36" s="19">
        <f t="shared" ref="AE36:AE37" si="133">IF(E36&lt;=0,NA(),ATAN(Y36/X36)*180/PI())</f>
        <v>-3.7557591888565844</v>
      </c>
      <c r="AF36" s="21"/>
      <c r="AG36" s="20">
        <f t="shared" ref="AG36:AG37" si="134">1/(O36/E36)</f>
        <v>0.64127777197512048</v>
      </c>
      <c r="AH36" s="19">
        <f t="shared" ref="AH36:AH37" si="135">1/(Z36/F36)</f>
        <v>1.3242468415678375</v>
      </c>
      <c r="AI36" s="21"/>
      <c r="AJ36" s="17">
        <f t="shared" ref="AJ36:AJ37" si="136">SQRT((G36-$E$11)^2+(H36-$F$11)^2+(I36-$G$11)^2)</f>
        <v>153.86040059498521</v>
      </c>
    </row>
    <row r="37" spans="2:36" ht="15.75" x14ac:dyDescent="0.25">
      <c r="B37" s="167">
        <v>18</v>
      </c>
      <c r="C37" s="168"/>
      <c r="D37" s="79">
        <v>45704.625</v>
      </c>
      <c r="E37" s="92">
        <f t="shared" si="114"/>
        <v>2.1666666666642413</v>
      </c>
      <c r="F37" s="93">
        <f t="shared" si="115"/>
        <v>80</v>
      </c>
      <c r="G37" s="20">
        <v>808675.1385</v>
      </c>
      <c r="H37" s="20">
        <v>9158604.1024999991</v>
      </c>
      <c r="I37" s="19">
        <v>2661.0369999999998</v>
      </c>
      <c r="K37" s="16">
        <f t="shared" si="116"/>
        <v>0.1500000013038516</v>
      </c>
      <c r="L37" s="17">
        <f t="shared" si="117"/>
        <v>1.1499999091029167</v>
      </c>
      <c r="M37" s="17">
        <f t="shared" si="118"/>
        <v>1.1597412605093742</v>
      </c>
      <c r="N37" s="17">
        <f t="shared" si="119"/>
        <v>0.4500000000007276</v>
      </c>
      <c r="O37" s="18">
        <f t="shared" si="120"/>
        <v>1.2439854465903237</v>
      </c>
      <c r="P37" s="18">
        <f t="shared" si="121"/>
        <v>0.57414712919617672</v>
      </c>
      <c r="Q37" s="19">
        <f t="shared" si="122"/>
        <v>-0.45472593515520499</v>
      </c>
      <c r="R37" s="21"/>
      <c r="S37" s="42">
        <f t="shared" si="123"/>
        <v>7.4314086158668777</v>
      </c>
      <c r="T37" s="43">
        <f t="shared" si="124"/>
        <v>21.207128701305816</v>
      </c>
      <c r="U37" s="21"/>
      <c r="V37" s="16">
        <f t="shared" si="125"/>
        <v>11.950000002980232</v>
      </c>
      <c r="W37" s="127">
        <f t="shared" si="126"/>
        <v>58.59999991953373</v>
      </c>
      <c r="X37" s="127">
        <f t="shared" si="127"/>
        <v>59.806040586554303</v>
      </c>
      <c r="Y37" s="127">
        <f t="shared" si="128"/>
        <v>-3.4000000000105501</v>
      </c>
      <c r="Z37" s="127">
        <f t="shared" si="129"/>
        <v>59.902608379273872</v>
      </c>
      <c r="AA37" s="127">
        <f t="shared" si="130"/>
        <v>0.7487826047409234</v>
      </c>
      <c r="AB37" s="19">
        <f t="shared" si="131"/>
        <v>9.3597825592615421E-3</v>
      </c>
      <c r="AC37" s="21"/>
      <c r="AD37" s="16">
        <f t="shared" si="132"/>
        <v>11.526000156085685</v>
      </c>
      <c r="AE37" s="19">
        <f t="shared" si="133"/>
        <v>-3.2537881726100855</v>
      </c>
      <c r="AF37" s="21"/>
      <c r="AG37" s="20">
        <f t="shared" si="134"/>
        <v>1.7417138380540718</v>
      </c>
      <c r="AH37" s="19">
        <f t="shared" si="135"/>
        <v>1.3355011102935506</v>
      </c>
      <c r="AI37" s="21"/>
      <c r="AJ37" s="17">
        <f t="shared" si="136"/>
        <v>153.8552238425639</v>
      </c>
    </row>
    <row r="38" spans="2:36" ht="15.75" x14ac:dyDescent="0.25">
      <c r="B38" s="138">
        <v>19</v>
      </c>
      <c r="C38" s="139"/>
      <c r="D38" s="79">
        <v>45713.625</v>
      </c>
      <c r="E38" s="92">
        <f t="shared" ref="E38" si="137">D38-D37</f>
        <v>9</v>
      </c>
      <c r="F38" s="93">
        <f t="shared" ref="F38" si="138">D38-D$20</f>
        <v>89</v>
      </c>
      <c r="G38" s="20">
        <v>808675.15049999999</v>
      </c>
      <c r="H38" s="20">
        <v>9158604.1770000011</v>
      </c>
      <c r="I38" s="19">
        <v>2661.0295000000001</v>
      </c>
      <c r="K38" s="16">
        <f t="shared" ref="K38" si="139">(G38-G37)*100</f>
        <v>1.1999999987892807</v>
      </c>
      <c r="L38" s="17">
        <f t="shared" ref="L38" si="140">(H38-H37)*100</f>
        <v>7.4500001966953278</v>
      </c>
      <c r="M38" s="17">
        <f t="shared" ref="M38" si="141">SQRT(K38^2+L38^2)</f>
        <v>7.5460256379007022</v>
      </c>
      <c r="N38" s="17">
        <f t="shared" ref="N38" si="142">(I38-I37)*100</f>
        <v>-0.74999999997089617</v>
      </c>
      <c r="O38" s="18">
        <f t="shared" ref="O38" si="143">(SQRT((G38-G37)^2+(H38-H37)^2+(I38-I37)^2)*100)</f>
        <v>7.5832053201671288</v>
      </c>
      <c r="P38" s="18">
        <f t="shared" ref="P38" si="144">O38/(F38-F37)</f>
        <v>0.84257836890745874</v>
      </c>
      <c r="Q38" s="19">
        <f t="shared" ref="Q38" si="145">(P38-P37)/(F38-F37)</f>
        <v>2.9825693301253557E-2</v>
      </c>
      <c r="R38" s="21"/>
      <c r="S38" s="42">
        <f t="shared" ref="S38" si="146">IF(K38&lt;0, ATAN2(L38,K38)*180/PI()+360,ATAN2(L38,K38)*180/PI())</f>
        <v>9.1502565314402808</v>
      </c>
      <c r="T38" s="43">
        <f t="shared" ref="T38" si="147">ATAN(N38/M38)*180/PI()</f>
        <v>-5.6759905180823624</v>
      </c>
      <c r="U38" s="21"/>
      <c r="V38" s="16">
        <f t="shared" ref="V38" si="148">(G38-$G$20)*100</f>
        <v>13.150000001769513</v>
      </c>
      <c r="W38" s="127">
        <f t="shared" ref="W38" si="149">(H38-$H$20)*100</f>
        <v>66.050000116229057</v>
      </c>
      <c r="X38" s="127">
        <f t="shared" ref="X38" si="150">SQRT(V38^2+W38^2)</f>
        <v>67.346306620336634</v>
      </c>
      <c r="Y38" s="127">
        <f t="shared" ref="Y38" si="151">(I38-$I$20)*100</f>
        <v>-4.1499999999814463</v>
      </c>
      <c r="Z38" s="127">
        <f t="shared" ref="Z38" si="152">SQRT((G38-$G$20)^2+(H38-$H$20)^2+(I38-$I$20)^2)*100</f>
        <v>67.474050681726851</v>
      </c>
      <c r="AA38" s="127">
        <f t="shared" ref="AA38" si="153">Z38/F38</f>
        <v>0.75813540091827925</v>
      </c>
      <c r="AB38" s="19">
        <f t="shared" ref="AB38" si="154">(AA38-$AA$20)/(F38-$F$20)</f>
        <v>8.5183752912166202E-3</v>
      </c>
      <c r="AC38" s="21"/>
      <c r="AD38" s="16">
        <f t="shared" ref="AD38" si="155">IF(F38&lt;=0,NA(),IF((G38-$G$20)&lt;0,ATAN2((H38-$H$20),(G38-$G$20))*180/PI()+360,ATAN2((H38-$H$20),(G38-$G$20))*180/PI()))</f>
        <v>11.259877914892662</v>
      </c>
      <c r="AE38" s="19">
        <f t="shared" ref="AE38" si="156">IF(E38&lt;=0,NA(),ATAN(Y38/X38)*180/PI())</f>
        <v>-3.5262097401701511</v>
      </c>
      <c r="AF38" s="21"/>
      <c r="AG38" s="20">
        <f t="shared" ref="AG38" si="157">1/(O38/E38)</f>
        <v>1.1868332215751802</v>
      </c>
      <c r="AH38" s="19">
        <f t="shared" ref="AH38" si="158">1/(Z38/F38)</f>
        <v>1.3190255972597589</v>
      </c>
      <c r="AI38" s="21"/>
      <c r="AJ38" s="17">
        <f t="shared" ref="AJ38" si="159">SQRT((G38-$E$11)^2+(H38-$F$11)^2+(I38-$G$11)^2)</f>
        <v>153.82840430276065</v>
      </c>
    </row>
    <row r="39" spans="2:36" ht="15.75" x14ac:dyDescent="0.25">
      <c r="B39" s="167">
        <v>20</v>
      </c>
      <c r="C39" s="168"/>
      <c r="D39" s="79"/>
      <c r="E39" s="82"/>
      <c r="F39" s="83"/>
      <c r="G39" s="20"/>
      <c r="H39" s="20"/>
      <c r="I39" s="19"/>
    </row>
    <row r="40" spans="2:36" ht="15.75" x14ac:dyDescent="0.25">
      <c r="B40" s="138">
        <v>21</v>
      </c>
      <c r="C40" s="139"/>
      <c r="D40" s="79"/>
      <c r="E40" s="92"/>
      <c r="F40" s="93"/>
      <c r="G40" s="20"/>
      <c r="H40" s="20"/>
      <c r="I40" s="19"/>
    </row>
    <row r="41" spans="2:36" ht="15.75" x14ac:dyDescent="0.25">
      <c r="B41" s="167">
        <v>22</v>
      </c>
      <c r="C41" s="168"/>
      <c r="D41" s="79"/>
      <c r="E41" s="82"/>
      <c r="F41" s="83"/>
      <c r="G41" s="20"/>
      <c r="H41" s="20"/>
      <c r="I41" s="19"/>
    </row>
    <row r="42" spans="2:36" ht="15.75" x14ac:dyDescent="0.25">
      <c r="B42" s="138">
        <v>23</v>
      </c>
      <c r="C42" s="139"/>
      <c r="D42" s="79"/>
      <c r="E42" s="92"/>
      <c r="F42" s="93"/>
      <c r="G42" s="20"/>
      <c r="H42" s="20"/>
      <c r="I42" s="19"/>
    </row>
    <row r="43" spans="2:36" ht="15.75" x14ac:dyDescent="0.25">
      <c r="B43" s="167">
        <v>24</v>
      </c>
      <c r="C43" s="168"/>
      <c r="D43" s="79"/>
      <c r="E43" s="82"/>
      <c r="F43" s="83"/>
      <c r="G43" s="20"/>
      <c r="H43" s="20"/>
      <c r="I43" s="19"/>
    </row>
    <row r="44" spans="2:36" ht="15.75" x14ac:dyDescent="0.25">
      <c r="B44" s="138">
        <v>25</v>
      </c>
      <c r="C44" s="139"/>
      <c r="D44" s="79"/>
      <c r="E44" s="92"/>
      <c r="F44" s="93"/>
      <c r="G44" s="20"/>
      <c r="H44" s="20"/>
      <c r="I44" s="19"/>
    </row>
    <row r="45" spans="2:36" ht="15.75" x14ac:dyDescent="0.25">
      <c r="B45" s="167">
        <v>26</v>
      </c>
      <c r="C45" s="168"/>
      <c r="D45" s="79"/>
      <c r="E45" s="82"/>
      <c r="F45" s="83"/>
      <c r="G45" s="20"/>
      <c r="H45" s="20"/>
      <c r="I45" s="19"/>
    </row>
    <row r="46" spans="2:36" ht="15.75" x14ac:dyDescent="0.25">
      <c r="B46" s="138">
        <v>27</v>
      </c>
      <c r="C46" s="139"/>
      <c r="D46" s="79"/>
      <c r="E46" s="92"/>
      <c r="F46" s="93"/>
      <c r="G46" s="20"/>
      <c r="H46" s="20"/>
      <c r="I46" s="19"/>
    </row>
    <row r="47" spans="2:36" ht="15.75" x14ac:dyDescent="0.25">
      <c r="B47" s="167">
        <v>28</v>
      </c>
      <c r="C47" s="168"/>
      <c r="D47" s="79"/>
      <c r="E47" s="82"/>
      <c r="F47" s="83"/>
      <c r="G47" s="20"/>
      <c r="H47" s="20"/>
      <c r="I47" s="19"/>
    </row>
    <row r="48" spans="2:36" ht="15.75" x14ac:dyDescent="0.25">
      <c r="B48" s="138">
        <v>29</v>
      </c>
      <c r="C48" s="139"/>
      <c r="D48" s="79"/>
      <c r="E48" s="92"/>
      <c r="F48" s="93"/>
      <c r="G48" s="20"/>
      <c r="H48" s="20"/>
      <c r="I48" s="19"/>
    </row>
    <row r="49" spans="2:9" ht="15.75" x14ac:dyDescent="0.25">
      <c r="B49" s="167">
        <v>30</v>
      </c>
      <c r="C49" s="168"/>
      <c r="D49" s="79"/>
      <c r="E49" s="82"/>
      <c r="F49" s="83"/>
      <c r="G49" s="20"/>
      <c r="H49" s="20"/>
      <c r="I49" s="19"/>
    </row>
  </sheetData>
  <mergeCells count="42">
    <mergeCell ref="AG17:AG18"/>
    <mergeCell ref="AH17:AH18"/>
    <mergeCell ref="B2:D5"/>
    <mergeCell ref="B17:C19"/>
    <mergeCell ref="D17:D19"/>
    <mergeCell ref="E17:E18"/>
    <mergeCell ref="F17:F18"/>
    <mergeCell ref="G17:I17"/>
    <mergeCell ref="B25:C25"/>
    <mergeCell ref="K17:Q17"/>
    <mergeCell ref="S17:T17"/>
    <mergeCell ref="V17:AB17"/>
    <mergeCell ref="AD17:AE17"/>
    <mergeCell ref="B20:C20"/>
    <mergeCell ref="B21:C21"/>
    <mergeCell ref="B22:C22"/>
    <mergeCell ref="B23:C23"/>
    <mergeCell ref="B24:C24"/>
    <mergeCell ref="B27:C27"/>
    <mergeCell ref="B28:C28"/>
    <mergeCell ref="B29:C29"/>
    <mergeCell ref="B30:C30"/>
    <mergeCell ref="B26:C26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B49:C49"/>
    <mergeCell ref="B41:C41"/>
    <mergeCell ref="B42:C42"/>
    <mergeCell ref="B43:C43"/>
    <mergeCell ref="B44:C44"/>
    <mergeCell ref="B45:C4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0B4A-0400-46EC-A549-8595A454355A}">
  <sheetPr>
    <tabColor rgb="FF0066CC"/>
  </sheetPr>
  <dimension ref="B1:CV52"/>
  <sheetViews>
    <sheetView zoomScale="70" zoomScaleNormal="70" workbookViewId="0">
      <pane ySplit="19" topLeftCell="A21" activePane="bottomLeft" state="frozen"/>
      <selection activeCell="D30" sqref="D30"/>
      <selection pane="bottomLeft" activeCell="H44" sqref="H44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45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46</v>
      </c>
      <c r="F8" s="40"/>
      <c r="G8" s="31" t="s">
        <v>29</v>
      </c>
      <c r="H8" s="68"/>
      <c r="I8" s="76" t="s">
        <v>63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47</v>
      </c>
      <c r="E11" s="56">
        <v>808544.33200000005</v>
      </c>
      <c r="F11" s="56">
        <v>9158682.6030000001</v>
      </c>
      <c r="G11" s="56">
        <v>2681.0059999999999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808740.99349999998</v>
      </c>
      <c r="F14" s="56">
        <f>H20</f>
        <v>9158546.4195000008</v>
      </c>
      <c r="G14" s="56">
        <f>I20</f>
        <v>2670.0434999999998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77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78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6.5" thickBot="1" x14ac:dyDescent="0.3">
      <c r="B20" s="138">
        <v>1</v>
      </c>
      <c r="C20" s="139"/>
      <c r="D20" s="79">
        <v>45627.625</v>
      </c>
      <c r="E20" s="82">
        <v>0</v>
      </c>
      <c r="F20" s="83">
        <v>0</v>
      </c>
      <c r="G20" s="20">
        <v>808740.99349999998</v>
      </c>
      <c r="H20" s="20">
        <v>9158546.4195000008</v>
      </c>
      <c r="I20" s="19">
        <v>2670.0434999999998</v>
      </c>
      <c r="J20" s="6"/>
      <c r="K20" s="16">
        <f>(G20-G20)*100</f>
        <v>0</v>
      </c>
      <c r="L20" s="17">
        <f>(H20-H20)*100</f>
        <v>0</v>
      </c>
      <c r="M20" s="17">
        <f t="shared" ref="M20:M25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5" si="1">(G20-$G$20)*100</f>
        <v>0</v>
      </c>
      <c r="W20" s="86">
        <f t="shared" ref="W20:W25" si="2">(H20-$H$20)*100</f>
        <v>0</v>
      </c>
      <c r="X20" s="86">
        <v>0</v>
      </c>
      <c r="Y20" s="86">
        <f t="shared" ref="Y20:Y25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5" si="4">SQRT((G20-$E$11)^2+(H20-$F$11)^2+(I20-$G$11)^2)</f>
        <v>239.46162043330364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6.5" thickBot="1" x14ac:dyDescent="0.3">
      <c r="B21" s="167">
        <v>2</v>
      </c>
      <c r="C21" s="168"/>
      <c r="D21" s="79">
        <v>45634.625</v>
      </c>
      <c r="E21" s="92">
        <f>D21-D20</f>
        <v>7</v>
      </c>
      <c r="F21" s="93">
        <f t="shared" ref="F21:F25" si="5">D21-D$20</f>
        <v>7</v>
      </c>
      <c r="G21" s="20">
        <v>808741.01949999994</v>
      </c>
      <c r="H21" s="20">
        <v>9158546.4810000006</v>
      </c>
      <c r="I21" s="19">
        <v>2670.0394999999999</v>
      </c>
      <c r="J21" s="6"/>
      <c r="K21" s="16">
        <f t="shared" ref="K21:L25" si="6">(G21-G20)*100</f>
        <v>2.5999999954365194</v>
      </c>
      <c r="L21" s="17">
        <f t="shared" si="6"/>
        <v>6.1499999836087227</v>
      </c>
      <c r="M21" s="17">
        <f t="shared" si="0"/>
        <v>6.6770127882652126</v>
      </c>
      <c r="N21" s="17">
        <f t="shared" ref="N21:N25" si="7">(I21-I20)*100</f>
        <v>-0.39999999999054126</v>
      </c>
      <c r="O21" s="18">
        <f t="shared" ref="O21:O25" si="8">(SQRT((G21-G20)^2+(H21-H20)^2+(I21-I20)^2)*100)</f>
        <v>6.6889834634755685</v>
      </c>
      <c r="P21" s="18">
        <f t="shared" ref="P21:P25" si="9">O21/(F21-F20)</f>
        <v>0.95556906621079551</v>
      </c>
      <c r="Q21" s="19">
        <f t="shared" ref="Q21:Q25" si="10">(P21-P20)/(F21-F20)</f>
        <v>0.13650986660154221</v>
      </c>
      <c r="R21" s="21"/>
      <c r="S21" s="42">
        <f t="shared" ref="S21:S25" si="11">IF(K21&lt;0, ATAN2(L21,K21)*180/PI()+360,ATAN2(L21,K21)*180/PI())</f>
        <v>22.916902637148311</v>
      </c>
      <c r="T21" s="43">
        <f t="shared" ref="T21:T25" si="12">ATAN(N21/M21)*180/PI()</f>
        <v>-3.4283226055965073</v>
      </c>
      <c r="U21" s="21"/>
      <c r="V21" s="85">
        <f t="shared" si="1"/>
        <v>2.5999999954365194</v>
      </c>
      <c r="W21" s="86">
        <f t="shared" si="2"/>
        <v>6.1499999836087227</v>
      </c>
      <c r="X21" s="86">
        <f t="shared" ref="X21:X25" si="13">SQRT(V21^2+W21^2)</f>
        <v>6.6770127882652126</v>
      </c>
      <c r="Y21" s="86">
        <f t="shared" si="3"/>
        <v>-0.39999999999054126</v>
      </c>
      <c r="Z21" s="86">
        <f t="shared" ref="Z21:Z25" si="14">SQRT((G21-$G$20)^2+(H21-$H$20)^2+(I21-$I$20)^2)*100</f>
        <v>6.6889834634755685</v>
      </c>
      <c r="AA21" s="86">
        <f t="shared" ref="AA21:AA25" si="15">Z21/F21</f>
        <v>0.95556906621079551</v>
      </c>
      <c r="AB21" s="87">
        <f t="shared" ref="AB21:AB25" si="16">(AA21-$AA$20)/(F21-$F$20)</f>
        <v>0.13650986660154221</v>
      </c>
      <c r="AC21" s="21"/>
      <c r="AD21" s="85">
        <f t="shared" ref="AD21:AD25" si="17">IF(F21&lt;=0,NA(),IF((G21-$G$20)&lt;0,ATAN2((H21-$H$20),(G21-$G$20))*180/PI()+360,ATAN2((H21-$H$20),(G21-$G$20))*180/PI()))</f>
        <v>22.916902637148311</v>
      </c>
      <c r="AE21" s="87">
        <f t="shared" ref="AE21:AE25" si="18">IF(E21&lt;=0,NA(),ATAN(Y21/X21)*180/PI())</f>
        <v>-3.4283226055965073</v>
      </c>
      <c r="AF21" s="21"/>
      <c r="AG21" s="88">
        <f t="shared" ref="AG21:AG25" si="19">1/(O21/E21)</f>
        <v>1.04649683142778</v>
      </c>
      <c r="AH21" s="88">
        <f t="shared" ref="AH21:AH25" si="20">1/(Z21/F21)</f>
        <v>1.04649683142778</v>
      </c>
      <c r="AI21" s="21"/>
      <c r="AJ21" s="17">
        <f t="shared" si="4"/>
        <v>239.44818993327206</v>
      </c>
      <c r="AK21" s="90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6.5" thickBot="1" x14ac:dyDescent="0.3">
      <c r="B22" s="138">
        <v>3</v>
      </c>
      <c r="C22" s="139"/>
      <c r="D22" s="79">
        <v>45637.625</v>
      </c>
      <c r="E22" s="92">
        <f t="shared" ref="E22:E25" si="21">D22-D21</f>
        <v>3</v>
      </c>
      <c r="F22" s="93">
        <f t="shared" si="5"/>
        <v>10</v>
      </c>
      <c r="G22" s="20">
        <v>808741.03850000002</v>
      </c>
      <c r="H22" s="20">
        <v>9158546.5240000002</v>
      </c>
      <c r="I22" s="19">
        <v>2670.0169999999998</v>
      </c>
      <c r="K22" s="16">
        <f t="shared" si="6"/>
        <v>1.9000000087544322</v>
      </c>
      <c r="L22" s="17">
        <f t="shared" si="6"/>
        <v>4.2999999597668648</v>
      </c>
      <c r="M22" s="17">
        <f t="shared" si="0"/>
        <v>4.7010636761547788</v>
      </c>
      <c r="N22" s="17">
        <f t="shared" si="7"/>
        <v>-2.250000000003638</v>
      </c>
      <c r="O22" s="18">
        <f t="shared" si="8"/>
        <v>5.2117655057838368</v>
      </c>
      <c r="P22" s="18">
        <f t="shared" si="9"/>
        <v>1.7372551685946123</v>
      </c>
      <c r="Q22" s="19">
        <f t="shared" si="10"/>
        <v>0.26056203412793894</v>
      </c>
      <c r="R22" s="21"/>
      <c r="S22" s="42">
        <f t="shared" si="11"/>
        <v>23.838740478950211</v>
      </c>
      <c r="T22" s="43">
        <f t="shared" si="12"/>
        <v>-25.576480032134022</v>
      </c>
      <c r="U22" s="21"/>
      <c r="V22" s="85">
        <f t="shared" si="1"/>
        <v>4.5000000041909516</v>
      </c>
      <c r="W22" s="86">
        <f t="shared" si="2"/>
        <v>10.449999943375587</v>
      </c>
      <c r="X22" s="86">
        <f t="shared" si="13"/>
        <v>11.377719404795863</v>
      </c>
      <c r="Y22" s="86">
        <f t="shared" si="3"/>
        <v>-2.6499999999941792</v>
      </c>
      <c r="Z22" s="86">
        <f t="shared" si="14"/>
        <v>11.682251446285408</v>
      </c>
      <c r="AA22" s="86">
        <f t="shared" si="15"/>
        <v>1.1682251446285408</v>
      </c>
      <c r="AB22" s="87">
        <f t="shared" si="16"/>
        <v>0.11682251446285408</v>
      </c>
      <c r="AC22" s="21"/>
      <c r="AD22" s="85">
        <f t="shared" si="17"/>
        <v>23.29777539297816</v>
      </c>
      <c r="AE22" s="87">
        <f t="shared" si="18"/>
        <v>-13.111090749625721</v>
      </c>
      <c r="AF22" s="21"/>
      <c r="AG22" s="88">
        <f t="shared" si="19"/>
        <v>0.57562067914811288</v>
      </c>
      <c r="AH22" s="88">
        <f t="shared" si="20"/>
        <v>0.85599938042590995</v>
      </c>
      <c r="AI22" s="21"/>
      <c r="AJ22" s="17">
        <f t="shared" si="4"/>
        <v>239.44038820594636</v>
      </c>
    </row>
    <row r="23" spans="2:100" ht="16.5" thickBot="1" x14ac:dyDescent="0.3">
      <c r="B23" s="167">
        <v>4</v>
      </c>
      <c r="C23" s="168"/>
      <c r="D23" s="79">
        <v>45641.458333333336</v>
      </c>
      <c r="E23" s="92">
        <f t="shared" si="21"/>
        <v>3.8333333333357587</v>
      </c>
      <c r="F23" s="93">
        <f t="shared" si="5"/>
        <v>13.833333333335759</v>
      </c>
      <c r="G23" s="20">
        <v>808740.98499999999</v>
      </c>
      <c r="H23" s="20">
        <v>9158546.4684999995</v>
      </c>
      <c r="I23" s="19">
        <v>2670.0110000000004</v>
      </c>
      <c r="K23" s="16">
        <f t="shared" si="6"/>
        <v>-5.3500000038184226</v>
      </c>
      <c r="L23" s="17">
        <f t="shared" si="6"/>
        <v>-5.5500000715255737</v>
      </c>
      <c r="M23" s="17">
        <f t="shared" si="0"/>
        <v>7.7087613035293154</v>
      </c>
      <c r="N23" s="17">
        <f t="shared" si="7"/>
        <v>-0.59999999994033715</v>
      </c>
      <c r="O23" s="18">
        <f t="shared" si="8"/>
        <v>7.7320761011981372</v>
      </c>
      <c r="P23" s="18">
        <f t="shared" si="9"/>
        <v>2.0170633307460641</v>
      </c>
      <c r="Q23" s="19">
        <f t="shared" si="10"/>
        <v>7.2993433604680399E-2</v>
      </c>
      <c r="R23" s="21"/>
      <c r="S23" s="42">
        <f t="shared" si="11"/>
        <v>223.94881890193827</v>
      </c>
      <c r="T23" s="43">
        <f t="shared" si="12"/>
        <v>-4.4505592255702737</v>
      </c>
      <c r="U23" s="21"/>
      <c r="V23" s="85">
        <f t="shared" si="1"/>
        <v>-0.84999999962747097</v>
      </c>
      <c r="W23" s="86">
        <f t="shared" si="2"/>
        <v>4.8999998718500137</v>
      </c>
      <c r="X23" s="86">
        <f t="shared" si="13"/>
        <v>4.9731779320165943</v>
      </c>
      <c r="Y23" s="86">
        <f t="shared" si="3"/>
        <v>-3.2499999999345164</v>
      </c>
      <c r="Z23" s="86">
        <f t="shared" si="14"/>
        <v>5.9409594126766434</v>
      </c>
      <c r="AA23" s="86">
        <f t="shared" si="15"/>
        <v>0.42946694549462183</v>
      </c>
      <c r="AB23" s="87">
        <f t="shared" si="16"/>
        <v>3.10458032887624E-2</v>
      </c>
      <c r="AC23" s="21"/>
      <c r="AD23" s="85">
        <f t="shared" si="17"/>
        <v>350.15886799225086</v>
      </c>
      <c r="AE23" s="87">
        <f t="shared" si="18"/>
        <v>-33.164843808263782</v>
      </c>
      <c r="AF23" s="21"/>
      <c r="AG23" s="88">
        <f t="shared" si="19"/>
        <v>0.49577025409019931</v>
      </c>
      <c r="AH23" s="88">
        <f t="shared" si="20"/>
        <v>2.3284679076949426</v>
      </c>
      <c r="AI23" s="21"/>
      <c r="AJ23" s="17">
        <f t="shared" si="4"/>
        <v>239.42826592613082</v>
      </c>
    </row>
    <row r="24" spans="2:100" ht="16.5" thickBot="1" x14ac:dyDescent="0.3">
      <c r="B24" s="138">
        <v>5</v>
      </c>
      <c r="C24" s="139"/>
      <c r="D24" s="79">
        <v>45643.625</v>
      </c>
      <c r="E24" s="92">
        <f t="shared" si="21"/>
        <v>2.1666666666642413</v>
      </c>
      <c r="F24" s="93">
        <f t="shared" si="5"/>
        <v>16</v>
      </c>
      <c r="G24" s="20">
        <v>808740.89400000009</v>
      </c>
      <c r="H24" s="20">
        <v>9158546.3449999988</v>
      </c>
      <c r="I24" s="19">
        <v>2669.9994999999999</v>
      </c>
      <c r="K24" s="16">
        <f t="shared" si="6"/>
        <v>-9.0999999898485839</v>
      </c>
      <c r="L24" s="17">
        <f t="shared" si="6"/>
        <v>-12.350000068545341</v>
      </c>
      <c r="M24" s="17">
        <f t="shared" si="0"/>
        <v>15.340550886728748</v>
      </c>
      <c r="N24" s="17">
        <f t="shared" si="7"/>
        <v>-1.1500000000523869</v>
      </c>
      <c r="O24" s="18">
        <f t="shared" si="8"/>
        <v>15.383595207507076</v>
      </c>
      <c r="P24" s="18">
        <f t="shared" si="9"/>
        <v>7.1001208650112133</v>
      </c>
      <c r="Q24" s="19">
        <f t="shared" si="10"/>
        <v>2.3460265542788492</v>
      </c>
      <c r="R24" s="21"/>
      <c r="S24" s="42">
        <f t="shared" si="11"/>
        <v>216.38435163344656</v>
      </c>
      <c r="T24" s="43">
        <f t="shared" si="12"/>
        <v>-4.2871428570231478</v>
      </c>
      <c r="U24" s="21"/>
      <c r="V24" s="85">
        <f t="shared" si="1"/>
        <v>-9.9499999894760549</v>
      </c>
      <c r="W24" s="86">
        <f t="shared" si="2"/>
        <v>-7.4500001966953278</v>
      </c>
      <c r="X24" s="86">
        <f t="shared" si="13"/>
        <v>12.430004131991828</v>
      </c>
      <c r="Y24" s="86">
        <f t="shared" si="3"/>
        <v>-4.3999999999869033</v>
      </c>
      <c r="Z24" s="86">
        <f t="shared" si="14"/>
        <v>13.185787906728164</v>
      </c>
      <c r="AA24" s="86">
        <f t="shared" si="15"/>
        <v>0.82411174417051025</v>
      </c>
      <c r="AB24" s="87">
        <f t="shared" si="16"/>
        <v>5.1506984010656891E-2</v>
      </c>
      <c r="AC24" s="21"/>
      <c r="AD24" s="85">
        <f t="shared" si="17"/>
        <v>233.17619634360386</v>
      </c>
      <c r="AE24" s="87">
        <f t="shared" si="18"/>
        <v>-19.493055919774548</v>
      </c>
      <c r="AF24" s="21"/>
      <c r="AG24" s="88">
        <f t="shared" si="19"/>
        <v>0.14084267282377039</v>
      </c>
      <c r="AH24" s="88">
        <f t="shared" si="20"/>
        <v>1.2134276778284792</v>
      </c>
      <c r="AI24" s="21"/>
      <c r="AJ24" s="17">
        <f t="shared" si="4"/>
        <v>239.42432092546676</v>
      </c>
    </row>
    <row r="25" spans="2:100" ht="16.5" thickBot="1" x14ac:dyDescent="0.3">
      <c r="B25" s="167">
        <v>6</v>
      </c>
      <c r="C25" s="168"/>
      <c r="D25" s="79">
        <v>45644.416666666664</v>
      </c>
      <c r="E25" s="92">
        <f t="shared" si="21"/>
        <v>0.79166666666424135</v>
      </c>
      <c r="F25" s="93">
        <f t="shared" si="5"/>
        <v>16.791666666664241</v>
      </c>
      <c r="G25" s="20">
        <v>808741.03700000001</v>
      </c>
      <c r="H25" s="20">
        <v>9158546.5540000014</v>
      </c>
      <c r="I25" s="19">
        <v>2670.0034999999998</v>
      </c>
      <c r="K25" s="16">
        <f t="shared" si="6"/>
        <v>14.299999992363155</v>
      </c>
      <c r="L25" s="17">
        <f t="shared" si="6"/>
        <v>20.900000259280205</v>
      </c>
      <c r="M25" s="17">
        <f t="shared" si="0"/>
        <v>25.323901962760377</v>
      </c>
      <c r="N25" s="17">
        <f t="shared" si="7"/>
        <v>0.39999999999054126</v>
      </c>
      <c r="O25" s="18">
        <f t="shared" si="8"/>
        <v>25.327060836573423</v>
      </c>
      <c r="P25" s="18">
        <f t="shared" si="9"/>
        <v>31.992076846296019</v>
      </c>
      <c r="Q25" s="19">
        <f t="shared" si="10"/>
        <v>31.442470713298185</v>
      </c>
      <c r="R25" s="21"/>
      <c r="S25" s="42">
        <f t="shared" si="11"/>
        <v>34.380344378326484</v>
      </c>
      <c r="T25" s="43">
        <f t="shared" si="12"/>
        <v>0.90493187566080235</v>
      </c>
      <c r="U25" s="21"/>
      <c r="V25" s="85">
        <f t="shared" si="1"/>
        <v>4.3500000028871</v>
      </c>
      <c r="W25" s="86">
        <f t="shared" si="2"/>
        <v>13.450000062584877</v>
      </c>
      <c r="X25" s="86">
        <f t="shared" si="13"/>
        <v>14.135947145792919</v>
      </c>
      <c r="Y25" s="86">
        <f t="shared" si="3"/>
        <v>-3.999999999996362</v>
      </c>
      <c r="Z25" s="86">
        <f t="shared" si="14"/>
        <v>14.690983687575923</v>
      </c>
      <c r="AA25" s="86">
        <f t="shared" si="15"/>
        <v>0.87489729156792329</v>
      </c>
      <c r="AB25" s="87">
        <f t="shared" si="16"/>
        <v>5.2103064510256057E-2</v>
      </c>
      <c r="AC25" s="21"/>
      <c r="AD25" s="85">
        <f t="shared" si="17"/>
        <v>17.922248530147076</v>
      </c>
      <c r="AE25" s="87">
        <f t="shared" si="18"/>
        <v>-15.79973788879356</v>
      </c>
      <c r="AF25" s="21"/>
      <c r="AG25" s="88">
        <f t="shared" si="19"/>
        <v>3.1257739371046117E-2</v>
      </c>
      <c r="AH25" s="88">
        <f t="shared" si="20"/>
        <v>1.1429913083944714</v>
      </c>
      <c r="AI25" s="21"/>
      <c r="AJ25" s="17">
        <f t="shared" si="4"/>
        <v>239.42272747566139</v>
      </c>
    </row>
    <row r="26" spans="2:100" ht="16.5" thickBot="1" x14ac:dyDescent="0.3">
      <c r="B26" s="138">
        <v>7</v>
      </c>
      <c r="C26" s="139"/>
      <c r="D26" s="79">
        <v>45648.375</v>
      </c>
      <c r="E26" s="92">
        <f t="shared" ref="E26:E27" si="22">D26-D25</f>
        <v>3.9583333333357587</v>
      </c>
      <c r="F26" s="93">
        <f t="shared" ref="F26:F27" si="23">D26-D$20</f>
        <v>20.75</v>
      </c>
      <c r="G26" s="20">
        <v>808741.06099999999</v>
      </c>
      <c r="H26" s="20">
        <v>9158546.6074999999</v>
      </c>
      <c r="I26" s="19">
        <v>2670.0015000000003</v>
      </c>
      <c r="K26" s="16">
        <f t="shared" ref="K26:K27" si="24">(G26-G25)*100</f>
        <v>2.3999999975785613</v>
      </c>
      <c r="L26" s="17">
        <f t="shared" ref="L26:L27" si="25">(H26-H25)*100</f>
        <v>5.3499998524785042</v>
      </c>
      <c r="M26" s="17">
        <f t="shared" ref="M26:M27" si="26">SQRT(K26^2+L26^2)</f>
        <v>5.8636591314551287</v>
      </c>
      <c r="N26" s="17">
        <f t="shared" ref="N26:N27" si="27">(I26-I25)*100</f>
        <v>-0.19999999994979589</v>
      </c>
      <c r="O26" s="18">
        <f t="shared" ref="O26:O27" si="28">(SQRT((G26-G25)^2+(H26-H25)^2+(I26-I25)^2)*100)</f>
        <v>5.8670689794715241</v>
      </c>
      <c r="P26" s="18">
        <f t="shared" ref="P26:P27" si="29">O26/(F26-F25)</f>
        <v>1.4822069000761084</v>
      </c>
      <c r="Q26" s="19">
        <f t="shared" ref="Q26:Q27" si="30">(P26-P25)/(F26-F25)</f>
        <v>-7.707756617987676</v>
      </c>
      <c r="R26" s="21"/>
      <c r="S26" s="42">
        <f t="shared" ref="S26:S27" si="31">IF(K26&lt;0, ATAN2(L26,K26)*180/PI()+360,ATAN2(L26,K26)*180/PI())</f>
        <v>24.160915691735923</v>
      </c>
      <c r="T26" s="43">
        <f t="shared" ref="T26:T27" si="32">ATAN(N26/M26)*180/PI()</f>
        <v>-1.9535097365171976</v>
      </c>
      <c r="U26" s="21"/>
      <c r="V26" s="85">
        <f t="shared" ref="V26:V27" si="33">(G26-$G$20)*100</f>
        <v>6.7500000004656613</v>
      </c>
      <c r="W26" s="86">
        <f t="shared" ref="W26:W27" si="34">(H26-$H$20)*100</f>
        <v>18.799999915063381</v>
      </c>
      <c r="X26" s="86">
        <f t="shared" ref="X26:X27" si="35">SQRT(V26^2+W26^2)</f>
        <v>19.975046853829145</v>
      </c>
      <c r="Y26" s="86">
        <f t="shared" ref="Y26:Y27" si="36">(I26-$I$20)*100</f>
        <v>-4.1999999999461579</v>
      </c>
      <c r="Z26" s="86">
        <f t="shared" ref="Z26:Z27" si="37">SQRT((G26-$G$20)^2+(H26-$H$20)^2+(I26-$I$20)^2)*100</f>
        <v>20.41182247650163</v>
      </c>
      <c r="AA26" s="86">
        <f t="shared" ref="AA26:AA27" si="38">Z26/F26</f>
        <v>0.98370228802417492</v>
      </c>
      <c r="AB26" s="87">
        <f t="shared" ref="AB26:AB27" si="39">(AA26-$AA$20)/(F26-$F$20)</f>
        <v>4.7407339181887949E-2</v>
      </c>
      <c r="AC26" s="21"/>
      <c r="AD26" s="85">
        <f t="shared" ref="AD26:AD27" si="40">IF(F26&lt;=0,NA(),IF((G26-$G$20)&lt;0,ATAN2((H26-$H$20),(G26-$G$20))*180/PI()+360,ATAN2((H26-$H$20),(G26-$G$20))*180/PI()))</f>
        <v>19.750297833111617</v>
      </c>
      <c r="AE26" s="87">
        <f t="shared" ref="AE26:AE27" si="41">IF(E26&lt;=0,NA(),ATAN(Y26/X26)*180/PI())</f>
        <v>-11.874174211707775</v>
      </c>
      <c r="AF26" s="21"/>
      <c r="AG26" s="88">
        <f t="shared" ref="AG26:AG27" si="42">1/(O26/E26)</f>
        <v>0.67466964291466458</v>
      </c>
      <c r="AH26" s="88">
        <f t="shared" ref="AH26:AH27" si="43">1/(Z26/F26)</f>
        <v>1.0165677280354406</v>
      </c>
      <c r="AI26" s="21"/>
      <c r="AJ26" s="17">
        <f t="shared" ref="AJ26:AJ27" si="44">SQRT((G26-$E$11)^2+(H26-$F$11)^2+(I26-$G$11)^2)</f>
        <v>239.41214355484701</v>
      </c>
    </row>
    <row r="27" spans="2:100" ht="16.5" thickBot="1" x14ac:dyDescent="0.3">
      <c r="B27" s="167">
        <v>8</v>
      </c>
      <c r="C27" s="168"/>
      <c r="D27" s="79">
        <v>45649.583333333336</v>
      </c>
      <c r="E27" s="92">
        <f t="shared" si="22"/>
        <v>1.2083333333357587</v>
      </c>
      <c r="F27" s="93">
        <f t="shared" si="23"/>
        <v>21.958333333335759</v>
      </c>
      <c r="G27" s="20">
        <v>808741.09400000004</v>
      </c>
      <c r="H27" s="20">
        <v>9158546.6579999998</v>
      </c>
      <c r="I27" s="19">
        <v>2670.0029999999997</v>
      </c>
      <c r="K27" s="16">
        <f t="shared" si="24"/>
        <v>3.3000000054016709</v>
      </c>
      <c r="L27" s="17">
        <f t="shared" si="25"/>
        <v>5.0499999895691872</v>
      </c>
      <c r="M27" s="17">
        <f t="shared" si="26"/>
        <v>6.0326196573544912</v>
      </c>
      <c r="N27" s="17">
        <f t="shared" si="27"/>
        <v>0.14999999993960955</v>
      </c>
      <c r="O27" s="18">
        <f t="shared" si="28"/>
        <v>6.0344842306763633</v>
      </c>
      <c r="P27" s="18">
        <f t="shared" si="29"/>
        <v>4.9940559150324839</v>
      </c>
      <c r="Q27" s="19">
        <f t="shared" si="30"/>
        <v>2.906357805475305</v>
      </c>
      <c r="R27" s="21"/>
      <c r="S27" s="42">
        <f t="shared" si="31"/>
        <v>33.163224729276976</v>
      </c>
      <c r="T27" s="43">
        <f t="shared" si="32"/>
        <v>1.4243557336592128</v>
      </c>
      <c r="U27" s="21"/>
      <c r="V27" s="85">
        <f t="shared" si="33"/>
        <v>10.050000005867332</v>
      </c>
      <c r="W27" s="86">
        <f t="shared" si="34"/>
        <v>23.849999904632568</v>
      </c>
      <c r="X27" s="86">
        <f t="shared" si="35"/>
        <v>25.880977484803523</v>
      </c>
      <c r="Y27" s="86">
        <f t="shared" si="36"/>
        <v>-4.0500000000065484</v>
      </c>
      <c r="Z27" s="86">
        <f t="shared" si="37"/>
        <v>26.195944258013682</v>
      </c>
      <c r="AA27" s="86">
        <f t="shared" si="38"/>
        <v>1.1929841787329392</v>
      </c>
      <c r="AB27" s="87">
        <f t="shared" si="39"/>
        <v>5.4329450264871681E-2</v>
      </c>
      <c r="AC27" s="21"/>
      <c r="AD27" s="85">
        <f t="shared" si="40"/>
        <v>22.849762165602801</v>
      </c>
      <c r="AE27" s="87">
        <f t="shared" si="41"/>
        <v>-8.8938352267185454</v>
      </c>
      <c r="AF27" s="21"/>
      <c r="AG27" s="88">
        <f t="shared" si="42"/>
        <v>0.20023804639229706</v>
      </c>
      <c r="AH27" s="88">
        <f t="shared" si="43"/>
        <v>0.83823408375968034</v>
      </c>
      <c r="AI27" s="21"/>
      <c r="AJ27" s="17">
        <f t="shared" si="44"/>
        <v>239.41051288127733</v>
      </c>
    </row>
    <row r="28" spans="2:100" ht="16.5" thickBot="1" x14ac:dyDescent="0.3">
      <c r="B28" s="138">
        <v>9</v>
      </c>
      <c r="C28" s="139"/>
      <c r="D28" s="79">
        <v>45651.416666666664</v>
      </c>
      <c r="E28" s="92">
        <f t="shared" ref="E28:E31" si="45">D28-D27</f>
        <v>1.8333333333284827</v>
      </c>
      <c r="F28" s="93">
        <f t="shared" ref="F28:F31" si="46">D28-D$20</f>
        <v>23.791666666664241</v>
      </c>
      <c r="G28" s="20">
        <v>808741.16249999998</v>
      </c>
      <c r="H28" s="20">
        <v>9158546.7679999992</v>
      </c>
      <c r="I28" s="19">
        <v>2669.9904999999999</v>
      </c>
      <c r="K28" s="16">
        <f t="shared" ref="K28:K31" si="47">(G28-G27)*100</f>
        <v>6.8499999935738742</v>
      </c>
      <c r="L28" s="17">
        <f t="shared" ref="L28:L31" si="48">(H28-H27)*100</f>
        <v>10.999999940395355</v>
      </c>
      <c r="M28" s="17">
        <f t="shared" ref="M28:M31" si="49">SQRT(K28^2+L28^2)</f>
        <v>12.958491370551585</v>
      </c>
      <c r="N28" s="17">
        <f t="shared" ref="N28:N31" si="50">(I28-I27)*100</f>
        <v>-1.2499999999818101</v>
      </c>
      <c r="O28" s="18">
        <f t="shared" ref="O28:O31" si="51">(SQRT((G28-G27)^2+(H28-H27)^2+(I28-I27)^2)*100)</f>
        <v>13.018640428271089</v>
      </c>
      <c r="P28" s="18">
        <f t="shared" ref="P28:P31" si="52">O28/(F28-F27)</f>
        <v>7.1010765972575642</v>
      </c>
      <c r="Q28" s="19">
        <f t="shared" ref="Q28:Q31" si="53">(P28-P27)/(F28-F27)</f>
        <v>1.1492840084894482</v>
      </c>
      <c r="R28" s="21"/>
      <c r="S28" s="42">
        <f t="shared" ref="S28:S31" si="54">IF(K28&lt;0, ATAN2(L28,K28)*180/PI()+360,ATAN2(L28,K28)*180/PI())</f>
        <v>31.911647980295641</v>
      </c>
      <c r="T28" s="43">
        <f t="shared" ref="T28:T31" si="55">ATAN(N28/M28)*180/PI()</f>
        <v>-5.509809476559707</v>
      </c>
      <c r="U28" s="21"/>
      <c r="V28" s="85">
        <f t="shared" ref="V28:V31" si="56">(G28-$G$20)*100</f>
        <v>16.899999999441206</v>
      </c>
      <c r="W28" s="86">
        <f t="shared" ref="W28:W31" si="57">(H28-$H$20)*100</f>
        <v>34.849999845027924</v>
      </c>
      <c r="X28" s="86">
        <f t="shared" ref="X28:X31" si="58">SQRT(V28^2+W28^2)</f>
        <v>38.731543852260252</v>
      </c>
      <c r="Y28" s="86">
        <f t="shared" ref="Y28:Y31" si="59">(I28-$I$20)*100</f>
        <v>-5.2999999999883585</v>
      </c>
      <c r="Z28" s="86">
        <f t="shared" ref="Z28:Z31" si="60">SQRT((G28-$G$20)^2+(H28-$H$20)^2+(I28-$I$20)^2)*100</f>
        <v>39.092486351976078</v>
      </c>
      <c r="AA28" s="86">
        <f t="shared" ref="AA28:AA31" si="61">Z28/F28</f>
        <v>1.6431167643564299</v>
      </c>
      <c r="AB28" s="87">
        <f t="shared" ref="AB28:AB31" si="62">(AA28-$AA$20)/(F28-$F$20)</f>
        <v>6.9062701128823706E-2</v>
      </c>
      <c r="AC28" s="21"/>
      <c r="AD28" s="85">
        <f t="shared" ref="AD28:AD31" si="63">IF(F28&lt;=0,NA(),IF((G28-$G$20)&lt;0,ATAN2((H28-$H$20),(G28-$G$20))*180/PI()+360,ATAN2((H28-$H$20),(G28-$G$20))*180/PI()))</f>
        <v>25.870390529160094</v>
      </c>
      <c r="AE28" s="87">
        <f t="shared" ref="AE28:AE31" si="64">IF(E28&lt;=0,NA(),ATAN(Y28/X28)*180/PI())</f>
        <v>-7.7919241529104157</v>
      </c>
      <c r="AF28" s="21"/>
      <c r="AG28" s="88">
        <f t="shared" ref="AG28:AG31" si="65">1/(O28/E28)</f>
        <v>0.14082371684121814</v>
      </c>
      <c r="AH28" s="88">
        <f t="shared" ref="AH28:AH31" si="66">1/(Z28/F28)</f>
        <v>0.60859947490808808</v>
      </c>
      <c r="AI28" s="21"/>
      <c r="AJ28" s="17">
        <f t="shared" ref="AJ28:AJ31" si="67">SQRT((G28-$E$11)^2+(H28-$F$11)^2+(I28-$G$11)^2)</f>
        <v>239.40495858631004</v>
      </c>
    </row>
    <row r="29" spans="2:100" ht="15.75" x14ac:dyDescent="0.25">
      <c r="B29" s="167">
        <v>10</v>
      </c>
      <c r="C29" s="168"/>
      <c r="D29" s="89">
        <v>45663.375</v>
      </c>
      <c r="E29" s="92">
        <f t="shared" si="45"/>
        <v>11.958333333335759</v>
      </c>
      <c r="F29" s="93">
        <f t="shared" si="46"/>
        <v>35.75</v>
      </c>
      <c r="G29" s="20">
        <v>808741.04869999993</v>
      </c>
      <c r="H29" s="20">
        <v>9158546.8570000008</v>
      </c>
      <c r="I29" s="19">
        <v>2669.9463500000002</v>
      </c>
      <c r="K29" s="16">
        <f t="shared" si="47"/>
        <v>-11.380000005010515</v>
      </c>
      <c r="L29" s="17">
        <f t="shared" si="48"/>
        <v>8.9000001549720764</v>
      </c>
      <c r="M29" s="17">
        <f t="shared" si="49"/>
        <v>14.446951334885236</v>
      </c>
      <c r="N29" s="17">
        <f t="shared" si="50"/>
        <v>-4.4149999999717693</v>
      </c>
      <c r="O29" s="18">
        <f t="shared" si="51"/>
        <v>15.106509453619424</v>
      </c>
      <c r="P29" s="18">
        <f t="shared" si="52"/>
        <v>1.2632621145881278</v>
      </c>
      <c r="Q29" s="19">
        <f t="shared" si="53"/>
        <v>-0.48817960830675283</v>
      </c>
      <c r="R29" s="21"/>
      <c r="S29" s="42">
        <f t="shared" si="54"/>
        <v>308.02803222295023</v>
      </c>
      <c r="T29" s="43">
        <f t="shared" si="55"/>
        <v>-16.993194630748892</v>
      </c>
      <c r="U29" s="21"/>
      <c r="V29" s="85">
        <f t="shared" si="56"/>
        <v>5.519999994430691</v>
      </c>
      <c r="W29" s="86">
        <f t="shared" si="57"/>
        <v>43.75</v>
      </c>
      <c r="X29" s="86">
        <f t="shared" si="58"/>
        <v>44.096858164029271</v>
      </c>
      <c r="Y29" s="86">
        <f t="shared" si="59"/>
        <v>-9.7149999999601278</v>
      </c>
      <c r="Z29" s="86">
        <f t="shared" si="60"/>
        <v>45.15433672348361</v>
      </c>
      <c r="AA29" s="86">
        <f t="shared" si="61"/>
        <v>1.2630583698876534</v>
      </c>
      <c r="AB29" s="87">
        <f t="shared" si="62"/>
        <v>3.5330304052801492E-2</v>
      </c>
      <c r="AC29" s="21"/>
      <c r="AD29" s="85">
        <f t="shared" si="63"/>
        <v>7.1910921157610046</v>
      </c>
      <c r="AE29" s="87">
        <f t="shared" si="64"/>
        <v>-12.424385380624347</v>
      </c>
      <c r="AF29" s="21"/>
      <c r="AG29" s="88">
        <f t="shared" si="65"/>
        <v>0.79160135371117235</v>
      </c>
      <c r="AH29" s="88">
        <f t="shared" si="66"/>
        <v>0.79172904739861549</v>
      </c>
      <c r="AI29" s="21"/>
      <c r="AJ29" s="17">
        <f t="shared" si="67"/>
        <v>239.2629357689668</v>
      </c>
    </row>
    <row r="30" spans="2:100" ht="15.75" x14ac:dyDescent="0.25">
      <c r="B30" s="138">
        <v>11</v>
      </c>
      <c r="C30" s="139"/>
      <c r="D30" s="89">
        <v>45666.375</v>
      </c>
      <c r="E30" s="92">
        <f t="shared" si="45"/>
        <v>3</v>
      </c>
      <c r="F30" s="93">
        <f t="shared" si="46"/>
        <v>38.75</v>
      </c>
      <c r="G30" s="20">
        <v>808741.07184999995</v>
      </c>
      <c r="H30" s="20">
        <v>9158546.8967499994</v>
      </c>
      <c r="I30" s="19">
        <v>2669.9463500000002</v>
      </c>
      <c r="K30" s="16">
        <f t="shared" si="47"/>
        <v>2.3150000022724271</v>
      </c>
      <c r="L30" s="17">
        <f t="shared" si="48"/>
        <v>3.9749998599290848</v>
      </c>
      <c r="M30" s="17">
        <f t="shared" si="49"/>
        <v>4.5999835757269372</v>
      </c>
      <c r="N30" s="17">
        <f t="shared" si="50"/>
        <v>0</v>
      </c>
      <c r="O30" s="18">
        <f t="shared" si="51"/>
        <v>4.5999835757269372</v>
      </c>
      <c r="P30" s="18">
        <f t="shared" si="52"/>
        <v>1.5333278585756458</v>
      </c>
      <c r="Q30" s="19">
        <f t="shared" si="53"/>
        <v>9.0021914662506017E-2</v>
      </c>
      <c r="R30" s="21"/>
      <c r="S30" s="42">
        <f t="shared" si="54"/>
        <v>30.216092089146645</v>
      </c>
      <c r="T30" s="43">
        <f t="shared" si="55"/>
        <v>0</v>
      </c>
      <c r="U30" s="21"/>
      <c r="V30" s="16">
        <f t="shared" si="56"/>
        <v>7.8349999967031181</v>
      </c>
      <c r="W30" s="127">
        <f t="shared" si="57"/>
        <v>47.724999859929085</v>
      </c>
      <c r="X30" s="127">
        <f t="shared" si="58"/>
        <v>48.363858785032541</v>
      </c>
      <c r="Y30" s="127">
        <f t="shared" si="59"/>
        <v>-9.7149999999601278</v>
      </c>
      <c r="Z30" s="127">
        <f t="shared" si="60"/>
        <v>49.32995095859912</v>
      </c>
      <c r="AA30" s="127">
        <f t="shared" si="61"/>
        <v>1.2730309924799772</v>
      </c>
      <c r="AB30" s="19">
        <f t="shared" si="62"/>
        <v>3.28524127091607E-2</v>
      </c>
      <c r="AC30" s="21"/>
      <c r="AD30" s="16">
        <f t="shared" si="63"/>
        <v>9.3230683544510793</v>
      </c>
      <c r="AE30" s="19">
        <f t="shared" si="64"/>
        <v>-11.358027298218305</v>
      </c>
      <c r="AF30" s="21"/>
      <c r="AG30" s="20">
        <f t="shared" si="65"/>
        <v>0.65217624163492993</v>
      </c>
      <c r="AH30" s="19">
        <f t="shared" si="66"/>
        <v>0.78552682998857037</v>
      </c>
      <c r="AI30" s="21"/>
      <c r="AJ30" s="17">
        <f t="shared" si="67"/>
        <v>239.2594213931165</v>
      </c>
    </row>
    <row r="31" spans="2:100" ht="15.75" x14ac:dyDescent="0.25">
      <c r="B31" s="167">
        <v>12</v>
      </c>
      <c r="C31" s="168"/>
      <c r="D31" s="89">
        <v>45677.375</v>
      </c>
      <c r="E31" s="92">
        <f t="shared" si="45"/>
        <v>11</v>
      </c>
      <c r="F31" s="93">
        <f t="shared" si="46"/>
        <v>49.75</v>
      </c>
      <c r="G31" s="20">
        <v>808741.02450000006</v>
      </c>
      <c r="H31" s="20">
        <v>9158546.8573000003</v>
      </c>
      <c r="I31" s="19">
        <v>2669.9295000000002</v>
      </c>
      <c r="K31" s="16">
        <f t="shared" si="47"/>
        <v>-4.7349999891594052</v>
      </c>
      <c r="L31" s="17">
        <f t="shared" si="48"/>
        <v>-3.9449999108910561</v>
      </c>
      <c r="M31" s="17">
        <f t="shared" si="49"/>
        <v>6.1630551834516307</v>
      </c>
      <c r="N31" s="17">
        <f t="shared" si="50"/>
        <v>-1.6849999999976717</v>
      </c>
      <c r="O31" s="18">
        <f t="shared" si="51"/>
        <v>6.3892467626678942</v>
      </c>
      <c r="P31" s="18">
        <f t="shared" si="52"/>
        <v>0.58084061478799043</v>
      </c>
      <c r="Q31" s="19">
        <f t="shared" si="53"/>
        <v>-8.6589749435241392E-2</v>
      </c>
      <c r="R31" s="21"/>
      <c r="S31" s="42">
        <f t="shared" si="54"/>
        <v>230.20038105123479</v>
      </c>
      <c r="T31" s="43">
        <f t="shared" si="55"/>
        <v>-15.291167713196428</v>
      </c>
      <c r="U31" s="21"/>
      <c r="V31" s="16">
        <f t="shared" si="56"/>
        <v>3.1000000075437129</v>
      </c>
      <c r="W31" s="127">
        <f t="shared" si="57"/>
        <v>43.779999949038029</v>
      </c>
      <c r="X31" s="127">
        <f t="shared" si="58"/>
        <v>43.889616033687751</v>
      </c>
      <c r="Y31" s="127">
        <f t="shared" si="59"/>
        <v>-11.399999999957799</v>
      </c>
      <c r="Z31" s="127">
        <f t="shared" si="60"/>
        <v>45.345985440649308</v>
      </c>
      <c r="AA31" s="127">
        <f t="shared" si="61"/>
        <v>0.91147709428440815</v>
      </c>
      <c r="AB31" s="19">
        <f t="shared" si="62"/>
        <v>1.83211476238072E-2</v>
      </c>
      <c r="AC31" s="21"/>
      <c r="AD31" s="16">
        <f t="shared" si="63"/>
        <v>4.0502731474511151</v>
      </c>
      <c r="AE31" s="19">
        <f t="shared" si="64"/>
        <v>-14.560397585467522</v>
      </c>
      <c r="AF31" s="21"/>
      <c r="AG31" s="20">
        <f t="shared" si="65"/>
        <v>1.7216426925741146</v>
      </c>
      <c r="AH31" s="19">
        <f t="shared" si="66"/>
        <v>1.09712027462971</v>
      </c>
      <c r="AI31" s="21"/>
      <c r="AJ31" s="17">
        <f t="shared" si="67"/>
        <v>239.2436487703533</v>
      </c>
    </row>
    <row r="32" spans="2:100" ht="15.75" x14ac:dyDescent="0.25">
      <c r="B32" s="138">
        <v>13</v>
      </c>
      <c r="C32" s="139"/>
      <c r="D32" s="132">
        <v>45685.416666666664</v>
      </c>
      <c r="E32" s="92">
        <f t="shared" ref="E32:E33" si="68">D32-D31</f>
        <v>8.0416666666642413</v>
      </c>
      <c r="F32" s="93">
        <f t="shared" ref="F32:F33" si="69">D32-D$20</f>
        <v>57.791666666664241</v>
      </c>
      <c r="G32" s="20">
        <v>808741.179</v>
      </c>
      <c r="H32" s="20">
        <v>9158546.9404999986</v>
      </c>
      <c r="I32" s="19">
        <v>2669.9364999999998</v>
      </c>
      <c r="K32" s="16">
        <f t="shared" ref="K32:K33" si="70">(G32-G31)*100</f>
        <v>15.449999994598329</v>
      </c>
      <c r="L32" s="17">
        <f t="shared" ref="L32:L33" si="71">(H32-H31)*100</f>
        <v>8.3199998363852501</v>
      </c>
      <c r="M32" s="17">
        <f t="shared" ref="M32:M33" si="72">SQRT(K32^2+L32^2)</f>
        <v>17.54778895218822</v>
      </c>
      <c r="N32" s="17">
        <f t="shared" ref="N32:N33" si="73">(I32-I31)*100</f>
        <v>0.69999999996070983</v>
      </c>
      <c r="O32" s="18">
        <f t="shared" ref="O32:O33" si="74">(SQRT((G32-G31)^2+(H32-H31)^2+(I32-I31)^2)*100)</f>
        <v>17.561745275185036</v>
      </c>
      <c r="P32" s="18">
        <f t="shared" ref="P32:P33" si="75">O32/(F32-F31)</f>
        <v>2.1838439720443938</v>
      </c>
      <c r="Q32" s="19">
        <f t="shared" ref="Q32:Q33" si="76">(P32-P31)/(F32-F31)</f>
        <v>0.1993372050474885</v>
      </c>
      <c r="R32" s="21"/>
      <c r="S32" s="42">
        <f t="shared" ref="S32:S33" si="77">IF(K32&lt;0, ATAN2(L32,K32)*180/PI()+360,ATAN2(L32,K32)*180/PI())</f>
        <v>61.697033272179837</v>
      </c>
      <c r="T32" s="43">
        <f t="shared" ref="T32:T33" si="78">ATAN(N32/M32)*180/PI()</f>
        <v>2.2843785037399482</v>
      </c>
      <c r="U32" s="21"/>
      <c r="V32" s="16">
        <f t="shared" ref="V32:V33" si="79">(G32-$G$20)*100</f>
        <v>18.550000002142042</v>
      </c>
      <c r="W32" s="127">
        <f t="shared" ref="W32:W33" si="80">(H32-$H$20)*100</f>
        <v>52.099999785423279</v>
      </c>
      <c r="X32" s="127">
        <f t="shared" ref="X32:X33" si="81">SQRT(V32^2+W32^2)</f>
        <v>55.303819738970795</v>
      </c>
      <c r="Y32" s="127">
        <f t="shared" ref="Y32:Y33" si="82">(I32-$I$20)*100</f>
        <v>-10.69999999999709</v>
      </c>
      <c r="Z32" s="127">
        <f t="shared" ref="Z32:Z33" si="83">SQRT((G32-$G$20)^2+(H32-$H$20)^2+(I32-$I$20)^2)*100</f>
        <v>56.329410415168667</v>
      </c>
      <c r="AA32" s="127">
        <f t="shared" ref="AA32:AA33" si="84">Z32/F32</f>
        <v>0.97469780098349301</v>
      </c>
      <c r="AB32" s="19">
        <f t="shared" ref="AB32:AB33" si="85">(AA32-$AA$20)/(F32-$F$20)</f>
        <v>1.6865715373903977E-2</v>
      </c>
      <c r="AC32" s="21"/>
      <c r="AD32" s="16">
        <f t="shared" ref="AD32:AD33" si="86">IF(F32&lt;=0,NA(),IF((G32-$G$20)&lt;0,ATAN2((H32-$H$20),(G32-$G$20))*180/PI()+360,ATAN2((H32-$H$20),(G32-$G$20))*180/PI()))</f>
        <v>19.598072010226506</v>
      </c>
      <c r="AE32" s="19">
        <f t="shared" ref="AE32:AE33" si="87">IF(E32&lt;=0,NA(),ATAN(Y32/X32)*180/PI())</f>
        <v>-10.950102992790132</v>
      </c>
      <c r="AF32" s="21"/>
      <c r="AG32" s="20">
        <f t="shared" ref="AG32:AG33" si="88">1/(O32/E32)</f>
        <v>0.45790817146330071</v>
      </c>
      <c r="AH32" s="19">
        <f t="shared" ref="AH32:AH33" si="89">1/(Z32/F32)</f>
        <v>1.0259590192888262</v>
      </c>
      <c r="AI32" s="21"/>
      <c r="AJ32" s="17">
        <f t="shared" ref="AJ32:AJ33" si="90">SQRT((G32-$E$11)^2+(H32-$F$11)^2+(I32-$G$11)^2)</f>
        <v>239.32318973698492</v>
      </c>
    </row>
    <row r="33" spans="2:36" ht="15.75" x14ac:dyDescent="0.25">
      <c r="B33" s="167">
        <v>14</v>
      </c>
      <c r="C33" s="168"/>
      <c r="D33" s="89">
        <v>45687.375</v>
      </c>
      <c r="E33" s="92">
        <f t="shared" si="68"/>
        <v>1.9583333333357587</v>
      </c>
      <c r="F33" s="93">
        <f t="shared" si="69"/>
        <v>59.75</v>
      </c>
      <c r="G33" s="20">
        <v>808741.196</v>
      </c>
      <c r="H33" s="20">
        <v>9158546.9739999995</v>
      </c>
      <c r="I33" s="19">
        <v>2669.9245000000001</v>
      </c>
      <c r="K33" s="16">
        <f t="shared" si="70"/>
        <v>1.6999999992549419</v>
      </c>
      <c r="L33" s="17">
        <f t="shared" si="71"/>
        <v>3.3500000834465027</v>
      </c>
      <c r="M33" s="17">
        <f t="shared" si="72"/>
        <v>3.7566608253285758</v>
      </c>
      <c r="N33" s="17">
        <f t="shared" si="73"/>
        <v>-1.1999999999716238</v>
      </c>
      <c r="O33" s="18">
        <f t="shared" si="74"/>
        <v>3.9436658778971472</v>
      </c>
      <c r="P33" s="18">
        <f t="shared" si="75"/>
        <v>2.0137868312641345</v>
      </c>
      <c r="Q33" s="19">
        <f t="shared" si="76"/>
        <v>-8.6837688908961055E-2</v>
      </c>
      <c r="R33" s="21"/>
      <c r="S33" s="42">
        <f t="shared" si="77"/>
        <v>26.906092869865482</v>
      </c>
      <c r="T33" s="43">
        <f t="shared" si="78"/>
        <v>-17.715177809118039</v>
      </c>
      <c r="U33" s="21"/>
      <c r="V33" s="16">
        <f t="shared" si="79"/>
        <v>20.250000001396984</v>
      </c>
      <c r="W33" s="127">
        <f t="shared" si="80"/>
        <v>55.449999868869781</v>
      </c>
      <c r="X33" s="127">
        <f t="shared" si="81"/>
        <v>59.031898034149613</v>
      </c>
      <c r="Y33" s="127">
        <f t="shared" si="82"/>
        <v>-11.899999999968713</v>
      </c>
      <c r="Z33" s="127">
        <f t="shared" si="83"/>
        <v>60.219390444552758</v>
      </c>
      <c r="AA33" s="127">
        <f t="shared" si="84"/>
        <v>1.0078559070218034</v>
      </c>
      <c r="AB33" s="19">
        <f t="shared" si="85"/>
        <v>1.686788128906784E-2</v>
      </c>
      <c r="AC33" s="21"/>
      <c r="AD33" s="16">
        <f t="shared" si="86"/>
        <v>20.061883549593855</v>
      </c>
      <c r="AE33" s="19">
        <f t="shared" si="87"/>
        <v>-11.397277913903551</v>
      </c>
      <c r="AF33" s="21"/>
      <c r="AG33" s="20">
        <f t="shared" si="88"/>
        <v>0.49657688911008524</v>
      </c>
      <c r="AH33" s="19">
        <f t="shared" si="89"/>
        <v>0.99220532720295562</v>
      </c>
      <c r="AI33" s="21"/>
      <c r="AJ33" s="17">
        <f t="shared" si="90"/>
        <v>239.31874096987366</v>
      </c>
    </row>
    <row r="34" spans="2:36" ht="15.75" x14ac:dyDescent="0.25">
      <c r="B34" s="138">
        <v>15</v>
      </c>
      <c r="C34" s="139"/>
      <c r="D34" s="79">
        <v>45698.375</v>
      </c>
      <c r="E34" s="92">
        <f t="shared" ref="E34" si="91">D34-D33</f>
        <v>11</v>
      </c>
      <c r="F34" s="93">
        <f t="shared" ref="F34" si="92">D34-D$20</f>
        <v>70.75</v>
      </c>
      <c r="G34" s="20">
        <v>808741.17799999996</v>
      </c>
      <c r="H34" s="20">
        <v>9158546.9900000002</v>
      </c>
      <c r="I34" s="19">
        <v>2669.9085</v>
      </c>
      <c r="K34" s="16">
        <f t="shared" ref="K34" si="93">(G34-G33)*100</f>
        <v>-1.8000000040046871</v>
      </c>
      <c r="L34" s="17">
        <f t="shared" ref="L34" si="94">(H34-H33)*100</f>
        <v>1.6000000759959221</v>
      </c>
      <c r="M34" s="17">
        <f t="shared" ref="M34" si="95">SQRT(K34^2+L34^2)</f>
        <v>2.4083189692405429</v>
      </c>
      <c r="N34" s="17">
        <f t="shared" ref="N34" si="96">(I34-I33)*100</f>
        <v>-1.6000000000076398</v>
      </c>
      <c r="O34" s="18">
        <f t="shared" ref="O34" si="97">(SQRT((G34-G33)^2+(H34-H33)^2+(I34-I33)^2)*100)</f>
        <v>2.891366503511493</v>
      </c>
      <c r="P34" s="18">
        <f t="shared" ref="P34" si="98">O34/(F34-F33)</f>
        <v>0.26285150031922666</v>
      </c>
      <c r="Q34" s="19">
        <f t="shared" ref="Q34" si="99">(P34-P33)/(F34-F33)</f>
        <v>-0.15917593917680981</v>
      </c>
      <c r="R34" s="21"/>
      <c r="S34" s="42">
        <f t="shared" ref="S34" si="100">IF(K34&lt;0, ATAN2(L34,K34)*180/PI()+360,ATAN2(L34,K34)*180/PI())</f>
        <v>311.63354062459075</v>
      </c>
      <c r="T34" s="43">
        <f t="shared" ref="T34" si="101">ATAN(N34/M34)*180/PI()</f>
        <v>-33.598625148566491</v>
      </c>
      <c r="U34" s="21"/>
      <c r="V34" s="16">
        <f t="shared" ref="V34" si="102">(G34-$G$20)*100</f>
        <v>18.449999997392297</v>
      </c>
      <c r="W34" s="127">
        <f t="shared" ref="W34" si="103">(H34-$H$20)*100</f>
        <v>57.049999944865704</v>
      </c>
      <c r="X34" s="127">
        <f t="shared" ref="X34" si="104">SQRT(V34^2+W34^2)</f>
        <v>59.9591944043026</v>
      </c>
      <c r="Y34" s="127">
        <f t="shared" ref="Y34" si="105">(I34-$I$20)*100</f>
        <v>-13.499999999976353</v>
      </c>
      <c r="Z34" s="127">
        <f t="shared" ref="Z34" si="106">SQRT((G34-$G$20)^2+(H34-$H$20)^2+(I34-$I$20)^2)*100</f>
        <v>61.460190315457972</v>
      </c>
      <c r="AA34" s="127">
        <f t="shared" ref="AA34" si="107">Z34/F34</f>
        <v>0.86869526947643771</v>
      </c>
      <c r="AB34" s="19">
        <f t="shared" ref="AB34" si="108">(AA34-$AA$20)/(F34-$F$20)</f>
        <v>1.227837836715813E-2</v>
      </c>
      <c r="AC34" s="21"/>
      <c r="AD34" s="16">
        <f t="shared" ref="AD34" si="109">IF(F34&lt;=0,NA(),IF((G34-$G$20)&lt;0,ATAN2((H34-$H$20),(G34-$G$20))*180/PI()+360,ATAN2((H34-$H$20),(G34-$G$20))*180/PI()))</f>
        <v>17.921234622036941</v>
      </c>
      <c r="AE34" s="19">
        <f t="shared" ref="AE34" si="110">IF(E34&lt;=0,NA(),ATAN(Y34/X34)*180/PI())</f>
        <v>-12.688733888503963</v>
      </c>
      <c r="AF34" s="21"/>
      <c r="AG34" s="20">
        <f t="shared" ref="AG34" si="111">1/(O34/E34)</f>
        <v>3.8044294926432785</v>
      </c>
      <c r="AH34" s="19">
        <f t="shared" ref="AH34" si="112">1/(Z34/F34)</f>
        <v>1.151151658282541</v>
      </c>
      <c r="AI34" s="21"/>
      <c r="AJ34" s="17">
        <f t="shared" ref="AJ34" si="113">SQRT((G34-$E$11)^2+(H34-$F$11)^2+(I34-$G$11)^2)</f>
        <v>239.2956079646753</v>
      </c>
    </row>
    <row r="35" spans="2:36" ht="15.75" x14ac:dyDescent="0.25">
      <c r="B35" s="167">
        <v>16</v>
      </c>
      <c r="C35" s="168"/>
      <c r="D35" s="79">
        <v>45702.458333333336</v>
      </c>
      <c r="E35" s="92">
        <f t="shared" ref="E35:E36" si="114">D35-D34</f>
        <v>4.0833333333357587</v>
      </c>
      <c r="F35" s="93">
        <f t="shared" ref="F35:F36" si="115">D35-D$20</f>
        <v>74.833333333335759</v>
      </c>
      <c r="G35" s="20">
        <v>808741.228</v>
      </c>
      <c r="H35" s="20">
        <v>9158547.0760000013</v>
      </c>
      <c r="I35" s="19">
        <v>2669.8980000000001</v>
      </c>
      <c r="K35" s="16">
        <f t="shared" ref="K35:K36" si="116">(G35-G34)*100</f>
        <v>5.0000000046566129</v>
      </c>
      <c r="L35" s="17">
        <f t="shared" ref="L35:L36" si="117">(H35-H34)*100</f>
        <v>8.6000001057982445</v>
      </c>
      <c r="M35" s="17">
        <f t="shared" ref="M35:M36" si="118">SQRT(K35^2+L35^2)</f>
        <v>9.9478641861605617</v>
      </c>
      <c r="N35" s="17">
        <f t="shared" ref="N35:N36" si="119">(I35-I34)*100</f>
        <v>-1.0499999999865395</v>
      </c>
      <c r="O35" s="18">
        <f t="shared" ref="O35:O36" si="120">(SQRT((G35-G34)^2+(H35-H34)^2+(I35-I34)^2)*100)</f>
        <v>10.003124605155515</v>
      </c>
      <c r="P35" s="18">
        <f t="shared" ref="P35:P36" si="121">O35/(F35-F34)</f>
        <v>2.44974480126112</v>
      </c>
      <c r="Q35" s="19">
        <f t="shared" ref="Q35:Q36" si="122">(P35-P34)/(F35-F34)</f>
        <v>0.53556570635279854</v>
      </c>
      <c r="R35" s="21"/>
      <c r="S35" s="42">
        <f t="shared" ref="S35:S36" si="123">IF(K35&lt;0, ATAN2(L35,K35)*180/PI()+360,ATAN2(L35,K35)*180/PI())</f>
        <v>30.173519746555741</v>
      </c>
      <c r="T35" s="43">
        <f t="shared" ref="T35:T36" si="124">ATAN(N35/M35)*180/PI()</f>
        <v>-6.0252769247895674</v>
      </c>
      <c r="U35" s="21"/>
      <c r="V35" s="16">
        <f t="shared" ref="V35:V36" si="125">(G35-$G$20)*100</f>
        <v>23.45000000204891</v>
      </c>
      <c r="W35" s="127">
        <f t="shared" ref="W35:W36" si="126">(H35-$H$20)*100</f>
        <v>65.650000050663948</v>
      </c>
      <c r="X35" s="127">
        <f t="shared" ref="X35:X36" si="127">SQRT(V35^2+W35^2)</f>
        <v>69.712445135343444</v>
      </c>
      <c r="Y35" s="127">
        <f t="shared" ref="Y35:Y36" si="128">(I35-$I$20)*100</f>
        <v>-14.549999999962893</v>
      </c>
      <c r="Z35" s="127">
        <f t="shared" ref="Z35:Z36" si="129">SQRT((G35-$G$20)^2+(H35-$H$20)^2+(I35-$I$20)^2)*100</f>
        <v>71.214657948677882</v>
      </c>
      <c r="AA35" s="127">
        <f t="shared" ref="AA35:AA36" si="130">Z35/F35</f>
        <v>0.95164353606247987</v>
      </c>
      <c r="AB35" s="19">
        <f t="shared" ref="AB35:AB36" si="131">(AA35-$AA$20)/(F35-$F$20)</f>
        <v>1.2716840125556112E-2</v>
      </c>
      <c r="AC35" s="21"/>
      <c r="AD35" s="16">
        <f t="shared" ref="AD35:AD36" si="132">IF(F35&lt;=0,NA(),IF((G35-$G$20)&lt;0,ATAN2((H35-$H$20),(G35-$G$20))*180/PI()+360,ATAN2((H35-$H$20),(G35-$G$20))*180/PI()))</f>
        <v>19.656588352066724</v>
      </c>
      <c r="AE35" s="19">
        <f t="shared" ref="AE35:AE36" si="133">IF(E35&lt;=0,NA(),ATAN(Y35/X35)*180/PI())</f>
        <v>-11.78921959782233</v>
      </c>
      <c r="AF35" s="21"/>
      <c r="AG35" s="20">
        <f t="shared" ref="AG35:AG36" si="134">1/(O35/E35)</f>
        <v>0.40820578514349881</v>
      </c>
      <c r="AH35" s="19">
        <f t="shared" ref="AH35:AH36" si="135">1/(Z35/F35)</f>
        <v>1.0508136314754997</v>
      </c>
      <c r="AI35" s="21"/>
      <c r="AJ35" s="17">
        <f t="shared" ref="AJ35:AJ36" si="136">SQRT((G35-$E$11)^2+(H35-$F$11)^2+(I35-$G$11)^2)</f>
        <v>239.2885083088303</v>
      </c>
    </row>
    <row r="36" spans="2:36" ht="15.75" x14ac:dyDescent="0.25">
      <c r="B36" s="138">
        <v>17</v>
      </c>
      <c r="C36" s="139"/>
      <c r="D36" s="79">
        <v>45704.625</v>
      </c>
      <c r="E36" s="92">
        <f t="shared" si="114"/>
        <v>2.1666666666642413</v>
      </c>
      <c r="F36" s="93">
        <f t="shared" si="115"/>
        <v>77</v>
      </c>
      <c r="G36" s="20">
        <v>808741.22549999994</v>
      </c>
      <c r="H36" s="20">
        <v>9158547.0804999992</v>
      </c>
      <c r="I36" s="19">
        <v>2669.8879999999999</v>
      </c>
      <c r="K36" s="16">
        <f t="shared" si="116"/>
        <v>-0.25000000605359674</v>
      </c>
      <c r="L36" s="17">
        <f t="shared" si="117"/>
        <v>0.44999979436397552</v>
      </c>
      <c r="M36" s="17">
        <f t="shared" si="118"/>
        <v>0.51478133023102024</v>
      </c>
      <c r="N36" s="17">
        <f t="shared" si="119"/>
        <v>-1.0000000000218279</v>
      </c>
      <c r="O36" s="18">
        <f t="shared" si="120"/>
        <v>1.1247221070104714</v>
      </c>
      <c r="P36" s="18">
        <f t="shared" si="121"/>
        <v>0.51910251092849091</v>
      </c>
      <c r="Q36" s="19">
        <f t="shared" si="122"/>
        <v>-0.89106567246221091</v>
      </c>
      <c r="R36" s="21"/>
      <c r="S36" s="42">
        <f t="shared" si="123"/>
        <v>330.94538419676951</v>
      </c>
      <c r="T36" s="43">
        <f t="shared" si="124"/>
        <v>-62.761435927030853</v>
      </c>
      <c r="U36" s="21"/>
      <c r="V36" s="16">
        <f t="shared" si="125"/>
        <v>23.199999995995313</v>
      </c>
      <c r="W36" s="127">
        <f t="shared" si="126"/>
        <v>66.099999845027924</v>
      </c>
      <c r="X36" s="127">
        <f t="shared" si="127"/>
        <v>70.053193926664576</v>
      </c>
      <c r="Y36" s="127">
        <f t="shared" si="128"/>
        <v>-15.54999999998472</v>
      </c>
      <c r="Z36" s="127">
        <f t="shared" si="129"/>
        <v>71.75829205970831</v>
      </c>
      <c r="AA36" s="127">
        <f t="shared" si="130"/>
        <v>0.93192587090530277</v>
      </c>
      <c r="AB36" s="19">
        <f t="shared" si="131"/>
        <v>1.2102933388380555E-2</v>
      </c>
      <c r="AC36" s="21"/>
      <c r="AD36" s="16">
        <f t="shared" si="132"/>
        <v>19.340224440723933</v>
      </c>
      <c r="AE36" s="19">
        <f t="shared" si="133"/>
        <v>-12.515263797913477</v>
      </c>
      <c r="AF36" s="21"/>
      <c r="AG36" s="20">
        <f t="shared" si="134"/>
        <v>1.9264017779674258</v>
      </c>
      <c r="AH36" s="19">
        <f t="shared" si="135"/>
        <v>1.0730467210107257</v>
      </c>
      <c r="AI36" s="21"/>
      <c r="AJ36" s="17">
        <f t="shared" si="136"/>
        <v>239.28436696261349</v>
      </c>
    </row>
    <row r="37" spans="2:36" ht="15.75" x14ac:dyDescent="0.25">
      <c r="B37" s="167">
        <v>18</v>
      </c>
      <c r="C37" s="168"/>
      <c r="D37" s="79">
        <v>45713.625</v>
      </c>
      <c r="E37" s="92">
        <f t="shared" ref="E37" si="137">D37-D36</f>
        <v>9</v>
      </c>
      <c r="F37" s="93">
        <f t="shared" ref="F37" si="138">D37-D$20</f>
        <v>86</v>
      </c>
      <c r="G37" s="20">
        <v>808741.25050000008</v>
      </c>
      <c r="H37" s="20">
        <v>9158547.1569999997</v>
      </c>
      <c r="I37" s="19">
        <v>2669.8645000000001</v>
      </c>
      <c r="K37" s="16">
        <f t="shared" ref="K37" si="139">(G37-G36)*100</f>
        <v>2.5000000139698386</v>
      </c>
      <c r="L37" s="17">
        <f t="shared" ref="L37" si="140">(H37-H36)*100</f>
        <v>7.6500000432133675</v>
      </c>
      <c r="M37" s="17">
        <f t="shared" ref="M37" si="141">SQRT(K37^2+L37^2)</f>
        <v>8.0481364756702352</v>
      </c>
      <c r="N37" s="17">
        <f t="shared" ref="N37" si="142">(I37-I36)*100</f>
        <v>-2.3499999999785359</v>
      </c>
      <c r="O37" s="18">
        <f t="shared" ref="O37" si="143">(SQRT((G37-G36)^2+(H37-H36)^2+(I37-I36)^2)*100)</f>
        <v>8.3842113958864868</v>
      </c>
      <c r="P37" s="18">
        <f t="shared" ref="P37" si="144">O37/(F37-F36)</f>
        <v>0.93157904398738745</v>
      </c>
      <c r="Q37" s="19">
        <f t="shared" ref="Q37" si="145">(P37-P36)/(F37-F36)</f>
        <v>4.5830725895432946E-2</v>
      </c>
      <c r="R37" s="21"/>
      <c r="S37" s="42">
        <f t="shared" ref="S37" si="146">IF(K37&lt;0, ATAN2(L37,K37)*180/PI()+360,ATAN2(L37,K37)*180/PI())</f>
        <v>18.097256585683667</v>
      </c>
      <c r="T37" s="43">
        <f t="shared" ref="T37" si="147">ATAN(N37/M37)*180/PI()</f>
        <v>-16.277438021661776</v>
      </c>
      <c r="U37" s="21"/>
      <c r="V37" s="16">
        <f t="shared" ref="V37" si="148">(G37-$G$20)*100</f>
        <v>25.700000009965152</v>
      </c>
      <c r="W37" s="127">
        <f t="shared" ref="W37" si="149">(H37-$H$20)*100</f>
        <v>73.749999888241291</v>
      </c>
      <c r="X37" s="127">
        <f t="shared" ref="X37" si="150">SQRT(V37^2+W37^2)</f>
        <v>78.099631779079473</v>
      </c>
      <c r="Y37" s="127">
        <f t="shared" ref="Y37" si="151">(I37-$I$20)*100</f>
        <v>-17.899999999963256</v>
      </c>
      <c r="Z37" s="127">
        <f t="shared" ref="Z37" si="152">SQRT((G37-$G$20)^2+(H37-$H$20)^2+(I37-$I$20)^2)*100</f>
        <v>80.124668386374509</v>
      </c>
      <c r="AA37" s="127">
        <f t="shared" ref="AA37" si="153">Z37/F37</f>
        <v>0.93168219053923851</v>
      </c>
      <c r="AB37" s="19">
        <f t="shared" ref="AB37" si="154">(AA37-$AA$20)/(F37-$F$20)</f>
        <v>1.0833513843479518E-2</v>
      </c>
      <c r="AC37" s="21"/>
      <c r="AD37" s="16">
        <f t="shared" ref="AD37" si="155">IF(F37&lt;=0,NA(),IF((G37-$G$20)&lt;0,ATAN2((H37-$H$20),(G37-$G$20))*180/PI()+360,ATAN2((H37-$H$20),(G37-$G$20))*180/PI()))</f>
        <v>19.212147029873879</v>
      </c>
      <c r="AE37" s="19">
        <f t="shared" ref="AE37" si="156">IF(E37&lt;=0,NA(),ATAN(Y37/X37)*180/PI())</f>
        <v>-12.908919601419015</v>
      </c>
      <c r="AF37" s="21"/>
      <c r="AG37" s="20">
        <f t="shared" ref="AG37" si="157">1/(O37/E37)</f>
        <v>1.0734462163508467</v>
      </c>
      <c r="AH37" s="19">
        <f t="shared" ref="AH37" si="158">1/(Z37/F37)</f>
        <v>1.0733273751011818</v>
      </c>
      <c r="AI37" s="21"/>
      <c r="AJ37" s="17">
        <f t="shared" ref="AJ37" si="159">SQRT((G37-$E$11)^2+(H37-$F$11)^2+(I37-$G$11)^2)</f>
        <v>239.262716653967</v>
      </c>
    </row>
    <row r="38" spans="2:36" ht="15.75" x14ac:dyDescent="0.25">
      <c r="B38" s="138">
        <v>19</v>
      </c>
      <c r="C38" s="139"/>
      <c r="D38" s="79"/>
      <c r="E38" s="82"/>
      <c r="F38" s="83"/>
      <c r="G38" s="20"/>
      <c r="H38" s="20"/>
      <c r="I38" s="19"/>
    </row>
    <row r="39" spans="2:36" ht="15.75" x14ac:dyDescent="0.25">
      <c r="B39" s="167">
        <v>20</v>
      </c>
      <c r="C39" s="168"/>
      <c r="D39" s="79"/>
      <c r="E39" s="92"/>
      <c r="F39" s="93"/>
      <c r="G39" s="20"/>
      <c r="H39" s="20"/>
      <c r="I39" s="19"/>
    </row>
    <row r="40" spans="2:36" ht="15.75" x14ac:dyDescent="0.25">
      <c r="B40" s="138">
        <v>21</v>
      </c>
      <c r="C40" s="139"/>
      <c r="D40" s="79"/>
      <c r="E40" s="82"/>
      <c r="F40" s="83"/>
      <c r="G40" s="20"/>
      <c r="H40" s="20"/>
      <c r="I40" s="19"/>
    </row>
    <row r="41" spans="2:36" ht="15.75" x14ac:dyDescent="0.25">
      <c r="B41" s="167">
        <v>22</v>
      </c>
      <c r="C41" s="168"/>
      <c r="D41" s="79"/>
      <c r="E41" s="92"/>
      <c r="F41" s="93"/>
      <c r="G41" s="20"/>
      <c r="H41" s="20"/>
      <c r="I41" s="19"/>
    </row>
    <row r="42" spans="2:36" ht="15.75" x14ac:dyDescent="0.25">
      <c r="B42" s="138">
        <v>23</v>
      </c>
      <c r="C42" s="139"/>
      <c r="D42" s="79"/>
      <c r="E42" s="82"/>
      <c r="F42" s="83"/>
      <c r="G42" s="20"/>
      <c r="H42" s="20"/>
      <c r="I42" s="19"/>
    </row>
    <row r="43" spans="2:36" ht="15.75" x14ac:dyDescent="0.25">
      <c r="B43" s="167">
        <v>24</v>
      </c>
      <c r="C43" s="168"/>
      <c r="D43" s="79"/>
      <c r="E43" s="92"/>
      <c r="F43" s="93"/>
      <c r="G43" s="20"/>
      <c r="H43" s="20"/>
      <c r="I43" s="19"/>
    </row>
    <row r="44" spans="2:36" ht="15.75" x14ac:dyDescent="0.25">
      <c r="B44" s="138">
        <v>25</v>
      </c>
      <c r="C44" s="139"/>
      <c r="D44" s="79"/>
      <c r="E44" s="82"/>
      <c r="F44" s="83"/>
      <c r="G44" s="20"/>
      <c r="H44" s="20"/>
      <c r="I44" s="19"/>
    </row>
    <row r="45" spans="2:36" ht="15.75" x14ac:dyDescent="0.25">
      <c r="B45" s="167">
        <v>26</v>
      </c>
      <c r="C45" s="168"/>
      <c r="D45" s="79"/>
      <c r="E45" s="92"/>
      <c r="F45" s="93"/>
      <c r="G45" s="20"/>
      <c r="H45" s="20"/>
      <c r="I45" s="19"/>
    </row>
    <row r="46" spans="2:36" ht="15.75" x14ac:dyDescent="0.25">
      <c r="B46" s="138">
        <v>27</v>
      </c>
      <c r="C46" s="139"/>
      <c r="D46" s="79"/>
      <c r="E46" s="82"/>
      <c r="F46" s="83"/>
      <c r="G46" s="20"/>
      <c r="H46" s="20"/>
      <c r="I46" s="19"/>
    </row>
    <row r="47" spans="2:36" ht="15.75" x14ac:dyDescent="0.25">
      <c r="B47" s="167">
        <v>28</v>
      </c>
      <c r="C47" s="168"/>
      <c r="D47" s="79"/>
      <c r="E47" s="92"/>
      <c r="F47" s="93"/>
      <c r="G47" s="20"/>
      <c r="H47" s="20"/>
      <c r="I47" s="19"/>
    </row>
    <row r="48" spans="2:36" ht="15.75" x14ac:dyDescent="0.25">
      <c r="B48" s="138">
        <v>29</v>
      </c>
      <c r="C48" s="139"/>
      <c r="D48" s="79"/>
      <c r="E48" s="82"/>
      <c r="F48" s="83"/>
      <c r="G48" s="20"/>
      <c r="H48" s="20"/>
      <c r="I48" s="19"/>
    </row>
    <row r="49" spans="2:9" ht="15.75" x14ac:dyDescent="0.25">
      <c r="B49" s="167">
        <v>30</v>
      </c>
      <c r="C49" s="168"/>
      <c r="D49" s="79"/>
      <c r="E49" s="92"/>
      <c r="F49" s="93"/>
      <c r="G49" s="20"/>
      <c r="H49" s="20"/>
      <c r="I49" s="19"/>
    </row>
    <row r="50" spans="2:9" ht="15.75" x14ac:dyDescent="0.25">
      <c r="B50" s="138">
        <v>31</v>
      </c>
      <c r="C50" s="139"/>
      <c r="D50" s="79"/>
      <c r="E50" s="82"/>
      <c r="F50" s="83"/>
      <c r="G50" s="20"/>
      <c r="H50" s="20"/>
      <c r="I50" s="19"/>
    </row>
    <row r="51" spans="2:9" ht="15.75" x14ac:dyDescent="0.25">
      <c r="B51" s="167">
        <v>32</v>
      </c>
      <c r="C51" s="168"/>
      <c r="D51" s="79"/>
      <c r="E51" s="92"/>
      <c r="F51" s="93"/>
      <c r="G51" s="20"/>
      <c r="H51" s="20"/>
      <c r="I51" s="19"/>
    </row>
    <row r="52" spans="2:9" ht="15.75" x14ac:dyDescent="0.25">
      <c r="B52" s="138">
        <v>33</v>
      </c>
      <c r="C52" s="139"/>
      <c r="D52" s="79"/>
      <c r="E52" s="82"/>
      <c r="F52" s="83"/>
      <c r="G52" s="20"/>
      <c r="H52" s="20"/>
      <c r="I52" s="19"/>
    </row>
  </sheetData>
  <mergeCells count="45"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AD17:AE17"/>
    <mergeCell ref="AG17:AG18"/>
    <mergeCell ref="B26:C26"/>
    <mergeCell ref="B27:C27"/>
    <mergeCell ref="B28:C28"/>
    <mergeCell ref="B20:C20"/>
    <mergeCell ref="B21:C21"/>
    <mergeCell ref="B22:C22"/>
    <mergeCell ref="B23:C23"/>
    <mergeCell ref="B24:C24"/>
    <mergeCell ref="B25:C25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9:C49"/>
    <mergeCell ref="B50:C50"/>
    <mergeCell ref="B51:C51"/>
    <mergeCell ref="B52:C52"/>
    <mergeCell ref="B44:C44"/>
    <mergeCell ref="B45:C45"/>
    <mergeCell ref="B46:C46"/>
    <mergeCell ref="B47:C47"/>
    <mergeCell ref="B48:C48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F38A-D5CB-4934-9F71-EEC1D073656F}">
  <sheetPr>
    <tabColor rgb="FF0066CC"/>
  </sheetPr>
  <dimension ref="B1:CV51"/>
  <sheetViews>
    <sheetView zoomScale="70" zoomScaleNormal="70" workbookViewId="0">
      <pane ySplit="19" topLeftCell="A21" activePane="bottomLeft" state="frozen"/>
      <selection activeCell="E35" sqref="E35"/>
      <selection pane="bottomLeft" activeCell="AD45" sqref="AD45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45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46</v>
      </c>
      <c r="F8" s="40"/>
      <c r="G8" s="31" t="s">
        <v>29</v>
      </c>
      <c r="H8" s="68"/>
      <c r="I8" s="76" t="s">
        <v>64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47</v>
      </c>
      <c r="E11" s="56">
        <v>808544.33200000005</v>
      </c>
      <c r="F11" s="56">
        <v>9158682.6030000001</v>
      </c>
      <c r="G11" s="56">
        <v>2681.0059999999999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808647.05299999996</v>
      </c>
      <c r="F14" s="56">
        <f>H20</f>
        <v>9158556.2339999992</v>
      </c>
      <c r="G14" s="56">
        <f>I20</f>
        <v>2678.8204999999998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77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78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6.5" thickBot="1" x14ac:dyDescent="0.3">
      <c r="B20" s="138">
        <v>1</v>
      </c>
      <c r="C20" s="139"/>
      <c r="D20" s="79">
        <v>45624.625</v>
      </c>
      <c r="E20" s="82">
        <v>0</v>
      </c>
      <c r="F20" s="83">
        <v>0</v>
      </c>
      <c r="G20" s="20">
        <v>808647.05299999996</v>
      </c>
      <c r="H20" s="20">
        <v>9158556.2339999992</v>
      </c>
      <c r="I20" s="19">
        <v>2678.8204999999998</v>
      </c>
      <c r="J20" s="6"/>
      <c r="K20" s="16">
        <f>(G20-G20)*100</f>
        <v>0</v>
      </c>
      <c r="L20" s="17">
        <f>(H20-H20)*100</f>
        <v>0</v>
      </c>
      <c r="M20" s="17">
        <f t="shared" ref="M20:M26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6" si="1">(G20-$G$20)*100</f>
        <v>0</v>
      </c>
      <c r="W20" s="86">
        <f t="shared" ref="W20:W26" si="2">(H20-$H$20)*100</f>
        <v>0</v>
      </c>
      <c r="X20" s="86">
        <v>0</v>
      </c>
      <c r="Y20" s="86">
        <f t="shared" ref="Y20:Y26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6" si="4">SQRT((G20-$E$11)^2+(H20-$F$11)^2+(I20-$G$11)^2)</f>
        <v>162.8665233019122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6.5" thickBot="1" x14ac:dyDescent="0.3">
      <c r="B21" s="167">
        <v>2</v>
      </c>
      <c r="C21" s="168"/>
      <c r="D21" s="79">
        <v>45627.625</v>
      </c>
      <c r="E21" s="92">
        <f>D21-D20</f>
        <v>3</v>
      </c>
      <c r="F21" s="93">
        <f t="shared" ref="F21:F26" si="5">D21-D$20</f>
        <v>3</v>
      </c>
      <c r="G21" s="20">
        <v>808647.02600000007</v>
      </c>
      <c r="H21" s="20">
        <v>9158556.2225000001</v>
      </c>
      <c r="I21" s="19">
        <v>2678.8035</v>
      </c>
      <c r="J21" s="6"/>
      <c r="K21" s="16">
        <f t="shared" ref="K21:L26" si="6">(G21-G20)*100</f>
        <v>-2.6999999885447323</v>
      </c>
      <c r="L21" s="17">
        <f t="shared" si="6"/>
        <v>-1.1499999091029167</v>
      </c>
      <c r="M21" s="17">
        <f t="shared" si="0"/>
        <v>2.9347060720075993</v>
      </c>
      <c r="N21" s="17">
        <f t="shared" ref="N21:N26" si="7">(I21-I20)*100</f>
        <v>-1.6999999999825377</v>
      </c>
      <c r="O21" s="18">
        <f t="shared" ref="O21:O26" si="8">(SQRT((G21-G20)^2+(H21-H20)^2+(I21-I20)^2)*100)</f>
        <v>3.3915335364726822</v>
      </c>
      <c r="P21" s="18">
        <f t="shared" ref="P21:P26" si="9">O21/(F21-F20)</f>
        <v>1.1305111788242275</v>
      </c>
      <c r="Q21" s="19">
        <f t="shared" ref="Q21:Q26" si="10">(P21-P20)/(F21-F20)</f>
        <v>0.37683705960807584</v>
      </c>
      <c r="R21" s="21"/>
      <c r="S21" s="42">
        <f t="shared" ref="S21:S26" si="11">IF(K21&lt;0, ATAN2(L21,K21)*180/PI()+360,ATAN2(L21,K21)*180/PI())</f>
        <v>246.92958929523923</v>
      </c>
      <c r="T21" s="43">
        <f t="shared" ref="T21:T26" si="12">ATAN(N21/M21)*180/PI()</f>
        <v>-30.082613093461301</v>
      </c>
      <c r="U21" s="21"/>
      <c r="V21" s="85">
        <f t="shared" si="1"/>
        <v>-2.6999999885447323</v>
      </c>
      <c r="W21" s="86">
        <f t="shared" si="2"/>
        <v>-1.1499999091029167</v>
      </c>
      <c r="X21" s="86">
        <f t="shared" ref="X21:X26" si="13">SQRT(V21^2+W21^2)</f>
        <v>2.9347060720075993</v>
      </c>
      <c r="Y21" s="86">
        <f t="shared" si="3"/>
        <v>-1.6999999999825377</v>
      </c>
      <c r="Z21" s="86">
        <f t="shared" ref="Z21:Z26" si="14">SQRT((G21-$G$20)^2+(H21-$H$20)^2+(I21-$I$20)^2)*100</f>
        <v>3.3915335364726822</v>
      </c>
      <c r="AA21" s="86">
        <f t="shared" ref="AA21:AA26" si="15">Z21/F21</f>
        <v>1.1305111788242275</v>
      </c>
      <c r="AB21" s="87">
        <f t="shared" ref="AB21:AB26" si="16">(AA21-$AA$20)/(F21-$F$20)</f>
        <v>0.37683705960807584</v>
      </c>
      <c r="AC21" s="21"/>
      <c r="AD21" s="85">
        <f t="shared" ref="AD21:AD26" si="17">IF(F21&lt;=0,NA(),IF((G21-$G$20)&lt;0,ATAN2((H21-$H$20),(G21-$G$20))*180/PI()+360,ATAN2((H21-$H$20),(G21-$G$20))*180/PI()))</f>
        <v>246.92958929523923</v>
      </c>
      <c r="AE21" s="87">
        <f t="shared" ref="AE21:AE26" si="18">IF(E21&lt;=0,NA(),ATAN(Y21/X21)*180/PI())</f>
        <v>-30.082613093461301</v>
      </c>
      <c r="AF21" s="21"/>
      <c r="AG21" s="88">
        <f t="shared" ref="AG21:AG26" si="19">1/(O21/E21)</f>
        <v>0.88455560522633325</v>
      </c>
      <c r="AH21" s="88">
        <f t="shared" ref="AH21:AH26" si="20">1/(Z21/F21)</f>
        <v>0.88455560522633325</v>
      </c>
      <c r="AI21" s="21"/>
      <c r="AJ21" s="17">
        <f t="shared" si="4"/>
        <v>162.85864859594071</v>
      </c>
      <c r="AK21" s="90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6.5" thickBot="1" x14ac:dyDescent="0.3">
      <c r="B22" s="138">
        <v>3</v>
      </c>
      <c r="C22" s="139"/>
      <c r="D22" s="79">
        <v>45634.625</v>
      </c>
      <c r="E22" s="92">
        <f t="shared" ref="E22:E26" si="21">D22-D21</f>
        <v>7</v>
      </c>
      <c r="F22" s="93">
        <f t="shared" si="5"/>
        <v>10</v>
      </c>
      <c r="G22" s="20">
        <v>808647.04600000009</v>
      </c>
      <c r="H22" s="20">
        <v>9158556.2864999995</v>
      </c>
      <c r="I22" s="19">
        <v>2678.7905000000001</v>
      </c>
      <c r="K22" s="16">
        <f t="shared" si="6"/>
        <v>2.0000000018626451</v>
      </c>
      <c r="L22" s="17">
        <f t="shared" si="6"/>
        <v>6.3999999314546585</v>
      </c>
      <c r="M22" s="17">
        <f t="shared" si="0"/>
        <v>6.7052217808265082</v>
      </c>
      <c r="N22" s="17">
        <f t="shared" si="7"/>
        <v>-1.2999999999919964</v>
      </c>
      <c r="O22" s="18">
        <f t="shared" si="8"/>
        <v>6.8300804629264373</v>
      </c>
      <c r="P22" s="18">
        <f t="shared" si="9"/>
        <v>0.97572578041806246</v>
      </c>
      <c r="Q22" s="19">
        <f t="shared" si="10"/>
        <v>-2.2112199772309288E-2</v>
      </c>
      <c r="R22" s="21"/>
      <c r="S22" s="42">
        <f t="shared" si="11"/>
        <v>17.354024826157602</v>
      </c>
      <c r="T22" s="43">
        <f t="shared" si="12"/>
        <v>-10.972306302751514</v>
      </c>
      <c r="U22" s="21"/>
      <c r="V22" s="85">
        <f t="shared" si="1"/>
        <v>-0.69999998668208718</v>
      </c>
      <c r="W22" s="86">
        <f t="shared" si="2"/>
        <v>5.2500000223517418</v>
      </c>
      <c r="X22" s="86">
        <f t="shared" si="13"/>
        <v>5.2964611030430699</v>
      </c>
      <c r="Y22" s="86">
        <f t="shared" si="3"/>
        <v>-2.9999999999745341</v>
      </c>
      <c r="Z22" s="86">
        <f t="shared" si="14"/>
        <v>6.0870764917072808</v>
      </c>
      <c r="AA22" s="86">
        <f t="shared" si="15"/>
        <v>0.60870764917072806</v>
      </c>
      <c r="AB22" s="87">
        <f t="shared" si="16"/>
        <v>6.0870764917072807E-2</v>
      </c>
      <c r="AC22" s="21"/>
      <c r="AD22" s="85">
        <f t="shared" si="17"/>
        <v>352.4053568061712</v>
      </c>
      <c r="AE22" s="87">
        <f t="shared" si="18"/>
        <v>-29.527907274247315</v>
      </c>
      <c r="AF22" s="21"/>
      <c r="AG22" s="88">
        <f t="shared" si="19"/>
        <v>1.0248781164432663</v>
      </c>
      <c r="AH22" s="88">
        <f t="shared" si="20"/>
        <v>1.6428247638457452</v>
      </c>
      <c r="AI22" s="21"/>
      <c r="AJ22" s="17">
        <f t="shared" si="4"/>
        <v>162.82178112486392</v>
      </c>
    </row>
    <row r="23" spans="2:100" ht="16.5" thickBot="1" x14ac:dyDescent="0.3">
      <c r="B23" s="167">
        <v>4</v>
      </c>
      <c r="C23" s="168"/>
      <c r="D23" s="79">
        <v>45637.625</v>
      </c>
      <c r="E23" s="92">
        <f t="shared" si="21"/>
        <v>3</v>
      </c>
      <c r="F23" s="93">
        <f t="shared" si="5"/>
        <v>13</v>
      </c>
      <c r="G23" s="20">
        <v>808647.05550000002</v>
      </c>
      <c r="H23" s="20">
        <v>9158556.3204999994</v>
      </c>
      <c r="I23" s="19">
        <v>2678.7830000000004</v>
      </c>
      <c r="K23" s="16">
        <f t="shared" si="6"/>
        <v>0.94999999273568392</v>
      </c>
      <c r="L23" s="17">
        <f t="shared" si="6"/>
        <v>3.3999999985098839</v>
      </c>
      <c r="M23" s="17">
        <f t="shared" si="0"/>
        <v>3.5302266182307629</v>
      </c>
      <c r="N23" s="17">
        <f t="shared" si="7"/>
        <v>-0.74999999997089617</v>
      </c>
      <c r="O23" s="18">
        <f t="shared" si="8"/>
        <v>3.6090164832016707</v>
      </c>
      <c r="P23" s="18">
        <f t="shared" si="9"/>
        <v>1.2030054944005568</v>
      </c>
      <c r="Q23" s="19">
        <f t="shared" si="10"/>
        <v>7.5759904660831448E-2</v>
      </c>
      <c r="R23" s="21"/>
      <c r="S23" s="42">
        <f t="shared" si="11"/>
        <v>15.610988426636819</v>
      </c>
      <c r="T23" s="43">
        <f t="shared" si="12"/>
        <v>-11.994210364206904</v>
      </c>
      <c r="U23" s="21"/>
      <c r="V23" s="85">
        <f t="shared" si="1"/>
        <v>0.25000000605359674</v>
      </c>
      <c r="W23" s="86">
        <f t="shared" si="2"/>
        <v>8.6500000208616257</v>
      </c>
      <c r="X23" s="86">
        <f t="shared" si="13"/>
        <v>8.6536119836709187</v>
      </c>
      <c r="Y23" s="86">
        <f t="shared" si="3"/>
        <v>-3.7499999999454303</v>
      </c>
      <c r="Z23" s="86">
        <f t="shared" si="14"/>
        <v>9.4311982464331461</v>
      </c>
      <c r="AA23" s="86">
        <f t="shared" si="15"/>
        <v>0.7254767881871651</v>
      </c>
      <c r="AB23" s="87">
        <f t="shared" si="16"/>
        <v>5.5805906783628081E-2</v>
      </c>
      <c r="AC23" s="21"/>
      <c r="AD23" s="85">
        <f t="shared" si="17"/>
        <v>1.6554865751931909</v>
      </c>
      <c r="AE23" s="87">
        <f t="shared" si="18"/>
        <v>-23.429258450688589</v>
      </c>
      <c r="AF23" s="21"/>
      <c r="AG23" s="88">
        <f t="shared" si="19"/>
        <v>0.83125139881284416</v>
      </c>
      <c r="AH23" s="88">
        <f t="shared" si="20"/>
        <v>1.378403852863189</v>
      </c>
      <c r="AI23" s="21"/>
      <c r="AJ23" s="17">
        <f t="shared" si="4"/>
        <v>162.80150179793151</v>
      </c>
    </row>
    <row r="24" spans="2:100" ht="16.5" thickBot="1" x14ac:dyDescent="0.3">
      <c r="B24" s="138">
        <v>5</v>
      </c>
      <c r="C24" s="139"/>
      <c r="D24" s="79">
        <v>45641.458333333336</v>
      </c>
      <c r="E24" s="92">
        <f t="shared" si="21"/>
        <v>3.8333333333357587</v>
      </c>
      <c r="F24" s="93">
        <f t="shared" si="5"/>
        <v>16.833333333335759</v>
      </c>
      <c r="G24" s="20">
        <v>808646.99649999989</v>
      </c>
      <c r="H24" s="20">
        <v>9158556.306499999</v>
      </c>
      <c r="I24" s="19">
        <v>2678.7635</v>
      </c>
      <c r="K24" s="16">
        <f t="shared" si="6"/>
        <v>-5.9000000124797225</v>
      </c>
      <c r="L24" s="17">
        <f t="shared" si="6"/>
        <v>-1.4000000432133675</v>
      </c>
      <c r="M24" s="17">
        <f t="shared" si="0"/>
        <v>6.0638271964377539</v>
      </c>
      <c r="N24" s="17">
        <f t="shared" si="7"/>
        <v>-1.9500000000334694</v>
      </c>
      <c r="O24" s="18">
        <f t="shared" si="8"/>
        <v>6.3696546427878404</v>
      </c>
      <c r="P24" s="18">
        <f t="shared" si="9"/>
        <v>1.6616490372479504</v>
      </c>
      <c r="Q24" s="19">
        <f t="shared" si="10"/>
        <v>0.11964614161228786</v>
      </c>
      <c r="R24" s="21"/>
      <c r="S24" s="42">
        <f t="shared" si="11"/>
        <v>256.65127251665501</v>
      </c>
      <c r="T24" s="43">
        <f t="shared" si="12"/>
        <v>-17.826704806332028</v>
      </c>
      <c r="U24" s="21"/>
      <c r="V24" s="85">
        <f t="shared" si="1"/>
        <v>-5.6500000064261258</v>
      </c>
      <c r="W24" s="86">
        <f t="shared" si="2"/>
        <v>7.2499999776482582</v>
      </c>
      <c r="X24" s="86">
        <f t="shared" si="13"/>
        <v>9.1915722130936324</v>
      </c>
      <c r="Y24" s="86">
        <f t="shared" si="3"/>
        <v>-5.6999999999788997</v>
      </c>
      <c r="Z24" s="86">
        <f t="shared" si="14"/>
        <v>10.81549812760718</v>
      </c>
      <c r="AA24" s="86">
        <f t="shared" si="15"/>
        <v>0.64250483926370028</v>
      </c>
      <c r="AB24" s="87">
        <f t="shared" si="16"/>
        <v>3.8168604312689564E-2</v>
      </c>
      <c r="AC24" s="21"/>
      <c r="AD24" s="85">
        <f t="shared" si="17"/>
        <v>322.07034470291654</v>
      </c>
      <c r="AE24" s="87">
        <f t="shared" si="18"/>
        <v>-31.804429305909245</v>
      </c>
      <c r="AF24" s="21"/>
      <c r="AG24" s="88">
        <f t="shared" si="19"/>
        <v>0.60181180115881505</v>
      </c>
      <c r="AH24" s="88">
        <f t="shared" si="20"/>
        <v>1.5564085107062899</v>
      </c>
      <c r="AI24" s="21"/>
      <c r="AJ24" s="17">
        <f t="shared" si="4"/>
        <v>162.77541054777117</v>
      </c>
    </row>
    <row r="25" spans="2:100" ht="16.5" thickBot="1" x14ac:dyDescent="0.3">
      <c r="B25" s="167">
        <v>6</v>
      </c>
      <c r="C25" s="168"/>
      <c r="D25" s="79">
        <v>45643.625</v>
      </c>
      <c r="E25" s="92">
        <f t="shared" si="21"/>
        <v>2.1666666666642413</v>
      </c>
      <c r="F25" s="93">
        <f t="shared" si="5"/>
        <v>19</v>
      </c>
      <c r="G25" s="20">
        <v>808646.90149999992</v>
      </c>
      <c r="H25" s="20">
        <v>9158556.2404999994</v>
      </c>
      <c r="I25" s="19">
        <v>2678.7524999999996</v>
      </c>
      <c r="K25" s="16">
        <f t="shared" si="6"/>
        <v>-9.4999999972060323</v>
      </c>
      <c r="L25" s="17">
        <f t="shared" si="6"/>
        <v>-6.5999999642372131</v>
      </c>
      <c r="M25" s="17">
        <f t="shared" si="0"/>
        <v>11.567627218874485</v>
      </c>
      <c r="N25" s="17">
        <f t="shared" si="7"/>
        <v>-1.1000000000422006</v>
      </c>
      <c r="O25" s="18">
        <f t="shared" si="8"/>
        <v>11.61981064712066</v>
      </c>
      <c r="P25" s="18">
        <f t="shared" si="9"/>
        <v>5.3629895294463079</v>
      </c>
      <c r="Q25" s="19">
        <f t="shared" si="10"/>
        <v>1.7083109964011542</v>
      </c>
      <c r="R25" s="21"/>
      <c r="S25" s="42">
        <f t="shared" si="11"/>
        <v>235.21086782865729</v>
      </c>
      <c r="T25" s="43">
        <f t="shared" si="12"/>
        <v>-5.4320914589862275</v>
      </c>
      <c r="U25" s="21"/>
      <c r="V25" s="85">
        <f t="shared" si="1"/>
        <v>-15.150000003632158</v>
      </c>
      <c r="W25" s="86">
        <f t="shared" si="2"/>
        <v>0.65000001341104507</v>
      </c>
      <c r="X25" s="86">
        <f t="shared" si="13"/>
        <v>15.163937487588397</v>
      </c>
      <c r="Y25" s="86">
        <f t="shared" si="3"/>
        <v>-6.8000000000211003</v>
      </c>
      <c r="Z25" s="86">
        <f t="shared" si="14"/>
        <v>16.618814642680618</v>
      </c>
      <c r="AA25" s="86">
        <f t="shared" si="15"/>
        <v>0.87467445487792728</v>
      </c>
      <c r="AB25" s="87">
        <f t="shared" si="16"/>
        <v>4.6035497625154069E-2</v>
      </c>
      <c r="AC25" s="21"/>
      <c r="AD25" s="85">
        <f t="shared" si="17"/>
        <v>272.45672812342929</v>
      </c>
      <c r="AE25" s="87">
        <f t="shared" si="18"/>
        <v>-24.153006968143291</v>
      </c>
      <c r="AF25" s="21"/>
      <c r="AG25" s="88">
        <f t="shared" si="19"/>
        <v>0.1864631647161249</v>
      </c>
      <c r="AH25" s="88">
        <f t="shared" si="20"/>
        <v>1.1432825029051108</v>
      </c>
      <c r="AI25" s="21"/>
      <c r="AJ25" s="17">
        <f t="shared" si="4"/>
        <v>162.76689466507301</v>
      </c>
    </row>
    <row r="26" spans="2:100" ht="16.5" thickBot="1" x14ac:dyDescent="0.3">
      <c r="B26" s="138">
        <v>7</v>
      </c>
      <c r="C26" s="139"/>
      <c r="D26" s="79">
        <v>45644.416666666664</v>
      </c>
      <c r="E26" s="92">
        <f t="shared" si="21"/>
        <v>0.79166666666424135</v>
      </c>
      <c r="F26" s="93">
        <f t="shared" si="5"/>
        <v>19.791666666664241</v>
      </c>
      <c r="G26" s="20">
        <v>808647.05249999999</v>
      </c>
      <c r="H26" s="20">
        <v>9158556.3699999992</v>
      </c>
      <c r="I26" s="19">
        <v>2678.7545</v>
      </c>
      <c r="K26" s="16">
        <f t="shared" si="6"/>
        <v>15.100000007078052</v>
      </c>
      <c r="L26" s="17">
        <f t="shared" si="6"/>
        <v>12.94999998062849</v>
      </c>
      <c r="M26" s="17">
        <f t="shared" si="0"/>
        <v>19.892523713999566</v>
      </c>
      <c r="N26" s="17">
        <f t="shared" si="7"/>
        <v>0.20000000004074536</v>
      </c>
      <c r="O26" s="18">
        <f t="shared" si="8"/>
        <v>19.893529091442055</v>
      </c>
      <c r="P26" s="18">
        <f t="shared" si="9"/>
        <v>25.128668326109054</v>
      </c>
      <c r="Q26" s="19">
        <f t="shared" si="10"/>
        <v>24.967173216913643</v>
      </c>
      <c r="R26" s="21"/>
      <c r="S26" s="42">
        <f t="shared" si="11"/>
        <v>49.383084969482312</v>
      </c>
      <c r="T26" s="43">
        <f t="shared" si="12"/>
        <v>0.57603399058999349</v>
      </c>
      <c r="U26" s="21"/>
      <c r="V26" s="85">
        <f t="shared" si="1"/>
        <v>-4.9999996554106474E-2</v>
      </c>
      <c r="W26" s="86">
        <f t="shared" si="2"/>
        <v>13.599999994039536</v>
      </c>
      <c r="X26" s="86">
        <f t="shared" si="13"/>
        <v>13.600091905481035</v>
      </c>
      <c r="Y26" s="86">
        <f t="shared" si="3"/>
        <v>-6.5999999999803549</v>
      </c>
      <c r="Z26" s="86">
        <f t="shared" si="14"/>
        <v>15.116960667980567</v>
      </c>
      <c r="AA26" s="86">
        <f t="shared" si="15"/>
        <v>0.76380432848753277</v>
      </c>
      <c r="AB26" s="87">
        <f t="shared" si="16"/>
        <v>3.8592218702532703E-2</v>
      </c>
      <c r="AC26" s="21"/>
      <c r="AD26" s="85">
        <f t="shared" si="17"/>
        <v>359.78935471526938</v>
      </c>
      <c r="AE26" s="87">
        <f t="shared" si="18"/>
        <v>-25.886874183007993</v>
      </c>
      <c r="AF26" s="21"/>
      <c r="AG26" s="88">
        <f t="shared" si="19"/>
        <v>3.9795184807345535E-2</v>
      </c>
      <c r="AH26" s="88">
        <f t="shared" si="20"/>
        <v>1.3092358379012807</v>
      </c>
      <c r="AI26" s="21"/>
      <c r="AJ26" s="17">
        <f t="shared" si="4"/>
        <v>162.76160684179851</v>
      </c>
    </row>
    <row r="27" spans="2:100" ht="16.5" thickBot="1" x14ac:dyDescent="0.3">
      <c r="B27" s="167">
        <v>8</v>
      </c>
      <c r="C27" s="168"/>
      <c r="D27" s="79">
        <v>45648.375</v>
      </c>
      <c r="E27" s="92">
        <f t="shared" ref="E27:E28" si="22">D27-D26</f>
        <v>3.9583333333357587</v>
      </c>
      <c r="F27" s="93">
        <f t="shared" ref="F27:F28" si="23">D27-D$20</f>
        <v>23.75</v>
      </c>
      <c r="G27" s="20">
        <v>808647.07499999995</v>
      </c>
      <c r="H27" s="20">
        <v>9158556.4169999994</v>
      </c>
      <c r="I27" s="19">
        <v>2678.7460000000001</v>
      </c>
      <c r="K27" s="16">
        <f t="shared" ref="K27:K28" si="24">(G27-G26)*100</f>
        <v>2.2499999962747097</v>
      </c>
      <c r="L27" s="17">
        <f t="shared" ref="L27:L28" si="25">(H27-H26)*100</f>
        <v>4.700000025331974</v>
      </c>
      <c r="M27" s="17">
        <f t="shared" ref="M27:M28" si="26">SQRT(K27^2+L27^2)</f>
        <v>5.2108061009172806</v>
      </c>
      <c r="N27" s="17">
        <f t="shared" ref="N27:N28" si="27">(I27-I26)*100</f>
        <v>-0.84999999999126885</v>
      </c>
      <c r="O27" s="18">
        <f t="shared" ref="O27:O28" si="28">(SQRT((G27-G26)^2+(H27-H26)^2+(I27-I26)^2)*100)</f>
        <v>5.2796780414474052</v>
      </c>
      <c r="P27" s="18">
        <f t="shared" ref="P27:P28" si="29">O27/(F27-F26)</f>
        <v>1.3338133999437904</v>
      </c>
      <c r="Q27" s="19">
        <f t="shared" ref="Q27:Q28" si="30">(P27-P26)/(F27-F26)</f>
        <v>-6.0113317708170149</v>
      </c>
      <c r="R27" s="21"/>
      <c r="S27" s="42">
        <f t="shared" ref="S27:S28" si="31">IF(K27&lt;0, ATAN2(L27,K27)*180/PI()+360,ATAN2(L27,K27)*180/PI())</f>
        <v>25.581529100720648</v>
      </c>
      <c r="T27" s="43">
        <f t="shared" ref="T27:T28" si="32">ATAN(N27/M27)*180/PI()</f>
        <v>-9.2646348644788166</v>
      </c>
      <c r="U27" s="21"/>
      <c r="V27" s="85">
        <f t="shared" ref="V27:V28" si="33">(G27-$G$20)*100</f>
        <v>2.1999999997206032</v>
      </c>
      <c r="W27" s="86">
        <f t="shared" ref="W27:W28" si="34">(H27-$H$20)*100</f>
        <v>18.30000001937151</v>
      </c>
      <c r="X27" s="86">
        <f t="shared" ref="X27:X28" si="35">SQRT(V27^2+W27^2)</f>
        <v>18.431766076742836</v>
      </c>
      <c r="Y27" s="86">
        <f t="shared" ref="Y27:Y28" si="36">(I27-$I$20)*100</f>
        <v>-7.4499999999716238</v>
      </c>
      <c r="Z27" s="86">
        <f t="shared" ref="Z27:Z28" si="37">SQRT((G27-$G$20)^2+(H27-$H$20)^2+(I27-$I$20)^2)*100</f>
        <v>19.880455243966249</v>
      </c>
      <c r="AA27" s="86">
        <f t="shared" ref="AA27:AA28" si="38">Z27/F27</f>
        <v>0.83707179974594736</v>
      </c>
      <c r="AB27" s="87">
        <f t="shared" ref="AB27:AB28" si="39">(AA27-$AA$20)/(F27-$F$20)</f>
        <v>3.5245128410355681E-2</v>
      </c>
      <c r="AC27" s="21"/>
      <c r="AD27" s="85">
        <f t="shared" ref="AD27:AD28" si="40">IF(F27&lt;=0,NA(),IF((G27-$G$20)&lt;0,ATAN2((H27-$H$20),(G27-$G$20))*180/PI()+360,ATAN2((H27-$H$20),(G27-$G$20))*180/PI()))</f>
        <v>6.8551189720507768</v>
      </c>
      <c r="AE27" s="87">
        <f t="shared" ref="AE27:AE28" si="41">IF(E27&lt;=0,NA(),ATAN(Y27/X27)*180/PI())</f>
        <v>-22.008238575119709</v>
      </c>
      <c r="AF27" s="21"/>
      <c r="AG27" s="88">
        <f t="shared" ref="AG27:AG28" si="42">1/(O27/E27)</f>
        <v>0.74973005972360296</v>
      </c>
      <c r="AH27" s="88">
        <f t="shared" ref="AH27:AH28" si="43">1/(Z27/F27)</f>
        <v>1.1946406512601446</v>
      </c>
      <c r="AI27" s="21"/>
      <c r="AJ27" s="17">
        <f t="shared" ref="AJ27:AJ28" si="44">SQRT((G27-$E$11)^2+(H27-$F$11)^2+(I27-$G$11)^2)</f>
        <v>162.73947967580733</v>
      </c>
    </row>
    <row r="28" spans="2:100" ht="16.5" thickBot="1" x14ac:dyDescent="0.3">
      <c r="B28" s="138">
        <v>9</v>
      </c>
      <c r="C28" s="139"/>
      <c r="D28" s="79">
        <v>45649.583333333336</v>
      </c>
      <c r="E28" s="92">
        <f t="shared" si="22"/>
        <v>1.2083333333357587</v>
      </c>
      <c r="F28" s="93">
        <f t="shared" si="23"/>
        <v>24.958333333335759</v>
      </c>
      <c r="G28" s="20">
        <v>808647.09700000007</v>
      </c>
      <c r="H28" s="20">
        <v>9158556.442499999</v>
      </c>
      <c r="I28" s="19">
        <v>2678.7444999999998</v>
      </c>
      <c r="K28" s="16">
        <f t="shared" si="24"/>
        <v>2.2000000113621354</v>
      </c>
      <c r="L28" s="17">
        <f t="shared" si="25"/>
        <v>2.5499999523162842</v>
      </c>
      <c r="M28" s="17">
        <f t="shared" si="26"/>
        <v>3.367862795127861</v>
      </c>
      <c r="N28" s="17">
        <f t="shared" si="27"/>
        <v>-0.15000000003055902</v>
      </c>
      <c r="O28" s="18">
        <f t="shared" si="28"/>
        <v>3.3712015375553586</v>
      </c>
      <c r="P28" s="18">
        <f t="shared" si="29"/>
        <v>2.7899598931436622</v>
      </c>
      <c r="Q28" s="19">
        <f t="shared" si="30"/>
        <v>1.2050867529905784</v>
      </c>
      <c r="R28" s="21"/>
      <c r="S28" s="42">
        <f t="shared" si="31"/>
        <v>40.785822153538618</v>
      </c>
      <c r="T28" s="43">
        <f t="shared" si="32"/>
        <v>-2.5501902402322445</v>
      </c>
      <c r="U28" s="21"/>
      <c r="V28" s="85">
        <f t="shared" si="33"/>
        <v>4.4000000110827386</v>
      </c>
      <c r="W28" s="86">
        <f t="shared" si="34"/>
        <v>20.849999971687794</v>
      </c>
      <c r="X28" s="86">
        <f t="shared" si="35"/>
        <v>21.309211597731839</v>
      </c>
      <c r="Y28" s="86">
        <f t="shared" si="36"/>
        <v>-7.6000000000021828</v>
      </c>
      <c r="Z28" s="86">
        <f t="shared" si="37"/>
        <v>22.623936415154244</v>
      </c>
      <c r="AA28" s="86">
        <f t="shared" si="38"/>
        <v>0.90646823700108359</v>
      </c>
      <c r="AB28" s="87">
        <f t="shared" si="39"/>
        <v>3.6319261582677613E-2</v>
      </c>
      <c r="AC28" s="21"/>
      <c r="AD28" s="85">
        <f t="shared" si="40"/>
        <v>11.916353927428187</v>
      </c>
      <c r="AE28" s="87">
        <f t="shared" si="41"/>
        <v>-19.628942151578212</v>
      </c>
      <c r="AF28" s="21"/>
      <c r="AG28" s="88">
        <f t="shared" si="42"/>
        <v>0.35842809154981192</v>
      </c>
      <c r="AH28" s="88">
        <f t="shared" si="43"/>
        <v>1.1031826148794275</v>
      </c>
      <c r="AI28" s="21"/>
      <c r="AJ28" s="17">
        <f t="shared" si="44"/>
        <v>162.73362088946507</v>
      </c>
    </row>
    <row r="29" spans="2:100" ht="16.5" thickBot="1" x14ac:dyDescent="0.3">
      <c r="B29" s="167">
        <v>10</v>
      </c>
      <c r="C29" s="168"/>
      <c r="D29" s="79">
        <v>45651.416666666664</v>
      </c>
      <c r="E29" s="92">
        <f t="shared" ref="E29:E32" si="45">D29-D28</f>
        <v>1.8333333333284827</v>
      </c>
      <c r="F29" s="93">
        <f t="shared" ref="F29:F32" si="46">D29-D$20</f>
        <v>26.791666666664241</v>
      </c>
      <c r="G29" s="20">
        <v>808647.16599999997</v>
      </c>
      <c r="H29" s="20">
        <v>9158556.5104999989</v>
      </c>
      <c r="I29" s="19">
        <v>2678.7394999999997</v>
      </c>
      <c r="K29" s="16">
        <f t="shared" ref="K29:K32" si="47">(G29-G28)*100</f>
        <v>6.8999999901279807</v>
      </c>
      <c r="L29" s="17">
        <f t="shared" ref="L29:L32" si="48">(H29-H28)*100</f>
        <v>6.7999999970197678</v>
      </c>
      <c r="M29" s="17">
        <f t="shared" ref="M29:M32" si="49">SQRT(K29^2+L29^2)</f>
        <v>9.6876209578634409</v>
      </c>
      <c r="N29" s="17">
        <f t="shared" ref="N29:N32" si="50">(I29-I28)*100</f>
        <v>-0.50000000001091394</v>
      </c>
      <c r="O29" s="18">
        <f t="shared" ref="O29:O32" si="51">(SQRT((G29-G28)^2+(H29-H28)^2+(I29-I28)^2)*100)</f>
        <v>9.7005154411116674</v>
      </c>
      <c r="P29" s="18">
        <f t="shared" ref="P29:P32" si="52">O29/(F29-F28)</f>
        <v>5.2911902406203639</v>
      </c>
      <c r="Q29" s="19">
        <f t="shared" ref="Q29:Q32" si="53">(P29-P28)/(F29-F28)</f>
        <v>1.3643074622636289</v>
      </c>
      <c r="R29" s="21"/>
      <c r="S29" s="42">
        <f t="shared" ref="S29:S32" si="54">IF(K29&lt;0, ATAN2(L29,K29)*180/PI()+360,ATAN2(L29,K29)*180/PI())</f>
        <v>45.418209913068303</v>
      </c>
      <c r="T29" s="43">
        <f t="shared" ref="T29:T32" si="55">ATAN(N29/M29)*180/PI()</f>
        <v>-2.9545429991432468</v>
      </c>
      <c r="U29" s="21"/>
      <c r="V29" s="85">
        <f t="shared" ref="V29:V32" si="56">(G29-$G$20)*100</f>
        <v>11.300000001210719</v>
      </c>
      <c r="W29" s="86">
        <f t="shared" ref="W29:W32" si="57">(H29-$H$20)*100</f>
        <v>27.649999968707561</v>
      </c>
      <c r="X29" s="86">
        <f t="shared" ref="X29:X32" si="58">SQRT(V29^2+W29^2)</f>
        <v>29.869926318906284</v>
      </c>
      <c r="Y29" s="86">
        <f t="shared" ref="Y29:Y32" si="59">(I29-$I$20)*100</f>
        <v>-8.1000000000130967</v>
      </c>
      <c r="Z29" s="86">
        <f t="shared" ref="Z29:Z32" si="60">SQRT((G29-$G$20)^2+(H29-$H$20)^2+(I29-$I$20)^2)*100</f>
        <v>30.94870753839492</v>
      </c>
      <c r="AA29" s="86">
        <f t="shared" ref="AA29:AA32" si="61">Z29/F29</f>
        <v>1.1551617121641451</v>
      </c>
      <c r="AB29" s="87">
        <f t="shared" ref="AB29:AB32" si="62">(AA29-$AA$20)/(F29-$F$20)</f>
        <v>4.3116455819505434E-2</v>
      </c>
      <c r="AC29" s="21"/>
      <c r="AD29" s="85">
        <f t="shared" ref="AD29:AD32" si="63">IF(F29&lt;=0,NA(),IF((G29-$G$20)&lt;0,ATAN2((H29-$H$20),(G29-$G$20))*180/PI()+360,ATAN2((H29-$H$20),(G29-$G$20))*180/PI()))</f>
        <v>22.228849112652473</v>
      </c>
      <c r="AE29" s="87">
        <f t="shared" ref="AE29:AE32" si="64">IF(E29&lt;=0,NA(),ATAN(Y29/X29)*180/PI())</f>
        <v>-15.172345360286597</v>
      </c>
      <c r="AF29" s="21"/>
      <c r="AG29" s="88">
        <f t="shared" ref="AG29:AG32" si="65">1/(O29/E29)</f>
        <v>0.18899339364572826</v>
      </c>
      <c r="AH29" s="88">
        <f t="shared" ref="AH29:AH32" si="66">1/(Z29/F29)</f>
        <v>0.86567966153114928</v>
      </c>
      <c r="AI29" s="21"/>
      <c r="AJ29" s="17">
        <f t="shared" ref="AJ29:AJ32" si="67">SQRT((G29-$E$11)^2+(H29-$F$11)^2+(I29-$G$11)^2)</f>
        <v>162.72457446490128</v>
      </c>
    </row>
    <row r="30" spans="2:100" ht="15.75" x14ac:dyDescent="0.25">
      <c r="B30" s="138">
        <v>11</v>
      </c>
      <c r="C30" s="139"/>
      <c r="D30" s="89">
        <v>45663.375</v>
      </c>
      <c r="E30" s="92">
        <f t="shared" si="45"/>
        <v>11.958333333335759</v>
      </c>
      <c r="F30" s="93">
        <f t="shared" si="46"/>
        <v>38.75</v>
      </c>
      <c r="G30" s="20">
        <v>808647.07389999996</v>
      </c>
      <c r="H30" s="20">
        <v>9158556.6235999987</v>
      </c>
      <c r="I30" s="19">
        <v>2678.6949500000001</v>
      </c>
      <c r="K30" s="16">
        <f t="shared" si="47"/>
        <v>-9.2100000008940697</v>
      </c>
      <c r="L30" s="17">
        <f t="shared" si="48"/>
        <v>11.309999972581863</v>
      </c>
      <c r="M30" s="17">
        <f t="shared" si="49"/>
        <v>14.585616181576645</v>
      </c>
      <c r="N30" s="17">
        <f t="shared" si="50"/>
        <v>-4.4549999999617285</v>
      </c>
      <c r="O30" s="18">
        <f t="shared" si="51"/>
        <v>15.250810614387994</v>
      </c>
      <c r="P30" s="18">
        <f t="shared" si="52"/>
        <v>1.275329110610584</v>
      </c>
      <c r="Q30" s="19">
        <f t="shared" si="53"/>
        <v>-0.33582113979169048</v>
      </c>
      <c r="R30" s="21"/>
      <c r="S30" s="42">
        <f t="shared" si="54"/>
        <v>320.84326033650177</v>
      </c>
      <c r="T30" s="43">
        <f t="shared" si="55"/>
        <v>-16.984657645569587</v>
      </c>
      <c r="U30" s="21"/>
      <c r="V30" s="85">
        <f t="shared" si="56"/>
        <v>2.0900000003166497</v>
      </c>
      <c r="W30" s="86">
        <f t="shared" si="57"/>
        <v>38.959999941289425</v>
      </c>
      <c r="X30" s="86">
        <f t="shared" si="58"/>
        <v>39.016018446614922</v>
      </c>
      <c r="Y30" s="86">
        <f t="shared" si="59"/>
        <v>-12.554999999974825</v>
      </c>
      <c r="Z30" s="86">
        <f t="shared" si="60"/>
        <v>40.986311378629367</v>
      </c>
      <c r="AA30" s="86">
        <f t="shared" si="61"/>
        <v>1.0577112613839836</v>
      </c>
      <c r="AB30" s="87">
        <f t="shared" si="62"/>
        <v>2.729577448732861E-2</v>
      </c>
      <c r="AC30" s="21"/>
      <c r="AD30" s="85">
        <f t="shared" si="63"/>
        <v>3.0706752680976073</v>
      </c>
      <c r="AE30" s="87">
        <f t="shared" si="64"/>
        <v>-17.837703247423878</v>
      </c>
      <c r="AF30" s="21"/>
      <c r="AG30" s="88">
        <f t="shared" si="65"/>
        <v>0.78411132599430289</v>
      </c>
      <c r="AH30" s="88">
        <f t="shared" si="66"/>
        <v>0.94543760335077631</v>
      </c>
      <c r="AI30" s="21"/>
      <c r="AJ30" s="17">
        <f t="shared" si="67"/>
        <v>162.57935967527578</v>
      </c>
    </row>
    <row r="31" spans="2:100" ht="15.75" x14ac:dyDescent="0.25">
      <c r="B31" s="167">
        <v>13</v>
      </c>
      <c r="C31" s="168"/>
      <c r="D31" s="89">
        <v>45666.375</v>
      </c>
      <c r="E31" s="92">
        <f t="shared" si="45"/>
        <v>3</v>
      </c>
      <c r="F31" s="93">
        <f t="shared" si="46"/>
        <v>41.75</v>
      </c>
      <c r="G31" s="20">
        <v>808647.09675000003</v>
      </c>
      <c r="H31" s="20">
        <v>9158556.6535</v>
      </c>
      <c r="I31" s="19">
        <v>2678.6903000000002</v>
      </c>
      <c r="K31" s="16">
        <f t="shared" si="47"/>
        <v>2.2850000066682696</v>
      </c>
      <c r="L31" s="17">
        <f t="shared" si="48"/>
        <v>2.9900001361966133</v>
      </c>
      <c r="M31" s="17">
        <f t="shared" si="49"/>
        <v>3.7631537099791394</v>
      </c>
      <c r="N31" s="17">
        <f t="shared" si="50"/>
        <v>-0.4649999999855936</v>
      </c>
      <c r="O31" s="18">
        <f t="shared" si="51"/>
        <v>3.79177410256945</v>
      </c>
      <c r="P31" s="18">
        <f t="shared" si="52"/>
        <v>1.2639247008564833</v>
      </c>
      <c r="Q31" s="19">
        <f t="shared" si="53"/>
        <v>-3.8014699180335398E-3</v>
      </c>
      <c r="R31" s="21"/>
      <c r="S31" s="42">
        <f t="shared" si="54"/>
        <v>37.387569466208532</v>
      </c>
      <c r="T31" s="43">
        <f t="shared" si="55"/>
        <v>-7.0441362298344687</v>
      </c>
      <c r="U31" s="21"/>
      <c r="V31" s="16">
        <f t="shared" si="56"/>
        <v>4.3750000069849193</v>
      </c>
      <c r="W31" s="127">
        <f t="shared" si="57"/>
        <v>41.950000077486038</v>
      </c>
      <c r="X31" s="127">
        <f t="shared" si="58"/>
        <v>42.177519267522086</v>
      </c>
      <c r="Y31" s="127">
        <f t="shared" si="59"/>
        <v>-13.019999999960419</v>
      </c>
      <c r="Z31" s="127">
        <f t="shared" si="60"/>
        <v>44.141403824087497</v>
      </c>
      <c r="AA31" s="127">
        <f t="shared" si="61"/>
        <v>1.0572791335110778</v>
      </c>
      <c r="AB31" s="19">
        <f t="shared" si="62"/>
        <v>2.5324051102061745E-2</v>
      </c>
      <c r="AC31" s="21"/>
      <c r="AD31" s="16">
        <f t="shared" si="63"/>
        <v>5.9539002034308108</v>
      </c>
      <c r="AE31" s="19">
        <f t="shared" si="64"/>
        <v>-17.155208810747173</v>
      </c>
      <c r="AF31" s="21"/>
      <c r="AG31" s="20">
        <f t="shared" si="65"/>
        <v>0.79118637314577522</v>
      </c>
      <c r="AH31" s="19">
        <f t="shared" si="66"/>
        <v>0.94582401969774832</v>
      </c>
      <c r="AI31" s="21"/>
      <c r="AJ31" s="17">
        <f t="shared" si="67"/>
        <v>162.57070110977324</v>
      </c>
    </row>
    <row r="32" spans="2:100" ht="15.75" x14ac:dyDescent="0.25">
      <c r="B32" s="138">
        <v>14</v>
      </c>
      <c r="C32" s="139"/>
      <c r="D32" s="89">
        <v>45677.375</v>
      </c>
      <c r="E32" s="92">
        <f t="shared" si="45"/>
        <v>11</v>
      </c>
      <c r="F32" s="93">
        <f t="shared" si="46"/>
        <v>52.75</v>
      </c>
      <c r="G32" s="20">
        <v>808647.04</v>
      </c>
      <c r="H32" s="20">
        <v>9158556.6548999995</v>
      </c>
      <c r="I32" s="19">
        <v>2678.6516499999998</v>
      </c>
      <c r="K32" s="16">
        <f t="shared" si="47"/>
        <v>-5.6749999988824129</v>
      </c>
      <c r="L32" s="17">
        <f t="shared" si="48"/>
        <v>0.13999994844198227</v>
      </c>
      <c r="M32" s="17">
        <f t="shared" si="49"/>
        <v>5.6767266071988303</v>
      </c>
      <c r="N32" s="17">
        <f t="shared" si="50"/>
        <v>-3.8650000000416185</v>
      </c>
      <c r="O32" s="18">
        <f t="shared" si="51"/>
        <v>6.8675650687271137</v>
      </c>
      <c r="P32" s="18">
        <f t="shared" si="52"/>
        <v>0.62432409715701032</v>
      </c>
      <c r="Q32" s="19">
        <f t="shared" si="53"/>
        <v>-5.8145509427224823E-2</v>
      </c>
      <c r="R32" s="21"/>
      <c r="S32" s="42">
        <f t="shared" si="54"/>
        <v>271.41317700917409</v>
      </c>
      <c r="T32" s="43">
        <f t="shared" si="55"/>
        <v>-34.248996114885003</v>
      </c>
      <c r="U32" s="21"/>
      <c r="V32" s="16">
        <f t="shared" si="56"/>
        <v>-1.2999999918974936</v>
      </c>
      <c r="W32" s="127">
        <f t="shared" si="57"/>
        <v>42.09000002592802</v>
      </c>
      <c r="X32" s="127">
        <f t="shared" si="58"/>
        <v>42.110071267590541</v>
      </c>
      <c r="Y32" s="127">
        <f t="shared" si="59"/>
        <v>-16.885000000002037</v>
      </c>
      <c r="Z32" s="127">
        <f t="shared" si="60"/>
        <v>45.369167142031856</v>
      </c>
      <c r="AA32" s="127">
        <f t="shared" si="61"/>
        <v>0.86007899795321052</v>
      </c>
      <c r="AB32" s="19">
        <f t="shared" si="62"/>
        <v>1.630481512707508E-2</v>
      </c>
      <c r="AC32" s="21"/>
      <c r="AD32" s="16">
        <f t="shared" si="63"/>
        <v>358.23091372311126</v>
      </c>
      <c r="AE32" s="19">
        <f t="shared" si="64"/>
        <v>-21.849450777555397</v>
      </c>
      <c r="AF32" s="21"/>
      <c r="AG32" s="20">
        <f t="shared" si="65"/>
        <v>1.6017321845395813</v>
      </c>
      <c r="AH32" s="19">
        <f t="shared" si="66"/>
        <v>1.1626838957581445</v>
      </c>
      <c r="AI32" s="21"/>
      <c r="AJ32" s="17">
        <f t="shared" si="67"/>
        <v>162.53430444581659</v>
      </c>
    </row>
    <row r="33" spans="2:36" ht="15.75" x14ac:dyDescent="0.25">
      <c r="B33" s="138">
        <v>15</v>
      </c>
      <c r="C33" s="139"/>
      <c r="D33" s="132">
        <v>45685.416666666664</v>
      </c>
      <c r="E33" s="92">
        <f t="shared" ref="E33:E34" si="68">D33-D32</f>
        <v>8.0416666666642413</v>
      </c>
      <c r="F33" s="93">
        <f t="shared" ref="F33:F34" si="69">D33-D$20</f>
        <v>60.791666666664241</v>
      </c>
      <c r="G33" s="20">
        <v>808647.16250000009</v>
      </c>
      <c r="H33" s="20">
        <v>9158556.7094999999</v>
      </c>
      <c r="I33" s="19">
        <v>2678.6549999999997</v>
      </c>
      <c r="K33" s="16">
        <f t="shared" ref="K33:K34" si="70">(G33-G32)*100</f>
        <v>12.250000005587935</v>
      </c>
      <c r="L33" s="17">
        <f t="shared" ref="L33:L34" si="71">(H33-H32)*100</f>
        <v>5.4600000381469727</v>
      </c>
      <c r="M33" s="17">
        <f t="shared" ref="M33:M34" si="72">SQRT(K33^2+L33^2)</f>
        <v>13.411715048921572</v>
      </c>
      <c r="N33" s="17">
        <f t="shared" ref="N33:N34" si="73">(I33-I32)*100</f>
        <v>0.33499999999548891</v>
      </c>
      <c r="O33" s="18">
        <f t="shared" ref="O33:O34" si="74">(SQRT((G33-G32)^2+(H33-H32)^2+(I33-I32)^2)*100)</f>
        <v>13.415898238786189</v>
      </c>
      <c r="P33" s="18">
        <f t="shared" ref="P33:P34" si="75">O33/(F33-F32)</f>
        <v>1.6682982265853143</v>
      </c>
      <c r="Q33" s="19">
        <f t="shared" ref="Q33:Q34" si="76">(P33-P32)/(F33-F32)</f>
        <v>0.12982061713101997</v>
      </c>
      <c r="R33" s="21"/>
      <c r="S33" s="42">
        <f t="shared" ref="S33:S34" si="77">IF(K33&lt;0, ATAN2(L33,K33)*180/PI()+360,ATAN2(L33,K33)*180/PI())</f>
        <v>65.976784062698272</v>
      </c>
      <c r="T33" s="43">
        <f t="shared" ref="T33:T34" si="78">ATAN(N33/M33)*180/PI()</f>
        <v>1.4308457773719563</v>
      </c>
      <c r="U33" s="21"/>
      <c r="V33" s="16">
        <f t="shared" ref="V33:V34" si="79">(G33-$G$20)*100</f>
        <v>10.950000013690442</v>
      </c>
      <c r="W33" s="127">
        <f t="shared" ref="W33:W34" si="80">(H33-$H$20)*100</f>
        <v>47.550000064074993</v>
      </c>
      <c r="X33" s="127">
        <f t="shared" ref="X33:X34" si="81">SQRT(V33^2+W33^2)</f>
        <v>48.794518200237945</v>
      </c>
      <c r="Y33" s="127">
        <f t="shared" ref="Y33:Y34" si="82">(I33-$I$20)*100</f>
        <v>-16.550000000006548</v>
      </c>
      <c r="Z33" s="127">
        <f t="shared" ref="Z33:Z34" si="83">SQRT((G33-$G$20)^2+(H33-$H$20)^2+(I33-$I$20)^2)*100</f>
        <v>51.524824176250902</v>
      </c>
      <c r="AA33" s="127">
        <f t="shared" ref="AA33:AA34" si="84">Z33/F33</f>
        <v>0.84756393435919875</v>
      </c>
      <c r="AB33" s="19">
        <f t="shared" ref="AB33:AB34" si="85">(AA33-$AA$20)/(F33-$F$20)</f>
        <v>1.3942107213585731E-2</v>
      </c>
      <c r="AC33" s="21"/>
      <c r="AD33" s="16">
        <f t="shared" ref="AD33:AD34" si="86">IF(F33&lt;=0,NA(),IF((G33-$G$20)&lt;0,ATAN2((H33-$H$20),(G33-$G$20))*180/PI()+360,ATAN2((H33-$H$20),(G33-$G$20))*180/PI()))</f>
        <v>12.968213207537838</v>
      </c>
      <c r="AE33" s="19">
        <f t="shared" ref="AE33:AE34" si="87">IF(E33&lt;=0,NA(),ATAN(Y33/X33)*180/PI())</f>
        <v>-18.735777257497865</v>
      </c>
      <c r="AF33" s="21"/>
      <c r="AG33" s="20">
        <f t="shared" ref="AG33:AG34" si="88">1/(O33/E33)</f>
        <v>0.59941321285631743</v>
      </c>
      <c r="AH33" s="19">
        <f t="shared" ref="AH33:AH34" si="89">1/(Z33/F33)</f>
        <v>1.1798519963642042</v>
      </c>
      <c r="AI33" s="21"/>
      <c r="AJ33" s="17">
        <f t="shared" ref="AJ33:AJ34" si="90">SQRT((G33-$E$11)^2+(H33-$F$11)^2+(I33-$G$11)^2)</f>
        <v>162.56940755741306</v>
      </c>
    </row>
    <row r="34" spans="2:36" ht="15.75" x14ac:dyDescent="0.25">
      <c r="B34" s="167">
        <v>16</v>
      </c>
      <c r="C34" s="168"/>
      <c r="D34" s="89">
        <v>45687.375</v>
      </c>
      <c r="E34" s="92">
        <f t="shared" si="68"/>
        <v>1.9583333333357587</v>
      </c>
      <c r="F34" s="93">
        <f t="shared" si="69"/>
        <v>62.75</v>
      </c>
      <c r="G34" s="20">
        <v>808647.1754999999</v>
      </c>
      <c r="H34" s="20">
        <v>9158556.7349999994</v>
      </c>
      <c r="I34" s="19">
        <v>2678.654</v>
      </c>
      <c r="K34" s="16">
        <f t="shared" si="70"/>
        <v>1.2999999802559614</v>
      </c>
      <c r="L34" s="17">
        <f t="shared" si="71"/>
        <v>2.5499999523162842</v>
      </c>
      <c r="M34" s="17">
        <f t="shared" si="72"/>
        <v>2.8622543048231321</v>
      </c>
      <c r="N34" s="17">
        <f t="shared" si="73"/>
        <v>-9.9999999974897946E-2</v>
      </c>
      <c r="O34" s="18">
        <f t="shared" si="74"/>
        <v>2.8640006469052222</v>
      </c>
      <c r="P34" s="18">
        <f t="shared" si="75"/>
        <v>1.4624684154391534</v>
      </c>
      <c r="Q34" s="19">
        <f t="shared" si="76"/>
        <v>-0.10510458441493074</v>
      </c>
      <c r="R34" s="21"/>
      <c r="S34" s="42">
        <f t="shared" si="77"/>
        <v>27.012665429355774</v>
      </c>
      <c r="T34" s="43">
        <f t="shared" si="78"/>
        <v>-2.0009572234860808</v>
      </c>
      <c r="U34" s="21"/>
      <c r="V34" s="16">
        <f t="shared" si="79"/>
        <v>12.249999993946403</v>
      </c>
      <c r="W34" s="127">
        <f t="shared" si="80"/>
        <v>50.100000016391277</v>
      </c>
      <c r="X34" s="127">
        <f t="shared" si="81"/>
        <v>51.575890699958762</v>
      </c>
      <c r="Y34" s="127">
        <f t="shared" si="82"/>
        <v>-16.649999999981446</v>
      </c>
      <c r="Z34" s="127">
        <f t="shared" si="83"/>
        <v>54.196817263502425</v>
      </c>
      <c r="AA34" s="127">
        <f t="shared" si="84"/>
        <v>0.86369429901995898</v>
      </c>
      <c r="AB34" s="19">
        <f t="shared" si="85"/>
        <v>1.3764052574023251E-2</v>
      </c>
      <c r="AC34" s="21"/>
      <c r="AD34" s="16">
        <f t="shared" si="86"/>
        <v>13.739865392982431</v>
      </c>
      <c r="AE34" s="19">
        <f t="shared" si="87"/>
        <v>-17.89138979819236</v>
      </c>
      <c r="AF34" s="21"/>
      <c r="AG34" s="20">
        <f t="shared" si="88"/>
        <v>0.6837754507674052</v>
      </c>
      <c r="AH34" s="19">
        <f t="shared" si="89"/>
        <v>1.1578170669121102</v>
      </c>
      <c r="AI34" s="21"/>
      <c r="AJ34" s="17">
        <f t="shared" si="90"/>
        <v>162.55789990153565</v>
      </c>
    </row>
    <row r="35" spans="2:36" ht="15.75" x14ac:dyDescent="0.25">
      <c r="B35" s="138">
        <v>17</v>
      </c>
      <c r="C35" s="139"/>
      <c r="D35" s="79">
        <v>45698.375</v>
      </c>
      <c r="E35" s="92">
        <f t="shared" ref="E35" si="91">D35-D34</f>
        <v>11</v>
      </c>
      <c r="F35" s="93">
        <f t="shared" ref="F35" si="92">D35-D$20</f>
        <v>73.75</v>
      </c>
      <c r="G35" s="20">
        <v>808647.14599999995</v>
      </c>
      <c r="H35" s="20">
        <v>9158556.7780000009</v>
      </c>
      <c r="I35" s="19">
        <v>2678.6175000000003</v>
      </c>
      <c r="K35" s="16">
        <f t="shared" ref="K35" si="93">(G35-G34)*100</f>
        <v>-2.9499999945983291</v>
      </c>
      <c r="L35" s="17">
        <f t="shared" ref="L35" si="94">(H35-H34)*100</f>
        <v>4.3000001460313797</v>
      </c>
      <c r="M35" s="17">
        <f t="shared" ref="M35" si="95">SQRT(K35^2+L35^2)</f>
        <v>5.2146429622746009</v>
      </c>
      <c r="N35" s="17">
        <f t="shared" ref="N35" si="96">(I35-I34)*100</f>
        <v>-3.6499999999705324</v>
      </c>
      <c r="O35" s="18">
        <f t="shared" ref="O35" si="97">(SQRT((G35-G34)^2+(H35-H34)^2+(I35-I34)^2)*100)</f>
        <v>6.3651395290115138</v>
      </c>
      <c r="P35" s="18">
        <f t="shared" ref="P35" si="98">O35/(F35-F34)</f>
        <v>0.57864904809195583</v>
      </c>
      <c r="Q35" s="19">
        <f t="shared" ref="Q35" si="99">(P35-P34)/(F35-F34)</f>
        <v>-8.0347215213381604E-2</v>
      </c>
      <c r="R35" s="21"/>
      <c r="S35" s="42">
        <f t="shared" ref="S35" si="100">IF(K35&lt;0, ATAN2(L35,K35)*180/PI()+360,ATAN2(L35,K35)*180/PI())</f>
        <v>325.54806637478146</v>
      </c>
      <c r="T35" s="43">
        <f t="shared" ref="T35" si="101">ATAN(N35/M35)*180/PI()</f>
        <v>-34.9901760773867</v>
      </c>
      <c r="U35" s="21"/>
      <c r="V35" s="16">
        <f t="shared" ref="V35" si="102">(G35-$G$20)*100</f>
        <v>9.2999999993480742</v>
      </c>
      <c r="W35" s="127">
        <f t="shared" ref="W35" si="103">(H35-$H$20)*100</f>
        <v>54.400000162422657</v>
      </c>
      <c r="X35" s="127">
        <f t="shared" ref="X35" si="104">SQRT(V35^2+W35^2)</f>
        <v>55.189220121863102</v>
      </c>
      <c r="Y35" s="127">
        <f t="shared" ref="Y35" si="105">(I35-$I$20)*100</f>
        <v>-20.299999999951979</v>
      </c>
      <c r="Z35" s="127">
        <f t="shared" ref="Z35" si="106">SQRT((G35-$G$20)^2+(H35-$H$20)^2+(I35-$I$20)^2)*100</f>
        <v>58.804251697113784</v>
      </c>
      <c r="AA35" s="127">
        <f t="shared" ref="AA35" si="107">Z35/F35</f>
        <v>0.79734578572357673</v>
      </c>
      <c r="AB35" s="19">
        <f t="shared" ref="AB35" si="108">(AA35-$AA$20)/(F35-$F$20)</f>
        <v>1.081146828099765E-2</v>
      </c>
      <c r="AC35" s="21"/>
      <c r="AD35" s="16">
        <f t="shared" ref="AD35" si="109">IF(F35&lt;=0,NA(),IF((G35-$G$20)&lt;0,ATAN2((H35-$H$20),(G35-$G$20))*180/PI()+360,ATAN2((H35-$H$20),(G35-$G$20))*180/PI()))</f>
        <v>9.7012665527632489</v>
      </c>
      <c r="AE35" s="19">
        <f t="shared" ref="AE35" si="110">IF(E35&lt;=0,NA(),ATAN(Y35/X35)*180/PI())</f>
        <v>-20.194806775950379</v>
      </c>
      <c r="AF35" s="21"/>
      <c r="AG35" s="20">
        <f t="shared" ref="AG35" si="111">1/(O35/E35)</f>
        <v>1.7281632161971263</v>
      </c>
      <c r="AH35" s="19">
        <f t="shared" ref="AH35" si="112">1/(Z35/F35)</f>
        <v>1.2541610150889784</v>
      </c>
      <c r="AI35" s="21"/>
      <c r="AJ35" s="17">
        <f t="shared" ref="AJ35" si="113">SQRT((G35-$E$11)^2+(H35-$F$11)^2+(I35-$G$11)^2)</f>
        <v>162.50647418808043</v>
      </c>
    </row>
    <row r="36" spans="2:36" ht="15.75" x14ac:dyDescent="0.25">
      <c r="B36" s="138">
        <v>18</v>
      </c>
      <c r="C36" s="139"/>
      <c r="D36" s="79">
        <v>45702.458333333336</v>
      </c>
      <c r="E36" s="92">
        <f t="shared" ref="E36:E37" si="114">D36-D35</f>
        <v>4.0833333333357587</v>
      </c>
      <c r="F36" s="93">
        <f t="shared" ref="F36:F37" si="115">D36-D$20</f>
        <v>77.833333333335759</v>
      </c>
      <c r="G36" s="20">
        <v>808647.18599999999</v>
      </c>
      <c r="H36" s="20">
        <v>9158556.8310000002</v>
      </c>
      <c r="I36" s="19">
        <v>2678.6125000000002</v>
      </c>
      <c r="K36" s="16">
        <f t="shared" ref="K36:K37" si="116">(G36-G35)*100</f>
        <v>4.0000000037252903</v>
      </c>
      <c r="L36" s="17">
        <f t="shared" ref="L36:L37" si="117">(H36-H35)*100</f>
        <v>5.299999937415123</v>
      </c>
      <c r="M36" s="17">
        <f t="shared" ref="M36:M37" si="118">SQRT(K36^2+L36^2)</f>
        <v>6.6400300727031825</v>
      </c>
      <c r="N36" s="17">
        <f t="shared" ref="N36:N37" si="119">(I36-I35)*100</f>
        <v>-0.50000000001091394</v>
      </c>
      <c r="O36" s="18">
        <f t="shared" ref="O36:O37" si="120">(SQRT((G36-G35)^2+(H36-H35)^2+(I36-I35)^2)*100)</f>
        <v>6.6588286782596793</v>
      </c>
      <c r="P36" s="18">
        <f t="shared" ref="P36:P37" si="121">O36/(F36-F35)</f>
        <v>1.6307335538585448</v>
      </c>
      <c r="Q36" s="19">
        <f t="shared" ref="Q36:Q37" si="122">(P36-P35)/(F36-F35)</f>
        <v>0.2576533483508483</v>
      </c>
      <c r="R36" s="21"/>
      <c r="S36" s="42">
        <f t="shared" ref="S36:S37" si="123">IF(K36&lt;0, ATAN2(L36,K36)*180/PI()+360,ATAN2(L36,K36)*180/PI())</f>
        <v>37.042475124061482</v>
      </c>
      <c r="T36" s="43">
        <f t="shared" ref="T36:T37" si="124">ATAN(N36/M36)*180/PI()</f>
        <v>-4.3062947459399341</v>
      </c>
      <c r="U36" s="21"/>
      <c r="V36" s="16">
        <f t="shared" ref="V36:V37" si="125">(G36-$G$20)*100</f>
        <v>13.300000003073364</v>
      </c>
      <c r="W36" s="127">
        <f t="shared" ref="W36:W37" si="126">(H36-$H$20)*100</f>
        <v>59.70000009983778</v>
      </c>
      <c r="X36" s="127">
        <f t="shared" ref="X36:X37" si="127">SQRT(V36^2+W36^2)</f>
        <v>61.163551335761909</v>
      </c>
      <c r="Y36" s="127">
        <f t="shared" ref="Y36:Y37" si="128">(I36-$I$20)*100</f>
        <v>-20.799999999962893</v>
      </c>
      <c r="Z36" s="127">
        <f t="shared" ref="Z36:Z37" si="129">SQRT((G36-$G$20)^2+(H36-$H$20)^2+(I36-$I$20)^2)*100</f>
        <v>64.603560366289713</v>
      </c>
      <c r="AA36" s="127">
        <f t="shared" ref="AA36:AA37" si="130">Z36/F36</f>
        <v>0.83002433018785049</v>
      </c>
      <c r="AB36" s="19">
        <f t="shared" ref="AB36:AB37" si="131">(AA36-$AA$20)/(F36-$F$20)</f>
        <v>1.0664124156588753E-2</v>
      </c>
      <c r="AC36" s="21"/>
      <c r="AD36" s="16">
        <f t="shared" ref="AD36:AD37" si="132">IF(F36&lt;=0,NA(),IF((G36-$G$20)&lt;0,ATAN2((H36-$H$20),(G36-$G$20))*180/PI()+360,ATAN2((H36-$H$20),(G36-$G$20))*180/PI()))</f>
        <v>12.55928957180258</v>
      </c>
      <c r="AE36" s="19">
        <f t="shared" ref="AE36:AE37" si="133">IF(E36&lt;=0,NA(),ATAN(Y36/X36)*180/PI())</f>
        <v>-18.781721539321477</v>
      </c>
      <c r="AF36" s="21"/>
      <c r="AG36" s="20">
        <f t="shared" ref="AG36:AG37" si="134">1/(O36/E36)</f>
        <v>0.6132209628199895</v>
      </c>
      <c r="AH36" s="19">
        <f t="shared" ref="AH36:AH37" si="135">1/(Z36/F36)</f>
        <v>1.2047839606986952</v>
      </c>
      <c r="AI36" s="21"/>
      <c r="AJ36" s="17">
        <f t="shared" ref="AJ36:AJ37" si="136">SQRT((G36-$E$11)^2+(H36-$F$11)^2+(I36-$G$11)^2)</f>
        <v>162.49083094810737</v>
      </c>
    </row>
    <row r="37" spans="2:36" ht="15.75" x14ac:dyDescent="0.25">
      <c r="B37" s="167">
        <v>19</v>
      </c>
      <c r="C37" s="168"/>
      <c r="D37" s="79">
        <v>45704.625</v>
      </c>
      <c r="E37" s="92">
        <f t="shared" si="114"/>
        <v>2.1666666666642413</v>
      </c>
      <c r="F37" s="93">
        <f t="shared" si="115"/>
        <v>80</v>
      </c>
      <c r="G37" s="20">
        <v>808647.179</v>
      </c>
      <c r="H37" s="20">
        <v>9158556.8394999988</v>
      </c>
      <c r="I37" s="19">
        <v>2678.6030000000001</v>
      </c>
      <c r="K37" s="16">
        <f t="shared" si="116"/>
        <v>-0.69999999832361937</v>
      </c>
      <c r="L37" s="17">
        <f t="shared" si="117"/>
        <v>0.84999985992908478</v>
      </c>
      <c r="M37" s="17">
        <f t="shared" si="118"/>
        <v>1.1011356680866036</v>
      </c>
      <c r="N37" s="17">
        <f t="shared" si="119"/>
        <v>-0.95000000001164153</v>
      </c>
      <c r="O37" s="18">
        <f t="shared" si="120"/>
        <v>1.4543038745580821</v>
      </c>
      <c r="P37" s="18">
        <f t="shared" si="121"/>
        <v>0.6712171728737123</v>
      </c>
      <c r="Q37" s="19">
        <f t="shared" si="122"/>
        <v>-0.44285371430118764</v>
      </c>
      <c r="R37" s="21"/>
      <c r="S37" s="42">
        <f t="shared" si="123"/>
        <v>320.52753558572704</v>
      </c>
      <c r="T37" s="43">
        <f t="shared" si="124"/>
        <v>-40.78583937806382</v>
      </c>
      <c r="U37" s="21"/>
      <c r="V37" s="16">
        <f t="shared" si="125"/>
        <v>12.600000004749745</v>
      </c>
      <c r="W37" s="127">
        <f t="shared" si="126"/>
        <v>60.549999959766865</v>
      </c>
      <c r="X37" s="127">
        <f t="shared" si="127"/>
        <v>61.847089626331332</v>
      </c>
      <c r="Y37" s="127">
        <f t="shared" si="128"/>
        <v>-21.749999999974534</v>
      </c>
      <c r="Z37" s="127">
        <f t="shared" si="129"/>
        <v>65.56008690694631</v>
      </c>
      <c r="AA37" s="127">
        <f t="shared" si="130"/>
        <v>0.81950108633682883</v>
      </c>
      <c r="AB37" s="19">
        <f t="shared" si="131"/>
        <v>1.024376357921036E-2</v>
      </c>
      <c r="AC37" s="21"/>
      <c r="AD37" s="16">
        <f t="shared" si="132"/>
        <v>11.755062771600826</v>
      </c>
      <c r="AE37" s="19">
        <f t="shared" si="133"/>
        <v>-19.375436534393007</v>
      </c>
      <c r="AF37" s="21"/>
      <c r="AG37" s="20">
        <f t="shared" si="134"/>
        <v>1.4898307737250747</v>
      </c>
      <c r="AH37" s="19">
        <f t="shared" si="135"/>
        <v>1.2202546362323954</v>
      </c>
      <c r="AI37" s="21"/>
      <c r="AJ37" s="17">
        <f t="shared" si="136"/>
        <v>162.47996107385728</v>
      </c>
    </row>
    <row r="38" spans="2:36" ht="15.75" x14ac:dyDescent="0.25">
      <c r="B38" s="138">
        <v>20</v>
      </c>
      <c r="C38" s="139"/>
      <c r="D38" s="79">
        <v>45713.625</v>
      </c>
      <c r="E38" s="92">
        <f t="shared" ref="E38" si="137">D38-D37</f>
        <v>9</v>
      </c>
      <c r="F38" s="93">
        <f t="shared" ref="F38" si="138">D38-D$20</f>
        <v>89</v>
      </c>
      <c r="G38" s="20">
        <v>808647.19149999996</v>
      </c>
      <c r="H38" s="20">
        <v>9158556.9199999999</v>
      </c>
      <c r="I38" s="19">
        <v>2678.5740000000001</v>
      </c>
      <c r="K38" s="16">
        <f t="shared" ref="K38" si="139">(G38-G37)*100</f>
        <v>1.2499999953433871</v>
      </c>
      <c r="L38" s="17">
        <f t="shared" ref="L38" si="140">(H38-H37)*100</f>
        <v>8.0500001087784767</v>
      </c>
      <c r="M38" s="17">
        <f t="shared" ref="M38" si="141">SQRT(K38^2+L38^2)</f>
        <v>8.1464717356467862</v>
      </c>
      <c r="N38" s="17">
        <f t="shared" ref="N38" si="142">(I38-I37)*100</f>
        <v>-2.8999999999996362</v>
      </c>
      <c r="O38" s="18">
        <f t="shared" ref="O38" si="143">(SQRT((G38-G37)^2+(H38-H37)^2+(I38-I37)^2)*100)</f>
        <v>8.6472539999522304</v>
      </c>
      <c r="P38" s="18">
        <f t="shared" ref="P38" si="144">O38/(F38-F37)</f>
        <v>0.96080599999469229</v>
      </c>
      <c r="Q38" s="19">
        <f t="shared" ref="Q38" si="145">(P38-P37)/(F38-F37)</f>
        <v>3.2176536346775558E-2</v>
      </c>
      <c r="R38" s="21"/>
      <c r="S38" s="42">
        <f t="shared" ref="S38" si="146">IF(K38&lt;0, ATAN2(L38,K38)*180/PI()+360,ATAN2(L38,K38)*180/PI())</f>
        <v>8.8263708044734006</v>
      </c>
      <c r="T38" s="43">
        <f t="shared" ref="T38" si="147">ATAN(N38/M38)*180/PI()</f>
        <v>-19.594831017868636</v>
      </c>
      <c r="U38" s="21"/>
      <c r="V38" s="16">
        <f t="shared" ref="V38" si="148">(G38-$G$20)*100</f>
        <v>13.850000000093132</v>
      </c>
      <c r="W38" s="127">
        <f t="shared" ref="W38" si="149">(H38-$H$20)*100</f>
        <v>68.600000068545341</v>
      </c>
      <c r="X38" s="127">
        <f t="shared" ref="X38" si="150">SQRT(V38^2+W38^2)</f>
        <v>69.984158989066955</v>
      </c>
      <c r="Y38" s="127">
        <f t="shared" ref="Y38" si="151">(I38-$I$20)*100</f>
        <v>-24.64999999997417</v>
      </c>
      <c r="Z38" s="127">
        <f t="shared" ref="Z38" si="152">SQRT((G38-$G$20)^2+(H38-$H$20)^2+(I38-$I$20)^2)*100</f>
        <v>74.198416488532473</v>
      </c>
      <c r="AA38" s="127">
        <f t="shared" ref="AA38" si="153">Z38/F38</f>
        <v>0.8336900729048593</v>
      </c>
      <c r="AB38" s="19">
        <f t="shared" ref="AB38" si="154">(AA38-$AA$20)/(F38-$F$20)</f>
        <v>9.3673041899422389E-3</v>
      </c>
      <c r="AC38" s="21"/>
      <c r="AD38" s="16">
        <f t="shared" ref="AD38" si="155">IF(F38&lt;=0,NA(),IF((G38-$G$20)&lt;0,ATAN2((H38-$H$20),(G38-$G$20))*180/PI()+360,ATAN2((H38-$H$20),(G38-$G$20))*180/PI()))</f>
        <v>11.414296244677926</v>
      </c>
      <c r="AE38" s="19">
        <f t="shared" ref="AE38" si="156">IF(E38&lt;=0,NA(),ATAN(Y38/X38)*180/PI())</f>
        <v>-19.403413924236897</v>
      </c>
      <c r="AF38" s="21"/>
      <c r="AG38" s="20">
        <f t="shared" ref="AG38" si="157">1/(O38/E38)</f>
        <v>1.0407928343552437</v>
      </c>
      <c r="AH38" s="19">
        <f t="shared" ref="AH38" si="158">1/(Z38/F38)</f>
        <v>1.1994865148335765</v>
      </c>
      <c r="AI38" s="21"/>
      <c r="AJ38" s="17">
        <f t="shared" ref="AJ38" si="159">SQRT((G38-$E$11)^2+(H38-$F$11)^2+(I38-$G$11)^2)</f>
        <v>162.42600731803685</v>
      </c>
    </row>
    <row r="39" spans="2:36" ht="15.75" x14ac:dyDescent="0.25">
      <c r="B39" s="138">
        <v>21</v>
      </c>
      <c r="C39" s="139"/>
      <c r="D39" s="79"/>
      <c r="E39" s="82"/>
      <c r="F39" s="83"/>
      <c r="G39" s="20"/>
      <c r="H39" s="20"/>
      <c r="I39" s="19"/>
    </row>
    <row r="40" spans="2:36" ht="15.75" x14ac:dyDescent="0.25">
      <c r="B40" s="167">
        <v>22</v>
      </c>
      <c r="C40" s="168"/>
      <c r="D40" s="79"/>
      <c r="E40" s="82"/>
      <c r="F40" s="83"/>
      <c r="G40" s="20"/>
      <c r="H40" s="20"/>
      <c r="I40" s="19"/>
    </row>
    <row r="41" spans="2:36" ht="15.75" x14ac:dyDescent="0.25">
      <c r="B41" s="138">
        <v>23</v>
      </c>
      <c r="C41" s="139"/>
      <c r="D41" s="79"/>
      <c r="E41" s="82"/>
      <c r="F41" s="83"/>
      <c r="G41" s="20"/>
      <c r="H41" s="20"/>
      <c r="I41" s="19"/>
    </row>
    <row r="42" spans="2:36" ht="15.75" x14ac:dyDescent="0.25">
      <c r="B42" s="138">
        <v>24</v>
      </c>
      <c r="C42" s="139"/>
      <c r="D42" s="79"/>
      <c r="E42" s="82"/>
      <c r="F42" s="83"/>
      <c r="G42" s="20"/>
      <c r="H42" s="20"/>
      <c r="I42" s="19"/>
    </row>
    <row r="43" spans="2:36" ht="15.75" x14ac:dyDescent="0.25">
      <c r="B43" s="167">
        <v>25</v>
      </c>
      <c r="C43" s="168"/>
      <c r="D43" s="79"/>
      <c r="E43" s="82"/>
      <c r="F43" s="83"/>
      <c r="G43" s="20"/>
      <c r="H43" s="20"/>
      <c r="I43" s="19"/>
    </row>
    <row r="44" spans="2:36" ht="15.75" x14ac:dyDescent="0.25">
      <c r="B44" s="138">
        <v>26</v>
      </c>
      <c r="C44" s="139"/>
      <c r="D44" s="79"/>
      <c r="E44" s="82"/>
      <c r="F44" s="83"/>
      <c r="G44" s="20"/>
      <c r="H44" s="20"/>
      <c r="I44" s="19"/>
    </row>
    <row r="45" spans="2:36" ht="15.75" x14ac:dyDescent="0.25">
      <c r="B45" s="138">
        <v>27</v>
      </c>
      <c r="C45" s="139"/>
      <c r="D45" s="79"/>
      <c r="E45" s="82"/>
      <c r="F45" s="83"/>
      <c r="G45" s="20"/>
      <c r="H45" s="20"/>
      <c r="I45" s="19"/>
    </row>
    <row r="46" spans="2:36" ht="15.75" x14ac:dyDescent="0.25">
      <c r="B46" s="167">
        <v>28</v>
      </c>
      <c r="C46" s="168"/>
      <c r="D46" s="79"/>
      <c r="E46" s="82"/>
      <c r="F46" s="83"/>
      <c r="G46" s="20"/>
      <c r="H46" s="20"/>
      <c r="I46" s="19"/>
    </row>
    <row r="47" spans="2:36" ht="15.75" x14ac:dyDescent="0.25">
      <c r="B47" s="138">
        <v>29</v>
      </c>
      <c r="C47" s="139"/>
      <c r="D47" s="79"/>
      <c r="E47" s="82"/>
      <c r="F47" s="83"/>
      <c r="G47" s="20"/>
      <c r="H47" s="20"/>
      <c r="I47" s="19"/>
    </row>
    <row r="48" spans="2:36" ht="15.75" x14ac:dyDescent="0.25">
      <c r="B48" s="138">
        <v>30</v>
      </c>
      <c r="C48" s="139"/>
      <c r="D48" s="79"/>
      <c r="E48" s="82"/>
      <c r="F48" s="83"/>
      <c r="G48" s="20"/>
      <c r="H48" s="20"/>
      <c r="I48" s="19"/>
    </row>
    <row r="49" spans="2:9" ht="15.75" x14ac:dyDescent="0.25">
      <c r="B49" s="167">
        <v>31</v>
      </c>
      <c r="C49" s="168"/>
      <c r="D49" s="79"/>
      <c r="E49" s="82"/>
      <c r="F49" s="83"/>
      <c r="G49" s="20"/>
      <c r="H49" s="20"/>
      <c r="I49" s="19"/>
    </row>
    <row r="50" spans="2:9" ht="15.75" x14ac:dyDescent="0.25">
      <c r="B50" s="138">
        <v>32</v>
      </c>
      <c r="C50" s="139"/>
      <c r="D50" s="79"/>
      <c r="E50" s="82"/>
      <c r="F50" s="83"/>
      <c r="G50" s="20"/>
      <c r="H50" s="20"/>
      <c r="I50" s="19"/>
    </row>
    <row r="51" spans="2:9" ht="15.75" x14ac:dyDescent="0.25">
      <c r="B51" s="138">
        <v>33</v>
      </c>
      <c r="C51" s="139"/>
      <c r="D51" s="79"/>
      <c r="E51" s="82"/>
      <c r="F51" s="83"/>
      <c r="G51" s="20"/>
      <c r="H51" s="20"/>
      <c r="I51" s="19"/>
    </row>
  </sheetData>
  <mergeCells count="44">
    <mergeCell ref="AG17:AG18"/>
    <mergeCell ref="AH17:AH18"/>
    <mergeCell ref="B2:D5"/>
    <mergeCell ref="B17:C19"/>
    <mergeCell ref="D17:D19"/>
    <mergeCell ref="E17:E18"/>
    <mergeCell ref="F17:F18"/>
    <mergeCell ref="G17:I17"/>
    <mergeCell ref="AD17:AE17"/>
    <mergeCell ref="K17:Q17"/>
    <mergeCell ref="S17:T17"/>
    <mergeCell ref="V17:AB17"/>
    <mergeCell ref="B20:C20"/>
    <mergeCell ref="B21:C21"/>
    <mergeCell ref="B22:C22"/>
    <mergeCell ref="B23:C23"/>
    <mergeCell ref="B26:C26"/>
    <mergeCell ref="B25:C25"/>
    <mergeCell ref="B24:C24"/>
    <mergeCell ref="B31:C31"/>
    <mergeCell ref="B32:C32"/>
    <mergeCell ref="B33:C33"/>
    <mergeCell ref="B34:C34"/>
    <mergeCell ref="B27:C27"/>
    <mergeCell ref="B28:C28"/>
    <mergeCell ref="B29:C29"/>
    <mergeCell ref="B30:C30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0:C50"/>
    <mergeCell ref="B51:C51"/>
    <mergeCell ref="B45:C45"/>
    <mergeCell ref="B46:C46"/>
    <mergeCell ref="B47:C47"/>
    <mergeCell ref="B48:C48"/>
    <mergeCell ref="B49:C49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8C77-A0ED-45E5-854F-1320DBE83C1D}">
  <sheetPr>
    <tabColor rgb="FF0066CC"/>
  </sheetPr>
  <dimension ref="B1:CV51"/>
  <sheetViews>
    <sheetView zoomScale="70" zoomScaleNormal="70" workbookViewId="0">
      <pane ySplit="19" topLeftCell="A21" activePane="bottomLeft" state="frozen"/>
      <selection activeCell="D30" sqref="D30"/>
      <selection pane="bottomLeft" activeCell="G41" sqref="G41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45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46</v>
      </c>
      <c r="F8" s="40"/>
      <c r="G8" s="31" t="s">
        <v>29</v>
      </c>
      <c r="H8" s="68"/>
      <c r="I8" s="76" t="s">
        <v>65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47</v>
      </c>
      <c r="E11" s="56">
        <v>808544.33200000005</v>
      </c>
      <c r="F11" s="56">
        <v>9158682.6030000001</v>
      </c>
      <c r="G11" s="56">
        <v>2681.0059999999999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808570.9425</v>
      </c>
      <c r="F14" s="56">
        <f>H20</f>
        <v>9158607.2239999995</v>
      </c>
      <c r="G14" s="56">
        <f>I20</f>
        <v>2681.92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77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78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6.5" thickBot="1" x14ac:dyDescent="0.3">
      <c r="B20" s="138">
        <v>1</v>
      </c>
      <c r="C20" s="139"/>
      <c r="D20" s="79">
        <v>45627.625</v>
      </c>
      <c r="E20" s="82">
        <v>0</v>
      </c>
      <c r="F20" s="83">
        <v>0</v>
      </c>
      <c r="G20" s="20">
        <v>808570.9425</v>
      </c>
      <c r="H20" s="20">
        <v>9158607.2239999995</v>
      </c>
      <c r="I20" s="19">
        <v>2681.92</v>
      </c>
      <c r="J20" s="6"/>
      <c r="K20" s="16">
        <f>(G20-G20)*100</f>
        <v>0</v>
      </c>
      <c r="L20" s="17">
        <f>(H20-H20)*100</f>
        <v>0</v>
      </c>
      <c r="M20" s="17">
        <f t="shared" ref="M20:M25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5" si="1">(G20-$G$20)*100</f>
        <v>0</v>
      </c>
      <c r="W20" s="86">
        <f t="shared" ref="W20:W25" si="2">(H20-$H$20)*100</f>
        <v>0</v>
      </c>
      <c r="X20" s="86">
        <v>0</v>
      </c>
      <c r="Y20" s="86">
        <f t="shared" ref="Y20:Y25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5" si="4">SQRT((G20-$E$11)^2+(H20-$F$11)^2+(I20-$G$11)^2)</f>
        <v>79.943403401070356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6.5" thickBot="1" x14ac:dyDescent="0.3">
      <c r="B21" s="167">
        <v>2</v>
      </c>
      <c r="C21" s="168"/>
      <c r="D21" s="79">
        <v>45634.625</v>
      </c>
      <c r="E21" s="92">
        <f>D21-D20</f>
        <v>7</v>
      </c>
      <c r="F21" s="93">
        <f t="shared" ref="F21:F25" si="5">D21-D$20</f>
        <v>7</v>
      </c>
      <c r="G21" s="20">
        <v>808570.96649999998</v>
      </c>
      <c r="H21" s="20">
        <v>9158607.2285000011</v>
      </c>
      <c r="I21" s="19">
        <v>2681.9205000000002</v>
      </c>
      <c r="J21" s="6"/>
      <c r="K21" s="16">
        <f t="shared" ref="K21:L25" si="6">(G21-G20)*100</f>
        <v>2.3999999975785613</v>
      </c>
      <c r="L21" s="17">
        <f t="shared" si="6"/>
        <v>0.45000016689300537</v>
      </c>
      <c r="M21" s="17">
        <f t="shared" si="0"/>
        <v>2.4418231177914644</v>
      </c>
      <c r="N21" s="17">
        <f t="shared" ref="N21:N25" si="7">(I21-I20)*100</f>
        <v>5.0000000010186341E-2</v>
      </c>
      <c r="O21" s="18">
        <f t="shared" ref="O21:O25" si="8">(SQRT((G21-G20)^2+(H21-H20)^2+(I21-I20)^2)*100)</f>
        <v>2.442334976734732</v>
      </c>
      <c r="P21" s="18">
        <f t="shared" ref="P21:P25" si="9">O21/(F21-F20)</f>
        <v>0.3489049966763903</v>
      </c>
      <c r="Q21" s="19">
        <f t="shared" ref="Q21:Q25" si="10">(P21-P20)/(F21-F20)</f>
        <v>4.9843570953770046E-2</v>
      </c>
      <c r="R21" s="21"/>
      <c r="S21" s="42">
        <f t="shared" ref="S21:S25" si="11">IF(K21&lt;0, ATAN2(L21,K21)*180/PI()+360,ATAN2(L21,K21)*180/PI())</f>
        <v>79.380340864412148</v>
      </c>
      <c r="T21" s="43">
        <f t="shared" ref="T21:T25" si="12">ATAN(N21/M21)*180/PI()</f>
        <v>1.1730533085215566</v>
      </c>
      <c r="U21" s="21"/>
      <c r="V21" s="85">
        <f t="shared" si="1"/>
        <v>2.3999999975785613</v>
      </c>
      <c r="W21" s="86">
        <f t="shared" si="2"/>
        <v>0.45000016689300537</v>
      </c>
      <c r="X21" s="86">
        <f t="shared" ref="X21:X25" si="13">SQRT(V21^2+W21^2)</f>
        <v>2.4418231177914644</v>
      </c>
      <c r="Y21" s="86">
        <f t="shared" si="3"/>
        <v>5.0000000010186341E-2</v>
      </c>
      <c r="Z21" s="86">
        <f t="shared" ref="Z21:Z25" si="14">SQRT((G21-$G$20)^2+(H21-$H$20)^2+(I21-$I$20)^2)*100</f>
        <v>2.442334976734732</v>
      </c>
      <c r="AA21" s="86">
        <f t="shared" ref="AA21:AA25" si="15">Z21/F21</f>
        <v>0.3489049966763903</v>
      </c>
      <c r="AB21" s="87">
        <f t="shared" ref="AB21:AB25" si="16">(AA21-$AA$20)/(F21-$F$20)</f>
        <v>4.9843570953770046E-2</v>
      </c>
      <c r="AC21" s="21"/>
      <c r="AD21" s="85">
        <f t="shared" ref="AD21:AD25" si="17">IF(F21&lt;=0,NA(),IF((G21-$G$20)&lt;0,ATAN2((H21-$H$20),(G21-$G$20))*180/PI()+360,ATAN2((H21-$H$20),(G21-$G$20))*180/PI()))</f>
        <v>79.380340864412148</v>
      </c>
      <c r="AE21" s="87">
        <f t="shared" ref="AE21:AE25" si="18">IF(E21&lt;=0,NA(),ATAN(Y21/X21)*180/PI())</f>
        <v>1.1730533085215566</v>
      </c>
      <c r="AF21" s="21"/>
      <c r="AG21" s="88">
        <f t="shared" ref="AG21:AG25" si="19">1/(O21/E21)</f>
        <v>2.8661097133197577</v>
      </c>
      <c r="AH21" s="88">
        <f t="shared" ref="AH21:AH25" si="20">1/(Z21/F21)</f>
        <v>2.8661097133197577</v>
      </c>
      <c r="AI21" s="21"/>
      <c r="AJ21" s="17">
        <f t="shared" si="4"/>
        <v>79.947158489801126</v>
      </c>
      <c r="AK21" s="90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6.5" thickBot="1" x14ac:dyDescent="0.3">
      <c r="B22" s="138">
        <v>3</v>
      </c>
      <c r="C22" s="139"/>
      <c r="D22" s="79">
        <v>45637.625</v>
      </c>
      <c r="E22" s="92">
        <f t="shared" ref="E22:E25" si="21">D22-D21</f>
        <v>3</v>
      </c>
      <c r="F22" s="93">
        <f t="shared" si="5"/>
        <v>10</v>
      </c>
      <c r="G22" s="20">
        <v>808570.96249999991</v>
      </c>
      <c r="H22" s="20">
        <v>9158607.2254999988</v>
      </c>
      <c r="I22" s="19">
        <v>2681.9225000000001</v>
      </c>
      <c r="K22" s="16">
        <f t="shared" si="6"/>
        <v>-0.40000000735744834</v>
      </c>
      <c r="L22" s="17">
        <f t="shared" si="6"/>
        <v>-0.30000023543834686</v>
      </c>
      <c r="M22" s="17">
        <f t="shared" si="0"/>
        <v>0.50000014714900065</v>
      </c>
      <c r="N22" s="17">
        <f t="shared" si="7"/>
        <v>0.19999999999527063</v>
      </c>
      <c r="O22" s="18">
        <f t="shared" si="8"/>
        <v>0.53851661733611389</v>
      </c>
      <c r="P22" s="18">
        <f t="shared" si="9"/>
        <v>0.17950553911203795</v>
      </c>
      <c r="Q22" s="19">
        <f t="shared" si="10"/>
        <v>-5.6466485854784115E-2</v>
      </c>
      <c r="R22" s="21"/>
      <c r="S22" s="42">
        <f t="shared" si="11"/>
        <v>233.1300812766253</v>
      </c>
      <c r="T22" s="43">
        <f t="shared" si="12"/>
        <v>21.801403671391821</v>
      </c>
      <c r="U22" s="21"/>
      <c r="V22" s="85">
        <f t="shared" si="1"/>
        <v>1.999999990221113</v>
      </c>
      <c r="W22" s="86">
        <f t="shared" si="2"/>
        <v>0.14999993145465851</v>
      </c>
      <c r="X22" s="86">
        <f t="shared" si="13"/>
        <v>2.0056170971351572</v>
      </c>
      <c r="Y22" s="86">
        <f t="shared" si="3"/>
        <v>0.25000000000545697</v>
      </c>
      <c r="Z22" s="86">
        <f t="shared" si="14"/>
        <v>2.0211382783777023</v>
      </c>
      <c r="AA22" s="86">
        <f t="shared" si="15"/>
        <v>0.20211382783777024</v>
      </c>
      <c r="AB22" s="87">
        <f t="shared" si="16"/>
        <v>2.0211382783777022E-2</v>
      </c>
      <c r="AC22" s="21"/>
      <c r="AD22" s="85">
        <f t="shared" si="17"/>
        <v>85.710848602983162</v>
      </c>
      <c r="AE22" s="87">
        <f t="shared" si="18"/>
        <v>7.1052656773825875</v>
      </c>
      <c r="AF22" s="21"/>
      <c r="AG22" s="88">
        <f t="shared" si="19"/>
        <v>5.5708587319740168</v>
      </c>
      <c r="AH22" s="88">
        <f t="shared" si="20"/>
        <v>4.9477069960926441</v>
      </c>
      <c r="AI22" s="21"/>
      <c r="AJ22" s="17">
        <f t="shared" si="4"/>
        <v>79.948677343308134</v>
      </c>
    </row>
    <row r="23" spans="2:100" ht="16.5" thickBot="1" x14ac:dyDescent="0.3">
      <c r="B23" s="167">
        <v>4</v>
      </c>
      <c r="C23" s="168"/>
      <c r="D23" s="79">
        <v>45641.458333333336</v>
      </c>
      <c r="E23" s="92">
        <f t="shared" si="21"/>
        <v>3.8333333333357587</v>
      </c>
      <c r="F23" s="93">
        <f t="shared" si="5"/>
        <v>13.833333333335759</v>
      </c>
      <c r="G23" s="20">
        <v>808570.91899999999</v>
      </c>
      <c r="H23" s="20">
        <v>9158607.2074999996</v>
      </c>
      <c r="I23" s="19">
        <v>2681.9160000000002</v>
      </c>
      <c r="K23" s="16">
        <f t="shared" si="6"/>
        <v>-4.3499999912455678</v>
      </c>
      <c r="L23" s="17">
        <f t="shared" si="6"/>
        <v>-1.7999999225139618</v>
      </c>
      <c r="M23" s="17">
        <f t="shared" si="0"/>
        <v>4.7077064102263968</v>
      </c>
      <c r="N23" s="17">
        <f t="shared" si="7"/>
        <v>-0.64999999999599822</v>
      </c>
      <c r="O23" s="18">
        <f t="shared" si="8"/>
        <v>4.752367793519511</v>
      </c>
      <c r="P23" s="18">
        <f t="shared" si="9"/>
        <v>1.2397481200477838</v>
      </c>
      <c r="Q23" s="19">
        <f t="shared" si="10"/>
        <v>0.27658502111349786</v>
      </c>
      <c r="R23" s="21"/>
      <c r="S23" s="42">
        <f t="shared" si="11"/>
        <v>247.52056643355652</v>
      </c>
      <c r="T23" s="43">
        <f t="shared" si="12"/>
        <v>-7.861209954583587</v>
      </c>
      <c r="U23" s="21"/>
      <c r="V23" s="85">
        <f t="shared" si="1"/>
        <v>-2.3500000010244548</v>
      </c>
      <c r="W23" s="86">
        <f t="shared" si="2"/>
        <v>-1.6499999910593033</v>
      </c>
      <c r="X23" s="86">
        <f t="shared" si="13"/>
        <v>2.8714107987730766</v>
      </c>
      <c r="Y23" s="86">
        <f t="shared" si="3"/>
        <v>-0.39999999999054126</v>
      </c>
      <c r="Z23" s="86">
        <f t="shared" si="14"/>
        <v>2.8991377986054871</v>
      </c>
      <c r="AA23" s="86">
        <f t="shared" si="15"/>
        <v>0.2095762264051792</v>
      </c>
      <c r="AB23" s="87">
        <f t="shared" si="16"/>
        <v>1.5150088655793431E-2</v>
      </c>
      <c r="AC23" s="21"/>
      <c r="AD23" s="85">
        <f t="shared" si="17"/>
        <v>234.92624566440435</v>
      </c>
      <c r="AE23" s="87">
        <f t="shared" si="18"/>
        <v>-7.9305147606943214</v>
      </c>
      <c r="AF23" s="21"/>
      <c r="AG23" s="88">
        <f t="shared" si="19"/>
        <v>0.80661545988991445</v>
      </c>
      <c r="AH23" s="88">
        <f t="shared" si="20"/>
        <v>4.7715335711154276</v>
      </c>
      <c r="AI23" s="21"/>
      <c r="AJ23" s="17">
        <f t="shared" si="4"/>
        <v>79.951098112110159</v>
      </c>
    </row>
    <row r="24" spans="2:100" ht="16.5" thickBot="1" x14ac:dyDescent="0.3">
      <c r="B24" s="138">
        <v>5</v>
      </c>
      <c r="C24" s="139"/>
      <c r="D24" s="79">
        <v>45643.625</v>
      </c>
      <c r="E24" s="92">
        <f t="shared" si="21"/>
        <v>2.1666666666642413</v>
      </c>
      <c r="F24" s="93">
        <f t="shared" si="5"/>
        <v>16</v>
      </c>
      <c r="G24" s="20">
        <v>808570.86300000001</v>
      </c>
      <c r="H24" s="20">
        <v>9158607.186999999</v>
      </c>
      <c r="I24" s="19">
        <v>2681.9120000000003</v>
      </c>
      <c r="K24" s="16">
        <f t="shared" si="6"/>
        <v>-5.5999999982304871</v>
      </c>
      <c r="L24" s="17">
        <f t="shared" si="6"/>
        <v>-2.0500000566244125</v>
      </c>
      <c r="M24" s="17">
        <f t="shared" si="0"/>
        <v>5.9634302387419229</v>
      </c>
      <c r="N24" s="17">
        <f t="shared" si="7"/>
        <v>-0.39999999999054126</v>
      </c>
      <c r="O24" s="18">
        <f t="shared" si="8"/>
        <v>5.9768302813727265</v>
      </c>
      <c r="P24" s="18">
        <f t="shared" si="9"/>
        <v>2.7585370529443463</v>
      </c>
      <c r="Q24" s="19">
        <f t="shared" si="10"/>
        <v>0.70097950749150584</v>
      </c>
      <c r="R24" s="21"/>
      <c r="S24" s="42">
        <f t="shared" si="11"/>
        <v>249.89376468491255</v>
      </c>
      <c r="T24" s="43">
        <f t="shared" si="12"/>
        <v>-3.8373943552391414</v>
      </c>
      <c r="U24" s="21"/>
      <c r="V24" s="85">
        <f t="shared" si="1"/>
        <v>-7.9499999992549419</v>
      </c>
      <c r="W24" s="86">
        <f t="shared" si="2"/>
        <v>-3.7000000476837158</v>
      </c>
      <c r="X24" s="86">
        <f t="shared" si="13"/>
        <v>8.7688368864412727</v>
      </c>
      <c r="Y24" s="86">
        <f t="shared" si="3"/>
        <v>-0.79999999998108251</v>
      </c>
      <c r="Z24" s="86">
        <f t="shared" si="14"/>
        <v>8.8052541326745821</v>
      </c>
      <c r="AA24" s="86">
        <f t="shared" si="15"/>
        <v>0.55032838329216138</v>
      </c>
      <c r="AB24" s="87">
        <f t="shared" si="16"/>
        <v>3.4395523955760086E-2</v>
      </c>
      <c r="AC24" s="21"/>
      <c r="AD24" s="85">
        <f t="shared" si="17"/>
        <v>245.0423164603672</v>
      </c>
      <c r="AE24" s="87">
        <f t="shared" si="18"/>
        <v>-5.2127875969094477</v>
      </c>
      <c r="AF24" s="21"/>
      <c r="AG24" s="88">
        <f t="shared" si="19"/>
        <v>0.36251099071975201</v>
      </c>
      <c r="AH24" s="88">
        <f t="shared" si="20"/>
        <v>1.8170969013406573</v>
      </c>
      <c r="AI24" s="21"/>
      <c r="AJ24" s="17">
        <f t="shared" si="4"/>
        <v>79.951784552745551</v>
      </c>
    </row>
    <row r="25" spans="2:100" ht="16.5" thickBot="1" x14ac:dyDescent="0.3">
      <c r="B25" s="167">
        <v>6</v>
      </c>
      <c r="C25" s="168"/>
      <c r="D25" s="79">
        <v>45644.416666666664</v>
      </c>
      <c r="E25" s="92">
        <f t="shared" si="21"/>
        <v>0.79166666666424135</v>
      </c>
      <c r="F25" s="93">
        <f t="shared" si="5"/>
        <v>16.791666666664241</v>
      </c>
      <c r="G25" s="20">
        <v>808570.95400000003</v>
      </c>
      <c r="H25" s="20">
        <v>9158607.2184999995</v>
      </c>
      <c r="I25" s="19">
        <v>2681.9089999999997</v>
      </c>
      <c r="K25" s="16">
        <f t="shared" si="6"/>
        <v>9.1000000014901161</v>
      </c>
      <c r="L25" s="17">
        <f t="shared" si="6"/>
        <v>3.1500000506639481</v>
      </c>
      <c r="M25" s="17">
        <f t="shared" si="0"/>
        <v>9.6297715625191742</v>
      </c>
      <c r="N25" s="17">
        <f t="shared" si="7"/>
        <v>-0.30000000006111804</v>
      </c>
      <c r="O25" s="18">
        <f t="shared" si="8"/>
        <v>9.6344434372899652</v>
      </c>
      <c r="P25" s="18">
        <f t="shared" si="9"/>
        <v>12.169823289245659</v>
      </c>
      <c r="Q25" s="19">
        <f t="shared" si="10"/>
        <v>11.887940509048605</v>
      </c>
      <c r="R25" s="21"/>
      <c r="S25" s="42">
        <f t="shared" si="11"/>
        <v>70.906507717554803</v>
      </c>
      <c r="T25" s="43">
        <f t="shared" si="12"/>
        <v>-1.7843804740640654</v>
      </c>
      <c r="U25" s="21"/>
      <c r="V25" s="85">
        <f t="shared" si="1"/>
        <v>1.1500000022351742</v>
      </c>
      <c r="W25" s="86">
        <f t="shared" si="2"/>
        <v>-0.54999999701976776</v>
      </c>
      <c r="X25" s="86">
        <f t="shared" si="13"/>
        <v>1.2747548791287857</v>
      </c>
      <c r="Y25" s="86">
        <f t="shared" si="3"/>
        <v>-1.1000000000422006</v>
      </c>
      <c r="Z25" s="86">
        <f t="shared" si="14"/>
        <v>1.6837458246289689</v>
      </c>
      <c r="AA25" s="86">
        <f t="shared" si="15"/>
        <v>0.10027270419628062</v>
      </c>
      <c r="AB25" s="87">
        <f t="shared" si="16"/>
        <v>5.9715754360076491E-3</v>
      </c>
      <c r="AC25" s="21"/>
      <c r="AD25" s="85">
        <f t="shared" si="17"/>
        <v>115.55996500763656</v>
      </c>
      <c r="AE25" s="87">
        <f t="shared" si="18"/>
        <v>-40.791270200722323</v>
      </c>
      <c r="AF25" s="21"/>
      <c r="AG25" s="88">
        <f t="shared" si="19"/>
        <v>8.2170461824510557E-2</v>
      </c>
      <c r="AH25" s="88">
        <f t="shared" si="20"/>
        <v>9.9728037456986485</v>
      </c>
      <c r="AI25" s="21"/>
      <c r="AJ25" s="17">
        <f t="shared" si="4"/>
        <v>79.952292858572662</v>
      </c>
    </row>
    <row r="26" spans="2:100" ht="16.5" thickBot="1" x14ac:dyDescent="0.3">
      <c r="B26" s="138">
        <v>7</v>
      </c>
      <c r="C26" s="139"/>
      <c r="D26" s="79">
        <v>45648.375</v>
      </c>
      <c r="E26" s="92">
        <f t="shared" ref="E26:E27" si="22">D26-D25</f>
        <v>3.9583333333357587</v>
      </c>
      <c r="F26" s="93">
        <f t="shared" ref="F26:F27" si="23">D26-D$20</f>
        <v>20.75</v>
      </c>
      <c r="G26" s="20">
        <v>808570.96299999999</v>
      </c>
      <c r="H26" s="20">
        <v>9158607.2204999998</v>
      </c>
      <c r="I26" s="19">
        <v>2681.9125000000004</v>
      </c>
      <c r="K26" s="16">
        <f t="shared" ref="K26:K27" si="24">(G26-G25)*100</f>
        <v>0.89999999618157744</v>
      </c>
      <c r="L26" s="17">
        <f t="shared" ref="L26:L27" si="25">(H26-H25)*100</f>
        <v>0.20000003278255463</v>
      </c>
      <c r="M26" s="17">
        <f t="shared" ref="M26:M27" si="26">SQRT(K26^2+L26^2)</f>
        <v>0.92195444911332924</v>
      </c>
      <c r="N26" s="17">
        <f t="shared" ref="N26:N27" si="27">(I26-I25)*100</f>
        <v>0.35000000007130438</v>
      </c>
      <c r="O26" s="18">
        <f t="shared" ref="O26:O27" si="28">(SQRT((G26-G25)^2+(H26-H25)^2+(I26-I25)^2)*100)</f>
        <v>0.98615414935484358</v>
      </c>
      <c r="P26" s="18">
        <f t="shared" ref="P26:P27" si="29">O26/(F26-F25)</f>
        <v>0.24913367983686047</v>
      </c>
      <c r="Q26" s="19">
        <f t="shared" ref="Q26:Q27" si="30">(P26-P25)/(F26-F25)</f>
        <v>-3.0115426381645882</v>
      </c>
      <c r="R26" s="21"/>
      <c r="S26" s="42">
        <f t="shared" ref="S26:S27" si="31">IF(K26&lt;0, ATAN2(L26,K26)*180/PI()+360,ATAN2(L26,K26)*180/PI())</f>
        <v>77.471190250580591</v>
      </c>
      <c r="T26" s="43">
        <f t="shared" ref="T26:T27" si="32">ATAN(N26/M26)*180/PI()</f>
        <v>20.788179096422233</v>
      </c>
      <c r="U26" s="21"/>
      <c r="V26" s="85">
        <f t="shared" ref="V26:V27" si="33">(G26-$G$20)*100</f>
        <v>2.0499999984167516</v>
      </c>
      <c r="W26" s="86">
        <f t="shared" ref="W26:W27" si="34">(H26-$H$20)*100</f>
        <v>-0.34999996423721313</v>
      </c>
      <c r="X26" s="86">
        <f t="shared" ref="X26:X27" si="35">SQRT(V26^2+W26^2)</f>
        <v>2.0796634267291263</v>
      </c>
      <c r="Y26" s="86">
        <f t="shared" ref="Y26:Y27" si="36">(I26-$I$20)*100</f>
        <v>-0.74999999997089617</v>
      </c>
      <c r="Z26" s="86">
        <f t="shared" ref="Z26:Z27" si="37">SQRT((G26-$G$20)^2+(H26-$H$20)^2+(I26-$I$20)^2)*100</f>
        <v>2.2107690898036085</v>
      </c>
      <c r="AA26" s="86">
        <f t="shared" ref="AA26:AA27" si="38">Z26/F26</f>
        <v>0.10654308866523414</v>
      </c>
      <c r="AB26" s="87">
        <f t="shared" ref="AB26:AB27" si="39">(AA26-$AA$20)/(F26-$F$20)</f>
        <v>5.1346066826618861E-3</v>
      </c>
      <c r="AC26" s="21"/>
      <c r="AD26" s="85">
        <f t="shared" ref="AD26:AD27" si="40">IF(F26&lt;=0,NA(),IF((G26-$G$20)&lt;0,ATAN2((H26-$H$20),(G26-$G$20))*180/PI()+360,ATAN2((H26-$H$20),(G26-$G$20))*180/PI()))</f>
        <v>99.688785596478553</v>
      </c>
      <c r="AE26" s="87">
        <f t="shared" ref="AE26:AE27" si="41">IF(E26&lt;=0,NA(),ATAN(Y26/X26)*180/PI())</f>
        <v>-19.831092563434023</v>
      </c>
      <c r="AF26" s="21"/>
      <c r="AG26" s="88">
        <f t="shared" ref="AG26:AG27" si="42">1/(O26/E26)</f>
        <v>4.0139093223157438</v>
      </c>
      <c r="AH26" s="88">
        <f t="shared" ref="AH26:AH27" si="43">1/(Z26/F26)</f>
        <v>9.3858739457241587</v>
      </c>
      <c r="AI26" s="21"/>
      <c r="AJ26" s="17">
        <f t="shared" ref="AJ26:AJ27" si="44">SQRT((G26-$E$11)^2+(H26-$F$11)^2+(I26-$G$11)^2)</f>
        <v>79.953444013009914</v>
      </c>
    </row>
    <row r="27" spans="2:100" ht="16.5" thickBot="1" x14ac:dyDescent="0.3">
      <c r="B27" s="167">
        <v>8</v>
      </c>
      <c r="C27" s="168"/>
      <c r="D27" s="79">
        <v>45649.583333333336</v>
      </c>
      <c r="E27" s="92">
        <f t="shared" si="22"/>
        <v>1.2083333333357587</v>
      </c>
      <c r="F27" s="93">
        <f t="shared" si="23"/>
        <v>21.958333333335759</v>
      </c>
      <c r="G27" s="20">
        <v>808570.98149999999</v>
      </c>
      <c r="H27" s="20">
        <v>9158607.2265000008</v>
      </c>
      <c r="I27" s="19">
        <v>2681.9170000000004</v>
      </c>
      <c r="K27" s="16">
        <f t="shared" si="24"/>
        <v>1.8500000005587935</v>
      </c>
      <c r="L27" s="17">
        <f t="shared" si="25"/>
        <v>0.60000009834766388</v>
      </c>
      <c r="M27" s="17">
        <f t="shared" si="26"/>
        <v>1.9448650647499284</v>
      </c>
      <c r="N27" s="17">
        <f t="shared" si="27"/>
        <v>0.4500000000007276</v>
      </c>
      <c r="O27" s="18">
        <f t="shared" si="28"/>
        <v>1.9962465078455109</v>
      </c>
      <c r="P27" s="18">
        <f t="shared" si="29"/>
        <v>1.652066075455038</v>
      </c>
      <c r="Q27" s="19">
        <f t="shared" si="30"/>
        <v>1.1610474998196096</v>
      </c>
      <c r="R27" s="21"/>
      <c r="S27" s="42">
        <f t="shared" si="31"/>
        <v>72.030857508920008</v>
      </c>
      <c r="T27" s="43">
        <f t="shared" si="32"/>
        <v>13.027756960451118</v>
      </c>
      <c r="U27" s="21"/>
      <c r="V27" s="85">
        <f t="shared" si="33"/>
        <v>3.8999999989755452</v>
      </c>
      <c r="W27" s="86">
        <f t="shared" si="34"/>
        <v>0.25000013411045074</v>
      </c>
      <c r="X27" s="86">
        <f t="shared" si="35"/>
        <v>3.9080046134906872</v>
      </c>
      <c r="Y27" s="86">
        <f t="shared" si="36"/>
        <v>-0.29999999997016857</v>
      </c>
      <c r="Z27" s="86">
        <f t="shared" si="37"/>
        <v>3.9195025269856116</v>
      </c>
      <c r="AA27" s="86">
        <f t="shared" si="38"/>
        <v>0.17849726878110872</v>
      </c>
      <c r="AB27" s="87">
        <f t="shared" si="39"/>
        <v>8.1289078761786256E-3</v>
      </c>
      <c r="AC27" s="21"/>
      <c r="AD27" s="85">
        <f t="shared" si="40"/>
        <v>86.332209981323757</v>
      </c>
      <c r="AE27" s="87">
        <f t="shared" si="41"/>
        <v>-4.3897309097491037</v>
      </c>
      <c r="AF27" s="21"/>
      <c r="AG27" s="88">
        <f t="shared" si="42"/>
        <v>0.60530266607197547</v>
      </c>
      <c r="AH27" s="88">
        <f t="shared" si="43"/>
        <v>5.6023266172565389</v>
      </c>
      <c r="AI27" s="21"/>
      <c r="AJ27" s="17">
        <f t="shared" si="44"/>
        <v>79.954002547674492</v>
      </c>
    </row>
    <row r="28" spans="2:100" ht="16.5" thickBot="1" x14ac:dyDescent="0.3">
      <c r="B28" s="138">
        <v>9</v>
      </c>
      <c r="C28" s="139"/>
      <c r="D28" s="79">
        <v>45651.416666666664</v>
      </c>
      <c r="E28" s="92">
        <f t="shared" ref="E28:E31" si="45">D28-D27</f>
        <v>1.8333333333284827</v>
      </c>
      <c r="F28" s="93">
        <f t="shared" ref="F28:F31" si="46">D28-D$20</f>
        <v>23.791666666664241</v>
      </c>
      <c r="G28" s="20">
        <v>808571.01500000001</v>
      </c>
      <c r="H28" s="20">
        <v>9158607.2375000007</v>
      </c>
      <c r="I28" s="19">
        <v>2681.9139999999998</v>
      </c>
      <c r="K28" s="16">
        <f t="shared" ref="K28:K31" si="47">(G28-G27)*100</f>
        <v>3.3500000019557774</v>
      </c>
      <c r="L28" s="17">
        <f t="shared" ref="L28:L31" si="48">(H28-H27)*100</f>
        <v>1.0999999940395355</v>
      </c>
      <c r="M28" s="17">
        <f t="shared" ref="M28:M31" si="49">SQRT(K28^2+L28^2)</f>
        <v>3.5259750424514755</v>
      </c>
      <c r="N28" s="17">
        <f t="shared" ref="N28:N31" si="50">(I28-I27)*100</f>
        <v>-0.30000000006111804</v>
      </c>
      <c r="O28" s="18">
        <f t="shared" ref="O28:O31" si="51">(SQRT((G28-G27)^2+(H28-H27)^2+(I28-I27)^2)*100)</f>
        <v>3.5387144558479648</v>
      </c>
      <c r="P28" s="18">
        <f t="shared" ref="P28:P31" si="52">O28/(F28-F27)</f>
        <v>1.9302078850130877</v>
      </c>
      <c r="Q28" s="19">
        <f t="shared" ref="Q28:Q31" si="53">(P28-P27)/(F28-F27)</f>
        <v>0.15171371430479214</v>
      </c>
      <c r="R28" s="21"/>
      <c r="S28" s="42">
        <f t="shared" ref="S28:S31" si="54">IF(K28&lt;0, ATAN2(L28,K28)*180/PI()+360,ATAN2(L28,K28)*180/PI())</f>
        <v>71.821981303517575</v>
      </c>
      <c r="T28" s="43">
        <f t="shared" ref="T28:T31" si="55">ATAN(N28/M28)*180/PI()</f>
        <v>-4.86317570065588</v>
      </c>
      <c r="U28" s="21"/>
      <c r="V28" s="85">
        <f t="shared" ref="V28:V31" si="56">(G28-$G$20)*100</f>
        <v>7.2500000009313226</v>
      </c>
      <c r="W28" s="86">
        <f t="shared" ref="W28:W31" si="57">(H28-$H$20)*100</f>
        <v>1.3500001281499863</v>
      </c>
      <c r="X28" s="86">
        <f t="shared" ref="X28:X31" si="58">SQRT(V28^2+W28^2)</f>
        <v>7.3746186585822295</v>
      </c>
      <c r="Y28" s="86">
        <f t="shared" ref="Y28:Y31" si="59">(I28-$I$20)*100</f>
        <v>-0.60000000003128662</v>
      </c>
      <c r="Z28" s="86">
        <f t="shared" ref="Z28:Z31" si="60">SQRT((G28-$G$20)^2+(H28-$H$20)^2+(I28-$I$20)^2)*100</f>
        <v>7.3989864413679456</v>
      </c>
      <c r="AA28" s="86">
        <f t="shared" ref="AA28:AA31" si="61">Z28/F28</f>
        <v>0.31099067354264237</v>
      </c>
      <c r="AB28" s="87">
        <f t="shared" ref="AB28:AB31" si="62">(AA28-$AA$20)/(F28-$F$20)</f>
        <v>1.307141184767807E-2</v>
      </c>
      <c r="AC28" s="21"/>
      <c r="AD28" s="85">
        <f t="shared" ref="AD28:AD31" si="63">IF(F28&lt;=0,NA(),IF((G28-$G$20)&lt;0,ATAN2((H28-$H$20),(G28-$G$20))*180/PI()+360,ATAN2((H28-$H$20),(G28-$G$20))*180/PI()))</f>
        <v>79.451933604368676</v>
      </c>
      <c r="AE28" s="87">
        <f t="shared" ref="AE28:AE31" si="64">IF(E28&lt;=0,NA(),ATAN(Y28/X28)*180/PI())</f>
        <v>-4.6513474909700649</v>
      </c>
      <c r="AF28" s="21"/>
      <c r="AG28" s="88">
        <f t="shared" ref="AG28:AG31" si="65">1/(O28/E28)</f>
        <v>0.518078911481195</v>
      </c>
      <c r="AH28" s="88">
        <f t="shared" ref="AH28:AH31" si="66">1/(Z28/F28)</f>
        <v>3.2155305128881371</v>
      </c>
      <c r="AI28" s="21"/>
      <c r="AJ28" s="17">
        <f t="shared" ref="AJ28:AJ31" si="67">SQRT((G28-$E$11)^2+(H28-$F$11)^2+(I28-$G$11)^2)</f>
        <v>79.954771859805703</v>
      </c>
    </row>
    <row r="29" spans="2:100" ht="15.75" x14ac:dyDescent="0.25">
      <c r="B29" s="167">
        <v>10</v>
      </c>
      <c r="C29" s="168"/>
      <c r="D29" s="89">
        <v>45663.375</v>
      </c>
      <c r="E29" s="92">
        <f t="shared" si="45"/>
        <v>11.958333333335759</v>
      </c>
      <c r="F29" s="93">
        <f t="shared" si="46"/>
        <v>35.75</v>
      </c>
      <c r="G29" s="20">
        <v>808570.94105000002</v>
      </c>
      <c r="H29" s="20">
        <v>9158607.2071000002</v>
      </c>
      <c r="I29" s="19">
        <v>2681.8325</v>
      </c>
      <c r="K29" s="16">
        <f t="shared" si="47"/>
        <v>-7.3949999990873039</v>
      </c>
      <c r="L29" s="17">
        <f t="shared" si="48"/>
        <v>-3.0400000512599945</v>
      </c>
      <c r="M29" s="17">
        <f t="shared" si="49"/>
        <v>7.9954753015791367</v>
      </c>
      <c r="N29" s="17">
        <f t="shared" si="50"/>
        <v>-8.1499999999778083</v>
      </c>
      <c r="O29" s="18">
        <f t="shared" si="51"/>
        <v>11.417097936770109</v>
      </c>
      <c r="P29" s="18">
        <f t="shared" si="52"/>
        <v>0.95473989715131369</v>
      </c>
      <c r="Q29" s="19">
        <f t="shared" si="53"/>
        <v>-8.1572235918738079E-2</v>
      </c>
      <c r="R29" s="21"/>
      <c r="S29" s="42">
        <f t="shared" si="54"/>
        <v>247.65299594167763</v>
      </c>
      <c r="T29" s="43">
        <f t="shared" si="55"/>
        <v>-45.548348225666061</v>
      </c>
      <c r="U29" s="21"/>
      <c r="V29" s="85">
        <f t="shared" si="56"/>
        <v>-0.1449999981559813</v>
      </c>
      <c r="W29" s="86">
        <f t="shared" si="57"/>
        <v>-1.6899999231100082</v>
      </c>
      <c r="X29" s="86">
        <f t="shared" si="58"/>
        <v>1.6962089315815632</v>
      </c>
      <c r="Y29" s="86">
        <f t="shared" si="59"/>
        <v>-8.7500000000090949</v>
      </c>
      <c r="Z29" s="86">
        <f t="shared" si="60"/>
        <v>8.9128909305419093</v>
      </c>
      <c r="AA29" s="86">
        <f t="shared" si="61"/>
        <v>0.24931163442075271</v>
      </c>
      <c r="AB29" s="87">
        <f t="shared" si="62"/>
        <v>6.9737520117693066E-3</v>
      </c>
      <c r="AC29" s="21"/>
      <c r="AD29" s="85">
        <f t="shared" si="63"/>
        <v>184.90390051669564</v>
      </c>
      <c r="AE29" s="87">
        <f t="shared" si="64"/>
        <v>-79.029145887840031</v>
      </c>
      <c r="AF29" s="21"/>
      <c r="AG29" s="88">
        <f t="shared" si="65"/>
        <v>1.0474056892183203</v>
      </c>
      <c r="AH29" s="88">
        <f t="shared" si="66"/>
        <v>4.0110442592195366</v>
      </c>
      <c r="AI29" s="21"/>
      <c r="AJ29" s="17">
        <f t="shared" si="67"/>
        <v>79.957903805338887</v>
      </c>
    </row>
    <row r="30" spans="2:100" ht="15.75" x14ac:dyDescent="0.25">
      <c r="B30" s="138">
        <v>11</v>
      </c>
      <c r="C30" s="139"/>
      <c r="D30" s="89">
        <v>45666.375</v>
      </c>
      <c r="E30" s="92">
        <f t="shared" si="45"/>
        <v>3</v>
      </c>
      <c r="F30" s="93">
        <f t="shared" si="46"/>
        <v>38.75</v>
      </c>
      <c r="G30" s="20">
        <v>808570.93770000001</v>
      </c>
      <c r="H30" s="20">
        <v>9158607.1980499998</v>
      </c>
      <c r="I30" s="19">
        <v>2681.8238000000001</v>
      </c>
      <c r="K30" s="16">
        <f t="shared" si="47"/>
        <v>-0.33500000135973096</v>
      </c>
      <c r="L30" s="17">
        <f t="shared" si="48"/>
        <v>-0.90500004589557648</v>
      </c>
      <c r="M30" s="17">
        <f t="shared" si="49"/>
        <v>0.9650129967943516</v>
      </c>
      <c r="N30" s="17">
        <f t="shared" si="50"/>
        <v>-0.86999999998624844</v>
      </c>
      <c r="O30" s="18">
        <f t="shared" si="51"/>
        <v>1.2992882990153061</v>
      </c>
      <c r="P30" s="18">
        <f t="shared" si="52"/>
        <v>0.43309609967176871</v>
      </c>
      <c r="Q30" s="19">
        <f t="shared" si="53"/>
        <v>-0.17388126582651497</v>
      </c>
      <c r="R30" s="21"/>
      <c r="S30" s="42">
        <f t="shared" si="54"/>
        <v>200.31282539995996</v>
      </c>
      <c r="T30" s="43">
        <f t="shared" si="55"/>
        <v>-42.035995572782276</v>
      </c>
      <c r="U30" s="21"/>
      <c r="V30" s="16">
        <f t="shared" si="56"/>
        <v>-0.47999999951571226</v>
      </c>
      <c r="W30" s="127">
        <f t="shared" si="57"/>
        <v>-2.5949999690055847</v>
      </c>
      <c r="X30" s="127">
        <f t="shared" si="58"/>
        <v>2.6390196737944316</v>
      </c>
      <c r="Y30" s="127">
        <f t="shared" si="59"/>
        <v>-9.6199999999953434</v>
      </c>
      <c r="Z30" s="127">
        <f t="shared" si="60"/>
        <v>9.9754110110102463</v>
      </c>
      <c r="AA30" s="127">
        <f t="shared" si="61"/>
        <v>0.25742996157445797</v>
      </c>
      <c r="AB30" s="19">
        <f t="shared" si="62"/>
        <v>6.6433538470827861E-3</v>
      </c>
      <c r="AC30" s="21"/>
      <c r="AD30" s="16">
        <f t="shared" si="63"/>
        <v>190.47961709981777</v>
      </c>
      <c r="AE30" s="19">
        <f t="shared" si="64"/>
        <v>-74.65963749736089</v>
      </c>
      <c r="AF30" s="21"/>
      <c r="AG30" s="20">
        <f t="shared" si="65"/>
        <v>2.3089563742501302</v>
      </c>
      <c r="AH30" s="19">
        <f t="shared" si="66"/>
        <v>3.8845517199471913</v>
      </c>
      <c r="AI30" s="21"/>
      <c r="AJ30" s="17">
        <f t="shared" si="67"/>
        <v>79.965233407289674</v>
      </c>
    </row>
    <row r="31" spans="2:100" ht="15.75" x14ac:dyDescent="0.25">
      <c r="B31" s="167">
        <v>12</v>
      </c>
      <c r="C31" s="168"/>
      <c r="D31" s="89">
        <v>45677.375</v>
      </c>
      <c r="E31" s="92">
        <f t="shared" si="45"/>
        <v>11</v>
      </c>
      <c r="F31" s="93">
        <f t="shared" si="46"/>
        <v>49.75</v>
      </c>
      <c r="G31" s="20">
        <v>808570.90785000008</v>
      </c>
      <c r="H31" s="20">
        <v>9158607.1830499992</v>
      </c>
      <c r="I31" s="19">
        <v>2681.799</v>
      </c>
      <c r="K31" s="16">
        <f t="shared" si="47"/>
        <v>-2.9849999933503568</v>
      </c>
      <c r="L31" s="17">
        <f t="shared" si="48"/>
        <v>-1.5000000596046448</v>
      </c>
      <c r="M31" s="17">
        <f t="shared" si="49"/>
        <v>3.3406923143437748</v>
      </c>
      <c r="N31" s="17">
        <f t="shared" si="50"/>
        <v>-2.4800000000141154</v>
      </c>
      <c r="O31" s="18">
        <f t="shared" si="51"/>
        <v>4.1606039392359353</v>
      </c>
      <c r="P31" s="18">
        <f t="shared" si="52"/>
        <v>0.37823672174872142</v>
      </c>
      <c r="Q31" s="19">
        <f t="shared" si="53"/>
        <v>-4.9872161748224812E-3</v>
      </c>
      <c r="R31" s="21"/>
      <c r="S31" s="42">
        <f t="shared" si="54"/>
        <v>243.31989624683234</v>
      </c>
      <c r="T31" s="43">
        <f t="shared" si="55"/>
        <v>-36.588755697554475</v>
      </c>
      <c r="U31" s="21"/>
      <c r="V31" s="16">
        <f t="shared" si="56"/>
        <v>-3.4649999928660691</v>
      </c>
      <c r="W31" s="127">
        <f t="shared" si="57"/>
        <v>-4.0950000286102295</v>
      </c>
      <c r="X31" s="127">
        <f t="shared" si="58"/>
        <v>5.3642567224993662</v>
      </c>
      <c r="Y31" s="127">
        <f t="shared" si="59"/>
        <v>-12.100000000009459</v>
      </c>
      <c r="Z31" s="127">
        <f t="shared" si="60"/>
        <v>13.235756502184095</v>
      </c>
      <c r="AA31" s="127">
        <f t="shared" si="61"/>
        <v>0.26604535682782099</v>
      </c>
      <c r="AB31" s="19">
        <f t="shared" si="62"/>
        <v>5.3476453633732862E-3</v>
      </c>
      <c r="AC31" s="21"/>
      <c r="AD31" s="16">
        <f t="shared" si="63"/>
        <v>220.23635805371418</v>
      </c>
      <c r="AE31" s="19">
        <f t="shared" si="64"/>
        <v>-66.09099715318446</v>
      </c>
      <c r="AF31" s="21"/>
      <c r="AG31" s="20">
        <f t="shared" si="65"/>
        <v>2.6438469416101329</v>
      </c>
      <c r="AH31" s="19">
        <f t="shared" si="66"/>
        <v>3.7587575739845711</v>
      </c>
      <c r="AI31" s="21"/>
      <c r="AJ31" s="17">
        <f t="shared" si="67"/>
        <v>79.969203512153811</v>
      </c>
    </row>
    <row r="32" spans="2:100" ht="15.75" x14ac:dyDescent="0.25">
      <c r="B32" s="138">
        <v>13</v>
      </c>
      <c r="C32" s="139"/>
      <c r="D32" s="132">
        <v>45685.416666666664</v>
      </c>
      <c r="E32" s="92">
        <f t="shared" ref="E32:E33" si="68">D32-D31</f>
        <v>8.0416666666642413</v>
      </c>
      <c r="F32" s="93">
        <f t="shared" ref="F32:F33" si="69">D32-D$20</f>
        <v>57.791666666664241</v>
      </c>
      <c r="G32" s="20">
        <v>808570.9645</v>
      </c>
      <c r="H32" s="20">
        <v>9158607.1539999992</v>
      </c>
      <c r="I32" s="19">
        <v>2681.8029999999999</v>
      </c>
      <c r="K32" s="16">
        <f t="shared" ref="K32:K33" si="70">(G32-G31)*100</f>
        <v>5.6649999925866723</v>
      </c>
      <c r="L32" s="17">
        <f t="shared" ref="L32:L33" si="71">(H32-H31)*100</f>
        <v>-2.9050000011920929</v>
      </c>
      <c r="M32" s="17">
        <f t="shared" ref="M32:M33" si="72">SQRT(K32^2+L32^2)</f>
        <v>6.3664157830708055</v>
      </c>
      <c r="N32" s="17">
        <f t="shared" ref="N32:N33" si="73">(I32-I31)*100</f>
        <v>0.39999999999054126</v>
      </c>
      <c r="O32" s="18">
        <f t="shared" ref="O32:O33" si="74">(SQRT((G32-G31)^2+(H32-H31)^2+(I32-I31)^2)*100)</f>
        <v>6.3789693464481783</v>
      </c>
      <c r="P32" s="18">
        <f t="shared" ref="P32:P33" si="75">O32/(F32-F31)</f>
        <v>0.79323971147566041</v>
      </c>
      <c r="Q32" s="19">
        <f t="shared" ref="Q32:Q33" si="76">(P32-P31)/(F32-F31)</f>
        <v>5.1606589396111603E-2</v>
      </c>
      <c r="R32" s="21"/>
      <c r="S32" s="42">
        <f t="shared" ref="S32:S33" si="77">IF(K32&lt;0, ATAN2(L32,K32)*180/PI()+360,ATAN2(L32,K32)*180/PI())</f>
        <v>117.14865506048324</v>
      </c>
      <c r="T32" s="43">
        <f t="shared" ref="T32:T33" si="78">ATAN(N32/M32)*180/PI()</f>
        <v>3.5951509591838087</v>
      </c>
      <c r="U32" s="21"/>
      <c r="V32" s="16">
        <f t="shared" ref="V32:V33" si="79">(G32-$G$20)*100</f>
        <v>2.1999999997206032</v>
      </c>
      <c r="W32" s="127">
        <f t="shared" ref="W32:W33" si="80">(H32-$H$20)*100</f>
        <v>-7.0000000298023224</v>
      </c>
      <c r="X32" s="127">
        <f t="shared" ref="X32:X33" si="81">SQRT(V32^2+W32^2)</f>
        <v>7.3375745594851143</v>
      </c>
      <c r="Y32" s="127">
        <f t="shared" ref="Y32:Y33" si="82">(I32-$I$20)*100</f>
        <v>-11.700000000018917</v>
      </c>
      <c r="Z32" s="127">
        <f t="shared" ref="Z32:Z33" si="83">SQRT((G32-$G$20)^2+(H32-$H$20)^2+(I32-$I$20)^2)*100</f>
        <v>13.810503264416029</v>
      </c>
      <c r="AA32" s="127">
        <f t="shared" ref="AA32:AA33" si="84">Z32/F32</f>
        <v>0.23897049628406533</v>
      </c>
      <c r="AB32" s="19">
        <f t="shared" ref="AB32:AB33" si="85">(AA32-$AA$20)/(F32-$F$20)</f>
        <v>4.135033821786452E-3</v>
      </c>
      <c r="AC32" s="21"/>
      <c r="AD32" s="16">
        <f t="shared" ref="AD32:AD33" si="86">IF(F32&lt;=0,NA(),IF((G32-$G$20)&lt;0,ATAN2((H32-$H$20),(G32-$G$20))*180/PI()+360,ATAN2((H32-$H$20),(G32-$G$20))*180/PI()))</f>
        <v>162.55281164857257</v>
      </c>
      <c r="AE32" s="19">
        <f t="shared" ref="AE32:AE33" si="87">IF(E32&lt;=0,NA(),ATAN(Y32/X32)*180/PI())</f>
        <v>-57.906401963326857</v>
      </c>
      <c r="AF32" s="21"/>
      <c r="AG32" s="20">
        <f t="shared" ref="AG32:AG33" si="88">1/(O32/E32)</f>
        <v>1.2606529722770741</v>
      </c>
      <c r="AH32" s="19">
        <f t="shared" ref="AH32:AH33" si="89">1/(Z32/F32)</f>
        <v>4.1846169947745153</v>
      </c>
      <c r="AI32" s="21"/>
      <c r="AJ32" s="17">
        <f t="shared" ref="AJ32:AJ33" si="90">SQRT((G32-$E$11)^2+(H32-$F$11)^2+(I32-$G$11)^2)</f>
        <v>80.015478917464335</v>
      </c>
    </row>
    <row r="33" spans="2:36" ht="15.75" x14ac:dyDescent="0.25">
      <c r="B33" s="167">
        <v>14</v>
      </c>
      <c r="C33" s="168"/>
      <c r="D33" s="89">
        <v>45687.375</v>
      </c>
      <c r="E33" s="92">
        <f t="shared" si="68"/>
        <v>1.9583333333357587</v>
      </c>
      <c r="F33" s="93">
        <f t="shared" si="69"/>
        <v>59.75</v>
      </c>
      <c r="G33" s="20">
        <v>808570.973</v>
      </c>
      <c r="H33" s="20">
        <v>9158607.159</v>
      </c>
      <c r="I33" s="19">
        <v>2681.7995000000001</v>
      </c>
      <c r="K33" s="16">
        <f t="shared" si="70"/>
        <v>0.84999999962747097</v>
      </c>
      <c r="L33" s="17">
        <f t="shared" si="71"/>
        <v>0.50000008195638657</v>
      </c>
      <c r="M33" s="17">
        <f t="shared" si="72"/>
        <v>0.98615418739824556</v>
      </c>
      <c r="N33" s="17">
        <f t="shared" si="73"/>
        <v>-0.34999999998035491</v>
      </c>
      <c r="O33" s="18">
        <f t="shared" si="74"/>
        <v>1.0464225156739233</v>
      </c>
      <c r="P33" s="18">
        <f t="shared" si="75"/>
        <v>0.5343434122583629</v>
      </c>
      <c r="Q33" s="19">
        <f t="shared" si="76"/>
        <v>-0.1322023655576052</v>
      </c>
      <c r="R33" s="21"/>
      <c r="S33" s="42">
        <f t="shared" si="77"/>
        <v>59.534450965307421</v>
      </c>
      <c r="T33" s="43">
        <f t="shared" si="78"/>
        <v>-19.540490003016075</v>
      </c>
      <c r="U33" s="21"/>
      <c r="V33" s="16">
        <f t="shared" si="79"/>
        <v>3.0499999993480742</v>
      </c>
      <c r="W33" s="127">
        <f t="shared" si="80"/>
        <v>-6.4999999478459358</v>
      </c>
      <c r="X33" s="127">
        <f t="shared" si="81"/>
        <v>7.1800069162933555</v>
      </c>
      <c r="Y33" s="127">
        <f t="shared" si="82"/>
        <v>-12.049999999999272</v>
      </c>
      <c r="Z33" s="127">
        <f t="shared" si="83"/>
        <v>14.026938344414397</v>
      </c>
      <c r="AA33" s="127">
        <f t="shared" si="84"/>
        <v>0.23476047438350456</v>
      </c>
      <c r="AB33" s="19">
        <f t="shared" si="85"/>
        <v>3.929045596376645E-3</v>
      </c>
      <c r="AC33" s="21"/>
      <c r="AD33" s="16">
        <f t="shared" si="86"/>
        <v>154.86258532540054</v>
      </c>
      <c r="AE33" s="19">
        <f t="shared" si="87"/>
        <v>-59.211349413430007</v>
      </c>
      <c r="AF33" s="21"/>
      <c r="AG33" s="20">
        <f t="shared" si="88"/>
        <v>1.8714556539091105</v>
      </c>
      <c r="AH33" s="19">
        <f t="shared" si="89"/>
        <v>4.2596608420819626</v>
      </c>
      <c r="AI33" s="21"/>
      <c r="AJ33" s="17">
        <f t="shared" si="90"/>
        <v>80.013559221342646</v>
      </c>
    </row>
    <row r="34" spans="2:36" ht="15.75" x14ac:dyDescent="0.25">
      <c r="B34" s="138">
        <v>15</v>
      </c>
      <c r="C34" s="139"/>
      <c r="D34" s="79">
        <v>45698.375</v>
      </c>
      <c r="E34" s="92">
        <f t="shared" ref="E34" si="91">D34-D33</f>
        <v>11</v>
      </c>
      <c r="F34" s="93">
        <f t="shared" ref="F34" si="92">D34-D$20</f>
        <v>70.75</v>
      </c>
      <c r="G34" s="20">
        <v>808570.946</v>
      </c>
      <c r="H34" s="20">
        <v>9158607.1390000004</v>
      </c>
      <c r="I34" s="19">
        <v>2681.7849999999999</v>
      </c>
      <c r="K34" s="16">
        <f t="shared" ref="K34" si="93">(G34-G33)*100</f>
        <v>-2.7000000001862645</v>
      </c>
      <c r="L34" s="17">
        <f t="shared" ref="L34" si="94">(H34-H33)*100</f>
        <v>-1.9999999552965164</v>
      </c>
      <c r="M34" s="17">
        <f t="shared" ref="M34" si="95">SQRT(K34^2+L34^2)</f>
        <v>3.3600594968232178</v>
      </c>
      <c r="N34" s="17">
        <f t="shared" ref="N34" si="96">(I34-I33)*100</f>
        <v>-1.4500000000225555</v>
      </c>
      <c r="O34" s="18">
        <f t="shared" ref="O34" si="97">(SQRT((G34-G33)^2+(H34-H33)^2+(I34-I33)^2)*100)</f>
        <v>3.6595764539434485</v>
      </c>
      <c r="P34" s="18">
        <f t="shared" ref="P34" si="98">O34/(F34-F33)</f>
        <v>0.33268876854031348</v>
      </c>
      <c r="Q34" s="19">
        <f t="shared" ref="Q34" si="99">(P34-P33)/(F34-F33)</f>
        <v>-1.8332240338004492E-2</v>
      </c>
      <c r="R34" s="21"/>
      <c r="S34" s="42">
        <f t="shared" ref="S34" si="100">IF(K34&lt;0, ATAN2(L34,K34)*180/PI()+360,ATAN2(L34,K34)*180/PI())</f>
        <v>233.4711452474445</v>
      </c>
      <c r="T34" s="43">
        <f t="shared" ref="T34" si="101">ATAN(N34/M34)*180/PI()</f>
        <v>-23.342128715110508</v>
      </c>
      <c r="U34" s="21"/>
      <c r="V34" s="16">
        <f t="shared" ref="V34" si="102">(G34-$G$20)*100</f>
        <v>0.34999999916180968</v>
      </c>
      <c r="W34" s="127">
        <f t="shared" ref="W34" si="103">(H34-$H$20)*100</f>
        <v>-8.4999999031424522</v>
      </c>
      <c r="X34" s="127">
        <f t="shared" ref="X34" si="104">SQRT(V34^2+W34^2)</f>
        <v>8.5072027337330436</v>
      </c>
      <c r="Y34" s="127">
        <f t="shared" ref="Y34" si="105">(I34-$I$20)*100</f>
        <v>-13.500000000021828</v>
      </c>
      <c r="Z34" s="127">
        <f t="shared" ref="Z34" si="106">SQRT((G34-$G$20)^2+(H34-$H$20)^2+(I34-$I$20)^2)*100</f>
        <v>15.956895009788848</v>
      </c>
      <c r="AA34" s="127">
        <f t="shared" ref="AA34" si="107">Z34/F34</f>
        <v>0.22553915208182118</v>
      </c>
      <c r="AB34" s="19">
        <f t="shared" ref="AB34" si="108">(AA34-$AA$20)/(F34-$F$20)</f>
        <v>3.1878325382589568E-3</v>
      </c>
      <c r="AC34" s="21"/>
      <c r="AD34" s="16">
        <f t="shared" ref="AD34" si="109">IF(F34&lt;=0,NA(),IF((G34-$G$20)&lt;0,ATAN2((H34-$H$20),(G34-$G$20))*180/PI()+360,ATAN2((H34-$H$20),(G34-$G$20))*180/PI()))</f>
        <v>177.64209400808548</v>
      </c>
      <c r="AE34" s="19">
        <f t="shared" ref="AE34" si="110">IF(E34&lt;=0,NA(),ATAN(Y34/X34)*180/PI())</f>
        <v>-57.782380312462074</v>
      </c>
      <c r="AF34" s="21"/>
      <c r="AG34" s="20">
        <f t="shared" ref="AG34" si="111">1/(O34/E34)</f>
        <v>3.0058123223923179</v>
      </c>
      <c r="AH34" s="19">
        <f t="shared" ref="AH34" si="112">1/(Z34/F34)</f>
        <v>4.4338199854419047</v>
      </c>
      <c r="AI34" s="21"/>
      <c r="AJ34" s="17">
        <f t="shared" ref="AJ34" si="113">SQRT((G34-$E$11)^2+(H34-$F$11)^2+(I34-$G$11)^2)</f>
        <v>80.023291190438712</v>
      </c>
    </row>
    <row r="35" spans="2:36" ht="15.75" x14ac:dyDescent="0.25">
      <c r="B35" s="167">
        <v>16</v>
      </c>
      <c r="C35" s="168"/>
      <c r="D35" s="79">
        <v>45702.458333333336</v>
      </c>
      <c r="E35" s="92">
        <f t="shared" ref="E35:E36" si="114">D35-D34</f>
        <v>4.0833333333357587</v>
      </c>
      <c r="F35" s="93">
        <f t="shared" ref="F35:F36" si="115">D35-D$20</f>
        <v>74.833333333335759</v>
      </c>
      <c r="G35" s="20">
        <v>808570.96200000006</v>
      </c>
      <c r="H35" s="20">
        <v>9158607.1435000002</v>
      </c>
      <c r="I35" s="19">
        <v>2681.7674999999999</v>
      </c>
      <c r="K35" s="16">
        <f t="shared" ref="K35:K36" si="116">(G35-G34)*100</f>
        <v>1.600000006146729</v>
      </c>
      <c r="L35" s="17">
        <f t="shared" ref="L35:L36" si="117">(H35-H34)*100</f>
        <v>0.44999998062849045</v>
      </c>
      <c r="M35" s="17">
        <f t="shared" ref="M35:M36" si="118">SQRT(K35^2+L35^2)</f>
        <v>1.6620770145318702</v>
      </c>
      <c r="N35" s="17">
        <f t="shared" ref="N35:N36" si="119">(I35-I34)*100</f>
        <v>-1.749999999992724</v>
      </c>
      <c r="O35" s="18">
        <f t="shared" ref="O35:O36" si="120">(SQRT((G35-G34)^2+(H35-H34)^2+(I35-I34)^2)*100)</f>
        <v>2.4135036776872143</v>
      </c>
      <c r="P35" s="18">
        <f t="shared" ref="P35:P36" si="121">O35/(F35-F34)</f>
        <v>0.5910621251475382</v>
      </c>
      <c r="Q35" s="19">
        <f t="shared" ref="Q35:Q36" si="122">(P35-P34)/(F35-F34)</f>
        <v>6.327510774050725E-2</v>
      </c>
      <c r="R35" s="21"/>
      <c r="S35" s="42">
        <f t="shared" ref="S35:S36" si="123">IF(K35&lt;0, ATAN2(L35,K35)*180/PI()+360,ATAN2(L35,K35)*180/PI())</f>
        <v>74.291362871194536</v>
      </c>
      <c r="T35" s="43">
        <f t="shared" ref="T35:T36" si="124">ATAN(N35/M35)*180/PI()</f>
        <v>-46.476080821614175</v>
      </c>
      <c r="U35" s="21"/>
      <c r="V35" s="16">
        <f t="shared" ref="V35:V36" si="125">(G35-$G$20)*100</f>
        <v>1.9500000053085387</v>
      </c>
      <c r="W35" s="127">
        <f t="shared" ref="W35:W36" si="126">(H35-$H$20)*100</f>
        <v>-8.0499999225139618</v>
      </c>
      <c r="X35" s="127">
        <f t="shared" ref="X35:X36" si="127">SQRT(V35^2+W35^2)</f>
        <v>8.2828134575866255</v>
      </c>
      <c r="Y35" s="127">
        <f t="shared" ref="Y35:Y36" si="128">(I35-$I$20)*100</f>
        <v>-15.250000000014552</v>
      </c>
      <c r="Z35" s="127">
        <f t="shared" ref="Z35:Z36" si="129">SQRT((G35-$G$20)^2+(H35-$H$20)^2+(I35-$I$20)^2)*100</f>
        <v>17.354178135930894</v>
      </c>
      <c r="AA35" s="127">
        <f t="shared" ref="AA35:AA36" si="130">Z35/F35</f>
        <v>0.23190438488993761</v>
      </c>
      <c r="AB35" s="19">
        <f t="shared" ref="AB35:AB36" si="131">(AA35-$AA$20)/(F35-$F$20)</f>
        <v>3.0989450096649902E-3</v>
      </c>
      <c r="AC35" s="21"/>
      <c r="AD35" s="16">
        <f t="shared" ref="AD35:AD36" si="132">IF(F35&lt;=0,NA(),IF((G35-$G$20)&lt;0,ATAN2((H35-$H$20),(G35-$G$20))*180/PI()+360,ATAN2((H35-$H$20),(G35-$G$20))*180/PI()))</f>
        <v>166.38319089447975</v>
      </c>
      <c r="AE35" s="19">
        <f t="shared" ref="AE35:AE36" si="133">IF(E35&lt;=0,NA(),ATAN(Y35/X35)*180/PI())</f>
        <v>-61.492052781383848</v>
      </c>
      <c r="AF35" s="21"/>
      <c r="AG35" s="20">
        <f t="shared" ref="AG35:AG36" si="134">1/(O35/E35)</f>
        <v>1.6918695302128937</v>
      </c>
      <c r="AH35" s="19">
        <f t="shared" ref="AH35:AH36" si="135">1/(Z35/F35)</f>
        <v>4.3121220000846572</v>
      </c>
      <c r="AI35" s="21"/>
      <c r="AJ35" s="17">
        <f t="shared" ref="AJ35:AJ36" si="136">SQRT((G35-$E$11)^2+(H35-$F$11)^2+(I35-$G$11)^2)</f>
        <v>80.024202104627435</v>
      </c>
    </row>
    <row r="36" spans="2:36" ht="15.75" x14ac:dyDescent="0.25">
      <c r="B36" s="138">
        <v>17</v>
      </c>
      <c r="C36" s="139"/>
      <c r="D36" s="79">
        <v>45704.625</v>
      </c>
      <c r="E36" s="92">
        <f t="shared" si="114"/>
        <v>2.1666666666642413</v>
      </c>
      <c r="F36" s="93">
        <f t="shared" si="115"/>
        <v>77</v>
      </c>
      <c r="G36" s="20">
        <v>808570.95449999999</v>
      </c>
      <c r="H36" s="20">
        <v>9158607.1400000006</v>
      </c>
      <c r="I36" s="19">
        <v>2681.7674999999999</v>
      </c>
      <c r="K36" s="16">
        <f t="shared" si="116"/>
        <v>-0.75000000651925802</v>
      </c>
      <c r="L36" s="17">
        <f t="shared" si="117"/>
        <v>-0.34999996423721313</v>
      </c>
      <c r="M36" s="17">
        <f t="shared" si="118"/>
        <v>0.82764725864642208</v>
      </c>
      <c r="N36" s="17">
        <f t="shared" si="119"/>
        <v>0</v>
      </c>
      <c r="O36" s="18">
        <f t="shared" si="120"/>
        <v>0.82764725864642208</v>
      </c>
      <c r="P36" s="18">
        <f t="shared" si="121"/>
        <v>0.38199104245262239</v>
      </c>
      <c r="Q36" s="19">
        <f t="shared" si="122"/>
        <v>-9.6494345859299932E-2</v>
      </c>
      <c r="R36" s="21"/>
      <c r="S36" s="42">
        <f t="shared" si="123"/>
        <v>244.98310895624547</v>
      </c>
      <c r="T36" s="43">
        <f t="shared" si="124"/>
        <v>0</v>
      </c>
      <c r="U36" s="21"/>
      <c r="V36" s="16">
        <f t="shared" si="125"/>
        <v>1.1999999987892807</v>
      </c>
      <c r="W36" s="127">
        <f t="shared" si="126"/>
        <v>-8.3999998867511749</v>
      </c>
      <c r="X36" s="127">
        <f t="shared" si="127"/>
        <v>8.4852812619567324</v>
      </c>
      <c r="Y36" s="127">
        <f t="shared" si="128"/>
        <v>-15.250000000014552</v>
      </c>
      <c r="Z36" s="127">
        <f t="shared" si="129"/>
        <v>17.451719058446873</v>
      </c>
      <c r="AA36" s="127">
        <f t="shared" si="130"/>
        <v>0.22664570205775159</v>
      </c>
      <c r="AB36" s="19">
        <f t="shared" si="131"/>
        <v>2.943450676074696E-3</v>
      </c>
      <c r="AC36" s="21"/>
      <c r="AD36" s="16">
        <f t="shared" si="132"/>
        <v>171.86989754579241</v>
      </c>
      <c r="AE36" s="19">
        <f t="shared" si="133"/>
        <v>-60.90791713604105</v>
      </c>
      <c r="AF36" s="21"/>
      <c r="AG36" s="20">
        <f t="shared" si="134"/>
        <v>2.6178624335779497</v>
      </c>
      <c r="AH36" s="19">
        <f t="shared" si="135"/>
        <v>4.4121727918104972</v>
      </c>
      <c r="AI36" s="21"/>
      <c r="AJ36" s="17">
        <f t="shared" si="136"/>
        <v>80.025007075443668</v>
      </c>
    </row>
    <row r="37" spans="2:36" ht="15.75" x14ac:dyDescent="0.25">
      <c r="B37" s="167">
        <v>18</v>
      </c>
      <c r="C37" s="168"/>
      <c r="D37" s="79">
        <v>45713.625</v>
      </c>
      <c r="E37" s="92">
        <f t="shared" ref="E37" si="137">D37-D36</f>
        <v>9</v>
      </c>
      <c r="F37" s="93">
        <f t="shared" ref="F37" si="138">D37-D$20</f>
        <v>86</v>
      </c>
      <c r="G37" s="20">
        <v>808570.94449999998</v>
      </c>
      <c r="H37" s="20">
        <v>9158607.129999999</v>
      </c>
      <c r="I37" s="19">
        <v>2681.7484999999997</v>
      </c>
      <c r="K37" s="16">
        <f t="shared" ref="K37" si="139">(G37-G36)*100</f>
        <v>-1.0000000009313226</v>
      </c>
      <c r="L37" s="17">
        <f t="shared" ref="L37" si="140">(H37-H36)*100</f>
        <v>-1.0000001639127731</v>
      </c>
      <c r="M37" s="17">
        <f t="shared" ref="M37" si="141">SQRT(K37^2+L37^2)</f>
        <v>1.4142136789354776</v>
      </c>
      <c r="N37" s="17">
        <f t="shared" ref="N37" si="142">(I37-I36)*100</f>
        <v>-1.9000000000232831</v>
      </c>
      <c r="O37" s="18">
        <f t="shared" ref="O37" si="143">(SQRT((G37-G36)^2+(H37-H36)^2+(I37-I36)^2)*100)</f>
        <v>2.3685439260813159</v>
      </c>
      <c r="P37" s="18">
        <f t="shared" ref="P37" si="144">O37/(F37-F36)</f>
        <v>0.26317154734236842</v>
      </c>
      <c r="Q37" s="19">
        <f t="shared" ref="Q37" si="145">(P37-P36)/(F37-F36)</f>
        <v>-1.3202166123361551E-2</v>
      </c>
      <c r="R37" s="21"/>
      <c r="S37" s="42">
        <f t="shared" ref="S37" si="146">IF(K37&lt;0, ATAN2(L37,K37)*180/PI()+360,ATAN2(L37,K37)*180/PI())</f>
        <v>224.99999533092577</v>
      </c>
      <c r="T37" s="43">
        <f t="shared" ref="T37" si="147">ATAN(N37/M37)*180/PI()</f>
        <v>-53.338842258803552</v>
      </c>
      <c r="U37" s="21"/>
      <c r="V37" s="16">
        <f t="shared" ref="V37" si="148">(G37-$G$20)*100</f>
        <v>0.19999999785795808</v>
      </c>
      <c r="W37" s="127">
        <f t="shared" ref="W37" si="149">(H37-$H$20)*100</f>
        <v>-9.4000000506639481</v>
      </c>
      <c r="X37" s="127">
        <f t="shared" ref="X37" si="150">SQRT(V37^2+W37^2)</f>
        <v>9.4021274694414458</v>
      </c>
      <c r="Y37" s="127">
        <f t="shared" ref="Y37" si="151">(I37-$I$20)*100</f>
        <v>-17.150000000037835</v>
      </c>
      <c r="Z37" s="127">
        <f t="shared" ref="Z37" si="152">SQRT((G37-$G$20)^2+(H37-$H$20)^2+(I37-$I$20)^2)*100</f>
        <v>19.558182455251899</v>
      </c>
      <c r="AA37" s="127">
        <f t="shared" ref="AA37" si="153">Z37/F37</f>
        <v>0.22742072622385928</v>
      </c>
      <c r="AB37" s="19">
        <f t="shared" ref="AB37" si="154">(AA37-$AA$20)/(F37-$F$20)</f>
        <v>2.6444270491146429E-3</v>
      </c>
      <c r="AC37" s="21"/>
      <c r="AD37" s="16">
        <f t="shared" ref="AD37" si="155">IF(F37&lt;=0,NA(),IF((G37-$G$20)&lt;0,ATAN2((H37-$H$20),(G37-$G$20))*180/PI()+360,ATAN2((H37-$H$20),(G37-$G$20))*180/PI()))</f>
        <v>178.78112478448668</v>
      </c>
      <c r="AE37" s="19">
        <f t="shared" ref="AE37" si="156">IF(E37&lt;=0,NA(),ATAN(Y37/X37)*180/PI())</f>
        <v>-61.267168869778779</v>
      </c>
      <c r="AF37" s="21"/>
      <c r="AG37" s="20">
        <f t="shared" ref="AG37" si="157">1/(O37/E37)</f>
        <v>3.7998028666034611</v>
      </c>
      <c r="AH37" s="19">
        <f t="shared" ref="AH37" si="158">1/(Z37/F37)</f>
        <v>4.3971366049357359</v>
      </c>
      <c r="AI37" s="21"/>
      <c r="AJ37" s="17">
        <f t="shared" ref="AJ37" si="159">SQRT((G37-$E$11)^2+(H37-$F$11)^2+(I37-$G$11)^2)</f>
        <v>80.030932717741862</v>
      </c>
    </row>
    <row r="38" spans="2:36" ht="15.75" x14ac:dyDescent="0.25">
      <c r="B38" s="138">
        <v>19</v>
      </c>
      <c r="C38" s="139"/>
      <c r="D38" s="79"/>
      <c r="E38" s="82"/>
      <c r="F38" s="83"/>
      <c r="G38" s="20"/>
      <c r="H38" s="20"/>
      <c r="I38" s="19"/>
    </row>
    <row r="39" spans="2:36" ht="15.75" x14ac:dyDescent="0.25">
      <c r="B39" s="167">
        <v>20</v>
      </c>
      <c r="C39" s="168"/>
      <c r="D39" s="79"/>
      <c r="E39" s="82"/>
      <c r="F39" s="83"/>
      <c r="G39" s="20"/>
      <c r="H39" s="20"/>
      <c r="I39" s="19"/>
    </row>
    <row r="40" spans="2:36" ht="15.75" x14ac:dyDescent="0.25">
      <c r="B40" s="138">
        <v>21</v>
      </c>
      <c r="C40" s="139"/>
      <c r="D40" s="79"/>
      <c r="E40" s="82"/>
      <c r="F40" s="83"/>
      <c r="G40" s="20"/>
      <c r="H40" s="20"/>
      <c r="I40" s="19"/>
    </row>
    <row r="41" spans="2:36" ht="15.75" x14ac:dyDescent="0.25">
      <c r="B41" s="167">
        <v>22</v>
      </c>
      <c r="C41" s="168"/>
      <c r="D41" s="79"/>
      <c r="E41" s="82"/>
      <c r="F41" s="83"/>
      <c r="G41" s="20"/>
      <c r="H41" s="20"/>
      <c r="I41" s="19"/>
    </row>
    <row r="42" spans="2:36" ht="15.75" x14ac:dyDescent="0.25">
      <c r="B42" s="138">
        <v>23</v>
      </c>
      <c r="C42" s="139"/>
      <c r="D42" s="79"/>
      <c r="E42" s="82"/>
      <c r="F42" s="83"/>
      <c r="G42" s="20"/>
      <c r="H42" s="20"/>
      <c r="I42" s="19"/>
    </row>
    <row r="43" spans="2:36" ht="15.75" x14ac:dyDescent="0.25">
      <c r="B43" s="167">
        <v>24</v>
      </c>
      <c r="C43" s="168"/>
      <c r="D43" s="79"/>
      <c r="E43" s="82"/>
      <c r="F43" s="83"/>
      <c r="G43" s="20"/>
      <c r="H43" s="20"/>
      <c r="I43" s="19"/>
    </row>
    <row r="44" spans="2:36" ht="15.75" x14ac:dyDescent="0.25">
      <c r="B44" s="138">
        <v>25</v>
      </c>
      <c r="C44" s="139"/>
      <c r="D44" s="79"/>
      <c r="E44" s="82"/>
      <c r="F44" s="83"/>
      <c r="G44" s="20"/>
      <c r="H44" s="20"/>
      <c r="I44" s="19"/>
    </row>
    <row r="45" spans="2:36" ht="15.75" x14ac:dyDescent="0.25">
      <c r="B45" s="167">
        <v>26</v>
      </c>
      <c r="C45" s="168"/>
      <c r="D45" s="79"/>
      <c r="E45" s="82"/>
      <c r="F45" s="83"/>
      <c r="G45" s="20"/>
      <c r="H45" s="20"/>
      <c r="I45" s="19"/>
    </row>
    <row r="46" spans="2:36" ht="15.75" x14ac:dyDescent="0.25">
      <c r="B46" s="138">
        <v>27</v>
      </c>
      <c r="C46" s="139"/>
      <c r="D46" s="79"/>
      <c r="E46" s="82"/>
      <c r="F46" s="83"/>
      <c r="G46" s="20"/>
      <c r="H46" s="20"/>
      <c r="I46" s="19"/>
    </row>
    <row r="47" spans="2:36" ht="15.75" x14ac:dyDescent="0.25">
      <c r="B47" s="167">
        <v>28</v>
      </c>
      <c r="C47" s="168"/>
      <c r="D47" s="79"/>
      <c r="E47" s="82"/>
      <c r="F47" s="83"/>
      <c r="G47" s="20"/>
      <c r="H47" s="20"/>
      <c r="I47" s="19"/>
    </row>
    <row r="48" spans="2:36" ht="15.75" x14ac:dyDescent="0.25">
      <c r="B48" s="138">
        <v>29</v>
      </c>
      <c r="C48" s="139"/>
      <c r="D48" s="79"/>
      <c r="E48" s="82"/>
      <c r="F48" s="83"/>
      <c r="G48" s="20"/>
      <c r="H48" s="20"/>
      <c r="I48" s="19"/>
    </row>
    <row r="49" spans="2:9" ht="15.75" x14ac:dyDescent="0.25">
      <c r="B49" s="167">
        <v>30</v>
      </c>
      <c r="C49" s="168"/>
      <c r="D49" s="79"/>
      <c r="E49" s="82"/>
      <c r="F49" s="83"/>
      <c r="G49" s="20"/>
      <c r="H49" s="20"/>
      <c r="I49" s="19"/>
    </row>
    <row r="50" spans="2:9" ht="15.75" x14ac:dyDescent="0.25">
      <c r="B50" s="138">
        <v>31</v>
      </c>
      <c r="C50" s="139"/>
      <c r="D50" s="79"/>
      <c r="E50" s="82"/>
      <c r="F50" s="83"/>
      <c r="G50" s="20"/>
      <c r="H50" s="20"/>
      <c r="I50" s="19"/>
    </row>
    <row r="51" spans="2:9" ht="15.75" x14ac:dyDescent="0.25">
      <c r="B51" s="167">
        <v>32</v>
      </c>
      <c r="C51" s="168"/>
      <c r="D51" s="79"/>
      <c r="E51" s="82"/>
      <c r="F51" s="83"/>
      <c r="G51" s="20"/>
      <c r="H51" s="20"/>
      <c r="I51" s="19"/>
    </row>
  </sheetData>
  <mergeCells count="44"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AD17:AE17"/>
    <mergeCell ref="AG17:AG18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25:C25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0:C50"/>
    <mergeCell ref="B51:C51"/>
    <mergeCell ref="B45:C45"/>
    <mergeCell ref="B46:C46"/>
    <mergeCell ref="B47:C47"/>
    <mergeCell ref="B48:C48"/>
    <mergeCell ref="B49:C49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C504-9FE5-496B-98DD-8FE237CAEC9E}">
  <sheetPr>
    <tabColor rgb="FFFF9933"/>
  </sheetPr>
  <dimension ref="B1:CV85"/>
  <sheetViews>
    <sheetView zoomScale="70" zoomScaleNormal="70" workbookViewId="0">
      <pane ySplit="19" topLeftCell="A74" activePane="bottomLeft" state="frozen"/>
      <selection activeCell="I8" sqref="I8"/>
      <selection pane="bottomLeft" activeCell="I89" sqref="I89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94"/>
      <c r="F2" s="95"/>
      <c r="G2" s="95"/>
      <c r="H2" s="95"/>
      <c r="I2" s="96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97"/>
      <c r="F3" s="98"/>
      <c r="G3" s="98"/>
      <c r="H3" s="98"/>
      <c r="I3" s="99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97"/>
      <c r="F4" s="98"/>
      <c r="G4" s="98"/>
      <c r="H4" s="98"/>
      <c r="I4" s="99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100"/>
      <c r="F5" s="101"/>
      <c r="G5" s="101"/>
      <c r="H5" s="101"/>
      <c r="I5" s="102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103"/>
      <c r="C6" s="104"/>
      <c r="D6" s="104"/>
      <c r="E6" s="105"/>
      <c r="F6" s="105"/>
      <c r="G6" s="106"/>
      <c r="H6" s="106"/>
      <c r="I6" s="107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108"/>
      <c r="C7" s="7" t="s">
        <v>32</v>
      </c>
      <c r="D7" s="6"/>
      <c r="E7" s="109" t="s">
        <v>45</v>
      </c>
      <c r="F7" s="57"/>
      <c r="G7" s="7" t="s">
        <v>30</v>
      </c>
      <c r="H7" s="6"/>
      <c r="I7" s="110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108"/>
      <c r="C8" s="7" t="s">
        <v>31</v>
      </c>
      <c r="D8" s="6"/>
      <c r="E8" s="109" t="s">
        <v>46</v>
      </c>
      <c r="F8" s="111"/>
      <c r="G8" s="7" t="s">
        <v>29</v>
      </c>
      <c r="H8" s="6"/>
      <c r="I8" s="110" t="s">
        <v>66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108"/>
      <c r="C9" s="7"/>
      <c r="D9" s="6"/>
      <c r="E9" s="57"/>
      <c r="I9" s="112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108"/>
      <c r="C10" s="57" t="s">
        <v>36</v>
      </c>
      <c r="D10" s="6"/>
      <c r="E10" s="18" t="s">
        <v>26</v>
      </c>
      <c r="F10" s="18" t="s">
        <v>27</v>
      </c>
      <c r="G10" s="113" t="s">
        <v>28</v>
      </c>
      <c r="I10" s="112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108"/>
      <c r="C11" s="61" t="s">
        <v>47</v>
      </c>
      <c r="E11" s="113">
        <v>808544.33200000005</v>
      </c>
      <c r="F11" s="113">
        <v>9158682.6030000001</v>
      </c>
      <c r="G11" s="113">
        <v>2681.0059999999999</v>
      </c>
      <c r="H11" s="114"/>
      <c r="I11" s="115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116"/>
      <c r="C12" s="6"/>
      <c r="D12" s="6"/>
      <c r="E12" s="7"/>
      <c r="F12" s="7"/>
      <c r="G12" s="117"/>
      <c r="H12" s="117"/>
      <c r="I12" s="118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116"/>
      <c r="C13" s="6"/>
      <c r="D13" s="6"/>
      <c r="E13" s="119" t="s">
        <v>26</v>
      </c>
      <c r="F13" s="120" t="s">
        <v>27</v>
      </c>
      <c r="G13" s="18" t="s">
        <v>28</v>
      </c>
      <c r="H13" s="117"/>
      <c r="I13" s="118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116"/>
      <c r="C14" s="121" t="s">
        <v>25</v>
      </c>
      <c r="D14" s="121"/>
      <c r="E14" s="113">
        <f>G20</f>
        <v>808685.17999999993</v>
      </c>
      <c r="F14" s="113">
        <f>H20</f>
        <v>9158453.8880000003</v>
      </c>
      <c r="G14" s="113">
        <f>I20</f>
        <v>2709.9075000000003</v>
      </c>
      <c r="H14" s="117"/>
      <c r="I14" s="118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122"/>
      <c r="C15" s="123"/>
      <c r="D15" s="123"/>
      <c r="E15" s="123"/>
      <c r="F15" s="123"/>
      <c r="G15" s="123"/>
      <c r="H15" s="123"/>
      <c r="I15" s="12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69" t="s">
        <v>24</v>
      </c>
      <c r="W17" s="170"/>
      <c r="X17" s="170"/>
      <c r="Y17" s="170"/>
      <c r="Z17" s="170"/>
      <c r="AA17" s="170"/>
      <c r="AB17" s="171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53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/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79">
        <v>45469.416666666664</v>
      </c>
      <c r="E20" s="82">
        <v>0</v>
      </c>
      <c r="F20" s="83">
        <v>0</v>
      </c>
      <c r="G20" s="20">
        <v>808685.17999999993</v>
      </c>
      <c r="H20" s="20">
        <v>9158453.8880000003</v>
      </c>
      <c r="I20" s="19">
        <v>2709.9075000000003</v>
      </c>
      <c r="J20" s="6"/>
      <c r="K20" s="16">
        <f>(G20-G20)*100</f>
        <v>0</v>
      </c>
      <c r="L20" s="17">
        <f>(H20-H20)*100</f>
        <v>0</v>
      </c>
      <c r="M20" s="17">
        <f t="shared" ref="M20:M25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5" si="1">(G20-$G$20)*100</f>
        <v>0</v>
      </c>
      <c r="W20" s="86">
        <f t="shared" ref="W20:W25" si="2">(H20-$H$20)*100</f>
        <v>0</v>
      </c>
      <c r="X20" s="86">
        <v>0</v>
      </c>
      <c r="Y20" s="86">
        <f t="shared" ref="Y20:Y25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5" si="4">SQRT((G20-$E$11)^2+(H20-$F$11)^2+(I20-$G$11)^2)</f>
        <v>270.15552378426122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89">
        <v>45471.583333333336</v>
      </c>
      <c r="E21" s="82">
        <f t="shared" ref="E21:E26" si="5">D21-D20</f>
        <v>2.1666666666715173</v>
      </c>
      <c r="F21" s="83">
        <f t="shared" ref="F21:F26" si="6">D21-D$20</f>
        <v>2.1666666666715173</v>
      </c>
      <c r="G21" s="20">
        <v>808685.15599999996</v>
      </c>
      <c r="H21" s="20">
        <v>9158453.881000001</v>
      </c>
      <c r="I21" s="19">
        <v>2709.9044999999996</v>
      </c>
      <c r="K21" s="16">
        <f t="shared" ref="K21:L24" si="7">(G21-G20)*100</f>
        <v>-2.3999999975785613</v>
      </c>
      <c r="L21" s="17">
        <f t="shared" si="7"/>
        <v>-0.69999992847442627</v>
      </c>
      <c r="M21" s="17">
        <f t="shared" si="0"/>
        <v>2.4999999776482591</v>
      </c>
      <c r="N21" s="17">
        <f t="shared" ref="N21:N26" si="8">(I21-I20)*100</f>
        <v>-0.30000000006111804</v>
      </c>
      <c r="O21" s="18">
        <f t="shared" ref="O21:O26" si="9">(SQRT((G21-G20)^2+(H21-H20)^2+(I21-I20)^2)*100)</f>
        <v>2.5179356402175905</v>
      </c>
      <c r="P21" s="18">
        <f t="shared" ref="P21:P26" si="10">O21/(F21-F20)</f>
        <v>1.1621241416362862</v>
      </c>
      <c r="Q21" s="19">
        <f t="shared" ref="Q21:Q26" si="11">(P21-P20)/(F21-F20)</f>
        <v>0.53636498844631586</v>
      </c>
      <c r="R21" s="21"/>
      <c r="S21" s="42">
        <f t="shared" ref="S21:S26" si="12">IF(K21&lt;0, ATAN2(L21,K21)*180/PI()+360,ATAN2(L21,K21)*180/PI())</f>
        <v>253.73979684982496</v>
      </c>
      <c r="T21" s="43">
        <f t="shared" ref="T21:T26" si="13">ATAN(N21/M21)*180/PI()</f>
        <v>-6.8427734746108531</v>
      </c>
      <c r="U21" s="21"/>
      <c r="V21" s="20">
        <f t="shared" si="1"/>
        <v>-2.3999999975785613</v>
      </c>
      <c r="W21" s="18">
        <f t="shared" si="2"/>
        <v>-0.69999992847442627</v>
      </c>
      <c r="X21" s="18">
        <f t="shared" ref="X21:X26" si="14">SQRT(V21^2+W21^2)</f>
        <v>2.4999999776482591</v>
      </c>
      <c r="Y21" s="18">
        <f t="shared" si="3"/>
        <v>-0.30000000006111804</v>
      </c>
      <c r="Z21" s="18">
        <f t="shared" ref="Z21:Z26" si="15">SQRT((G21-$G$20)^2+(H21-$H$20)^2+(I21-$I$20)^2)*100</f>
        <v>2.5179356402175905</v>
      </c>
      <c r="AA21" s="18">
        <f t="shared" ref="AA21:AA26" si="16">Z21/F21</f>
        <v>1.1621241416362862</v>
      </c>
      <c r="AB21" s="19">
        <f t="shared" ref="AB21:AB26" si="17">(AA21-$AA$20)/(F21-$F$20)</f>
        <v>0.53636498844631586</v>
      </c>
      <c r="AC21" s="21"/>
      <c r="AD21" s="42">
        <f t="shared" ref="AD21:AD26" si="18">IF(F21&lt;=0,NA(),IF((G21-$G$20)&lt;0,ATAN2((H21-$H$20),(G21-$G$20))*180/PI()+360,ATAN2((H21-$H$20),(G21-$G$20))*180/PI()))</f>
        <v>253.73979684982496</v>
      </c>
      <c r="AE21" s="43">
        <f t="shared" ref="AE21:AE26" si="19">IF(E21&lt;=0,NA(),ATAN(Y21/X21)*180/PI())</f>
        <v>-6.8427734746108531</v>
      </c>
      <c r="AF21" s="21"/>
      <c r="AG21" s="55">
        <f t="shared" ref="AG21:AG26" si="20">1/(O21/E21)</f>
        <v>0.8604932676056336</v>
      </c>
      <c r="AH21" s="55">
        <f t="shared" ref="AH21:AH26" si="21">1/(Z21/F21)</f>
        <v>0.8604932676056336</v>
      </c>
      <c r="AI21" s="21"/>
      <c r="AJ21" s="17">
        <f t="shared" si="4"/>
        <v>270.14861754565419</v>
      </c>
    </row>
    <row r="22" spans="2:100" ht="15.75" x14ac:dyDescent="0.25">
      <c r="B22" s="138">
        <v>3</v>
      </c>
      <c r="C22" s="139"/>
      <c r="D22" s="89">
        <v>45478.666666666664</v>
      </c>
      <c r="E22" s="82">
        <f t="shared" si="5"/>
        <v>7.0833333333284827</v>
      </c>
      <c r="F22" s="83">
        <f t="shared" si="6"/>
        <v>9.25</v>
      </c>
      <c r="G22" s="20">
        <v>808685.16449999996</v>
      </c>
      <c r="H22" s="20">
        <v>9158453.9074999988</v>
      </c>
      <c r="I22" s="19">
        <v>2709.8980000000001</v>
      </c>
      <c r="K22" s="16">
        <f t="shared" si="7"/>
        <v>0.84999999962747097</v>
      </c>
      <c r="L22" s="17">
        <f t="shared" si="7"/>
        <v>2.6499997824430466</v>
      </c>
      <c r="M22" s="17">
        <f t="shared" si="0"/>
        <v>2.782983802740306</v>
      </c>
      <c r="N22" s="17">
        <f t="shared" si="8"/>
        <v>-0.64999999995052349</v>
      </c>
      <c r="O22" s="18">
        <f t="shared" si="9"/>
        <v>2.8578836306348401</v>
      </c>
      <c r="P22" s="18">
        <f t="shared" si="10"/>
        <v>0.4034659243251949</v>
      </c>
      <c r="Q22" s="19">
        <f t="shared" si="11"/>
        <v>-0.10710468950281564</v>
      </c>
      <c r="R22" s="21"/>
      <c r="S22" s="42">
        <f t="shared" si="12"/>
        <v>17.783889803411601</v>
      </c>
      <c r="T22" s="43">
        <f t="shared" si="13"/>
        <v>-13.146461220471</v>
      </c>
      <c r="U22" s="21"/>
      <c r="V22" s="20">
        <f t="shared" si="1"/>
        <v>-1.5499999979510903</v>
      </c>
      <c r="W22" s="18">
        <f t="shared" si="2"/>
        <v>1.9499998539686203</v>
      </c>
      <c r="X22" s="18">
        <f t="shared" si="14"/>
        <v>2.4909836258245499</v>
      </c>
      <c r="Y22" s="18">
        <f t="shared" si="3"/>
        <v>-0.95000000001164153</v>
      </c>
      <c r="Z22" s="18">
        <f t="shared" si="15"/>
        <v>2.6659893893540048</v>
      </c>
      <c r="AA22" s="18">
        <f t="shared" si="16"/>
        <v>0.28821506911935185</v>
      </c>
      <c r="AB22" s="19">
        <f t="shared" si="17"/>
        <v>3.1158385850740742E-2</v>
      </c>
      <c r="AC22" s="21"/>
      <c r="AD22" s="42">
        <f t="shared" si="18"/>
        <v>321.51979969848952</v>
      </c>
      <c r="AE22" s="43">
        <f t="shared" si="19"/>
        <v>-20.875623096956037</v>
      </c>
      <c r="AF22" s="21"/>
      <c r="AG22" s="55">
        <f t="shared" si="20"/>
        <v>2.478524057942491</v>
      </c>
      <c r="AH22" s="55">
        <f t="shared" si="21"/>
        <v>3.4696312134390626</v>
      </c>
      <c r="AI22" s="21"/>
      <c r="AJ22" s="17">
        <f t="shared" si="4"/>
        <v>270.1299177082617</v>
      </c>
    </row>
    <row r="23" spans="2:100" ht="15.75" x14ac:dyDescent="0.25">
      <c r="B23" s="138">
        <v>4</v>
      </c>
      <c r="C23" s="139"/>
      <c r="D23" s="89">
        <v>45485.666666666664</v>
      </c>
      <c r="E23" s="82">
        <f t="shared" si="5"/>
        <v>7</v>
      </c>
      <c r="F23" s="83">
        <f t="shared" si="6"/>
        <v>16.25</v>
      </c>
      <c r="G23" s="20">
        <v>808685.1875</v>
      </c>
      <c r="H23" s="20">
        <v>9158453.9474999998</v>
      </c>
      <c r="I23" s="19">
        <v>2709.88</v>
      </c>
      <c r="K23" s="16">
        <f t="shared" si="7"/>
        <v>2.3000000044703484</v>
      </c>
      <c r="L23" s="17">
        <f t="shared" si="7"/>
        <v>4.0000000968575478</v>
      </c>
      <c r="M23" s="17">
        <f t="shared" si="0"/>
        <v>4.6141088842184894</v>
      </c>
      <c r="N23" s="17">
        <f t="shared" si="8"/>
        <v>-1.8000000000029104</v>
      </c>
      <c r="O23" s="18">
        <f t="shared" si="9"/>
        <v>4.9527770791177828</v>
      </c>
      <c r="P23" s="18">
        <f t="shared" si="10"/>
        <v>0.70753958273111184</v>
      </c>
      <c r="Q23" s="19">
        <f t="shared" si="11"/>
        <v>4.3439094057988133E-2</v>
      </c>
      <c r="R23" s="21"/>
      <c r="S23" s="42">
        <f t="shared" si="12"/>
        <v>29.898901287210737</v>
      </c>
      <c r="T23" s="43">
        <f t="shared" si="13"/>
        <v>-21.311145935500058</v>
      </c>
      <c r="U23" s="21"/>
      <c r="V23" s="20">
        <f t="shared" si="1"/>
        <v>0.75000000651925802</v>
      </c>
      <c r="W23" s="18">
        <f t="shared" si="2"/>
        <v>5.9499999508261681</v>
      </c>
      <c r="X23" s="18">
        <f t="shared" si="14"/>
        <v>5.9970825761040087</v>
      </c>
      <c r="Y23" s="18">
        <f t="shared" si="3"/>
        <v>-2.7500000000145519</v>
      </c>
      <c r="Z23" s="18">
        <f t="shared" si="15"/>
        <v>6.5975373757706235</v>
      </c>
      <c r="AA23" s="18">
        <f t="shared" si="16"/>
        <v>0.40600230004742299</v>
      </c>
      <c r="AB23" s="19">
        <f t="shared" si="17"/>
        <v>2.498475692599526E-2</v>
      </c>
      <c r="AC23" s="21"/>
      <c r="AD23" s="42">
        <f t="shared" si="18"/>
        <v>7.184267512976545</v>
      </c>
      <c r="AE23" s="43">
        <f t="shared" si="19"/>
        <v>-24.634121204984663</v>
      </c>
      <c r="AF23" s="21"/>
      <c r="AG23" s="55">
        <f t="shared" si="20"/>
        <v>1.4133484887728645</v>
      </c>
      <c r="AH23" s="55">
        <f t="shared" si="21"/>
        <v>2.4630402337208319</v>
      </c>
      <c r="AI23" s="21"/>
      <c r="AJ23" s="17">
        <f t="shared" si="4"/>
        <v>270.10612254564279</v>
      </c>
    </row>
    <row r="24" spans="2:100" ht="15.75" x14ac:dyDescent="0.25">
      <c r="B24" s="138">
        <v>5</v>
      </c>
      <c r="C24" s="139"/>
      <c r="D24" s="89">
        <v>45486.666666608799</v>
      </c>
      <c r="E24" s="82">
        <f t="shared" si="5"/>
        <v>0.99999994213430909</v>
      </c>
      <c r="F24" s="83">
        <f t="shared" si="6"/>
        <v>17.249999942134309</v>
      </c>
      <c r="G24" s="20">
        <v>808685.18350000004</v>
      </c>
      <c r="H24" s="20">
        <v>9158453.9484999999</v>
      </c>
      <c r="I24" s="19">
        <v>2709.8775000000001</v>
      </c>
      <c r="K24" s="16">
        <f t="shared" si="7"/>
        <v>-0.39999999571591616</v>
      </c>
      <c r="L24" s="17">
        <f t="shared" si="7"/>
        <v>0.10000001639127731</v>
      </c>
      <c r="M24" s="17">
        <f t="shared" si="0"/>
        <v>0.41231056238106328</v>
      </c>
      <c r="N24" s="17">
        <f t="shared" si="8"/>
        <v>-0.25000000000545697</v>
      </c>
      <c r="O24" s="18">
        <f t="shared" si="9"/>
        <v>0.48218253789795951</v>
      </c>
      <c r="P24" s="18">
        <f t="shared" si="10"/>
        <v>0.4821825657997868</v>
      </c>
      <c r="Q24" s="19">
        <f t="shared" si="11"/>
        <v>-0.22535702997176527</v>
      </c>
      <c r="R24" s="21"/>
      <c r="S24" s="42">
        <f t="shared" si="12"/>
        <v>284.03624582208175</v>
      </c>
      <c r="T24" s="43">
        <f t="shared" si="13"/>
        <v>-31.230069787258298</v>
      </c>
      <c r="U24" s="21"/>
      <c r="V24" s="20">
        <f t="shared" si="1"/>
        <v>0.35000001080334187</v>
      </c>
      <c r="W24" s="18">
        <f t="shared" si="2"/>
        <v>6.0499999672174454</v>
      </c>
      <c r="X24" s="18">
        <f t="shared" si="14"/>
        <v>6.0601154783463844</v>
      </c>
      <c r="Y24" s="18">
        <f t="shared" si="3"/>
        <v>-3.0000000000200089</v>
      </c>
      <c r="Z24" s="18">
        <f t="shared" si="15"/>
        <v>6.7620262947591003</v>
      </c>
      <c r="AA24" s="18">
        <f t="shared" si="16"/>
        <v>0.39200152564884289</v>
      </c>
      <c r="AB24" s="19">
        <f t="shared" si="17"/>
        <v>2.2724726200801442E-2</v>
      </c>
      <c r="AC24" s="21"/>
      <c r="AD24" s="42">
        <f t="shared" si="18"/>
        <v>3.3109416344826585</v>
      </c>
      <c r="AE24" s="43">
        <f t="shared" si="19"/>
        <v>-26.337254058648746</v>
      </c>
      <c r="AF24" s="21"/>
      <c r="AG24" s="55">
        <f t="shared" si="20"/>
        <v>2.0739032701054207</v>
      </c>
      <c r="AH24" s="55">
        <f t="shared" si="21"/>
        <v>2.5510104797291158</v>
      </c>
      <c r="AI24" s="21"/>
      <c r="AJ24" s="17">
        <f t="shared" si="4"/>
        <v>270.10292285502743</v>
      </c>
    </row>
    <row r="25" spans="2:100" ht="15.75" x14ac:dyDescent="0.25">
      <c r="B25" s="138">
        <v>6</v>
      </c>
      <c r="C25" s="139"/>
      <c r="D25" s="79">
        <v>45489.666666666664</v>
      </c>
      <c r="E25" s="82">
        <f t="shared" si="5"/>
        <v>3.0000000578656909</v>
      </c>
      <c r="F25" s="83">
        <f t="shared" si="6"/>
        <v>20.25</v>
      </c>
      <c r="G25" s="20">
        <v>808685.17849999992</v>
      </c>
      <c r="H25" s="20">
        <v>9158453.9615000002</v>
      </c>
      <c r="I25" s="19">
        <v>2709.873</v>
      </c>
      <c r="K25" s="16">
        <f t="shared" ref="K25" si="22">(G25-G24)*100</f>
        <v>-0.50000001210719347</v>
      </c>
      <c r="L25" s="17">
        <f t="shared" ref="L25" si="23">(H25-H24)*100</f>
        <v>1.3000000268220901</v>
      </c>
      <c r="M25" s="17">
        <f t="shared" si="0"/>
        <v>1.3928388570989212</v>
      </c>
      <c r="N25" s="17">
        <f t="shared" si="8"/>
        <v>-0.4500000000007276</v>
      </c>
      <c r="O25" s="18">
        <f t="shared" si="9"/>
        <v>1.4637281447882609</v>
      </c>
      <c r="P25" s="18">
        <f t="shared" si="10"/>
        <v>0.48790937218501595</v>
      </c>
      <c r="Q25" s="19">
        <f t="shared" si="11"/>
        <v>1.9089354249224293E-3</v>
      </c>
      <c r="R25" s="21"/>
      <c r="S25" s="42">
        <f t="shared" si="12"/>
        <v>338.96248890581421</v>
      </c>
      <c r="T25" s="43">
        <f t="shared" si="13"/>
        <v>-17.904667556648505</v>
      </c>
      <c r="U25" s="21"/>
      <c r="V25" s="20">
        <f t="shared" si="1"/>
        <v>-0.1500000013038516</v>
      </c>
      <c r="W25" s="18">
        <f t="shared" si="2"/>
        <v>7.3499999940395355</v>
      </c>
      <c r="X25" s="18">
        <f t="shared" si="14"/>
        <v>7.3515304469730873</v>
      </c>
      <c r="Y25" s="18">
        <f t="shared" si="3"/>
        <v>-3.4500000000207365</v>
      </c>
      <c r="Z25" s="18">
        <f t="shared" si="15"/>
        <v>8.1208066048216807</v>
      </c>
      <c r="AA25" s="18">
        <f t="shared" si="16"/>
        <v>0.40102748665786075</v>
      </c>
      <c r="AB25" s="19">
        <f t="shared" si="17"/>
        <v>1.9803826501622754E-2</v>
      </c>
      <c r="AC25" s="21"/>
      <c r="AD25" s="42">
        <f t="shared" si="18"/>
        <v>358.83086066098497</v>
      </c>
      <c r="AE25" s="43">
        <f t="shared" si="19"/>
        <v>-25.140197500148012</v>
      </c>
      <c r="AF25" s="21"/>
      <c r="AG25" s="55">
        <f t="shared" si="20"/>
        <v>2.0495609574410851</v>
      </c>
      <c r="AH25" s="55">
        <f t="shared" si="21"/>
        <v>2.4935946618869957</v>
      </c>
      <c r="AI25" s="21"/>
      <c r="AJ25" s="17">
        <f t="shared" si="4"/>
        <v>270.08882941251409</v>
      </c>
    </row>
    <row r="26" spans="2:100" ht="15.75" x14ac:dyDescent="0.25">
      <c r="B26" s="138">
        <v>7</v>
      </c>
      <c r="C26" s="139"/>
      <c r="D26" s="79">
        <v>45493.583333333336</v>
      </c>
      <c r="E26" s="82">
        <f t="shared" si="5"/>
        <v>3.9166666666715173</v>
      </c>
      <c r="F26" s="83">
        <f t="shared" si="6"/>
        <v>24.166666666671517</v>
      </c>
      <c r="G26" s="20">
        <v>808685.18200000003</v>
      </c>
      <c r="H26" s="20">
        <v>9158453.9879999999</v>
      </c>
      <c r="I26" s="19">
        <v>2709.8675000000003</v>
      </c>
      <c r="K26" s="16">
        <f t="shared" ref="K26" si="24">(G26-G25)*100</f>
        <v>0.35000001080334187</v>
      </c>
      <c r="L26" s="17">
        <f t="shared" ref="L26" si="25">(H26-H25)*100</f>
        <v>2.6499999687075615</v>
      </c>
      <c r="M26" s="17">
        <f t="shared" ref="M26" si="26">SQRT(K26^2+L26^2)</f>
        <v>2.6730132513162776</v>
      </c>
      <c r="N26" s="17">
        <f t="shared" si="8"/>
        <v>-0.54999999997562554</v>
      </c>
      <c r="O26" s="18">
        <f t="shared" si="9"/>
        <v>2.7290107807932169</v>
      </c>
      <c r="P26" s="18">
        <f t="shared" si="10"/>
        <v>0.69676870998889462</v>
      </c>
      <c r="Q26" s="19">
        <f t="shared" si="11"/>
        <v>5.3325788375392341E-2</v>
      </c>
      <c r="R26" s="21"/>
      <c r="S26" s="42">
        <f t="shared" si="12"/>
        <v>7.5238207560404859</v>
      </c>
      <c r="T26" s="43">
        <f t="shared" si="13"/>
        <v>-11.626924911114269</v>
      </c>
      <c r="U26" s="21"/>
      <c r="V26" s="20">
        <f t="shared" ref="V26" si="27">(G26-$G$20)*100</f>
        <v>0.20000000949949026</v>
      </c>
      <c r="W26" s="18">
        <f t="shared" ref="W26" si="28">(H26-$H$20)*100</f>
        <v>9.999999962747097</v>
      </c>
      <c r="X26" s="18">
        <f t="shared" si="14"/>
        <v>10.001999762984488</v>
      </c>
      <c r="Y26" s="18">
        <f t="shared" ref="Y26" si="29">(I26-$I$20)*100</f>
        <v>-3.999999999996362</v>
      </c>
      <c r="Z26" s="18">
        <f t="shared" si="15"/>
        <v>10.772186373188715</v>
      </c>
      <c r="AA26" s="18">
        <f t="shared" si="16"/>
        <v>0.44574564302840908</v>
      </c>
      <c r="AB26" s="19">
        <f t="shared" si="17"/>
        <v>1.844464729772357E-2</v>
      </c>
      <c r="AC26" s="21"/>
      <c r="AD26" s="42">
        <f t="shared" si="18"/>
        <v>1.1457628968485725</v>
      </c>
      <c r="AE26" s="43">
        <f t="shared" si="19"/>
        <v>-21.797459202548403</v>
      </c>
      <c r="AF26" s="21"/>
      <c r="AG26" s="55">
        <f t="shared" si="20"/>
        <v>1.4351964800714694</v>
      </c>
      <c r="AH26" s="55">
        <f t="shared" si="21"/>
        <v>2.2434319115403358</v>
      </c>
      <c r="AI26" s="21"/>
      <c r="AJ26" s="17">
        <f t="shared" ref="AJ26" si="30">SQRT((G26-$E$11)^2+(H26-$F$11)^2+(I26-$G$11)^2)</f>
        <v>270.06763394998973</v>
      </c>
    </row>
    <row r="27" spans="2:100" ht="15.75" x14ac:dyDescent="0.25">
      <c r="B27" s="138">
        <v>8</v>
      </c>
      <c r="C27" s="139"/>
      <c r="D27" s="79">
        <v>45494.625</v>
      </c>
      <c r="E27" s="82">
        <f t="shared" ref="E27" si="31">D27-D26</f>
        <v>1.0416666666642413</v>
      </c>
      <c r="F27" s="83">
        <f t="shared" ref="F27" si="32">D27-D$20</f>
        <v>25.208333333335759</v>
      </c>
      <c r="G27" s="20">
        <v>808685.11549999996</v>
      </c>
      <c r="H27" s="20">
        <v>9158453.9550000001</v>
      </c>
      <c r="I27" s="19">
        <v>2709.8784999999998</v>
      </c>
      <c r="K27" s="16">
        <f t="shared" ref="K27" si="33">(G27-G26)*100</f>
        <v>-6.6500000073574483</v>
      </c>
      <c r="L27" s="17">
        <f t="shared" ref="L27" si="34">(H27-H26)*100</f>
        <v>-3.2999999821186066</v>
      </c>
      <c r="M27" s="17">
        <f t="shared" ref="M27" si="35">SQRT(K27^2+L27^2)</f>
        <v>7.4237793595874644</v>
      </c>
      <c r="N27" s="17">
        <f t="shared" ref="N27" si="36">(I27-I26)*100</f>
        <v>1.0999999999512511</v>
      </c>
      <c r="O27" s="18">
        <f t="shared" ref="O27" si="37">(SQRT((G27-G26)^2+(H27-H26)^2+(I27-I26)^2)*100)</f>
        <v>7.5048317755782925</v>
      </c>
      <c r="P27" s="18">
        <f t="shared" ref="P27" si="38">O27/(F27-F26)</f>
        <v>7.2046385045719354</v>
      </c>
      <c r="Q27" s="19">
        <f t="shared" ref="Q27" si="39">(P27-P26)/(F27-F26)</f>
        <v>6.2475550028142655</v>
      </c>
      <c r="R27" s="21"/>
      <c r="S27" s="42">
        <f t="shared" ref="S27" si="40">IF(K27&lt;0, ATAN2(L27,K27)*180/PI()+360,ATAN2(L27,K27)*180/PI())</f>
        <v>243.6075260990242</v>
      </c>
      <c r="T27" s="43">
        <f t="shared" ref="T27" si="41">ATAN(N27/M27)*180/PI()</f>
        <v>8.4283347084099738</v>
      </c>
      <c r="U27" s="21"/>
      <c r="V27" s="20">
        <f t="shared" ref="V27" si="42">(G27-$G$20)*100</f>
        <v>-6.4499999978579581</v>
      </c>
      <c r="W27" s="18">
        <f t="shared" ref="W27" si="43">(H27-$H$20)*100</f>
        <v>6.6999999806284904</v>
      </c>
      <c r="X27" s="18">
        <f t="shared" ref="X27" si="44">SQRT(V27^2+W27^2)</f>
        <v>9.3001343921896868</v>
      </c>
      <c r="Y27" s="18">
        <f t="shared" ref="Y27" si="45">(I27-$I$20)*100</f>
        <v>-2.9000000000451109</v>
      </c>
      <c r="Z27" s="18">
        <f t="shared" ref="Z27" si="46">SQRT((G27-$G$20)^2+(H27-$H$20)^2+(I27-$I$20)^2)*100</f>
        <v>9.7417914016391816</v>
      </c>
      <c r="AA27" s="18">
        <f t="shared" ref="AA27" si="47">Z27/F27</f>
        <v>0.3864512291558973</v>
      </c>
      <c r="AB27" s="19">
        <f t="shared" ref="AB27" si="48">(AA27-$AA$20)/(F27-$F$20)</f>
        <v>1.5330296693786187E-2</v>
      </c>
      <c r="AC27" s="21"/>
      <c r="AD27" s="42">
        <f t="shared" ref="AD27" si="49">IF(F27&lt;=0,NA(),IF((G27-$G$20)&lt;0,ATAN2((H27-$H$20),(G27-$G$20))*180/PI()+360,ATAN2((H27-$H$20),(G27-$G$20))*180/PI()))</f>
        <v>316.08914209663465</v>
      </c>
      <c r="AE27" s="43">
        <f t="shared" ref="AE27" si="50">IF(E27&lt;=0,NA(),ATAN(Y27/X27)*180/PI())</f>
        <v>-17.318703131334004</v>
      </c>
      <c r="AF27" s="21"/>
      <c r="AG27" s="55">
        <f t="shared" ref="AG27" si="51">1/(O27/E27)</f>
        <v>0.13879946917050978</v>
      </c>
      <c r="AH27" s="55">
        <f t="shared" ref="AH27" si="52">1/(Z27/F27)</f>
        <v>2.587648646335635</v>
      </c>
      <c r="AI27" s="21"/>
      <c r="AJ27" s="17">
        <f t="shared" ref="AJ27" si="53">SQRT((G27-$E$11)^2+(H27-$F$11)^2+(I27-$G$11)^2)</f>
        <v>270.06207255461322</v>
      </c>
    </row>
    <row r="28" spans="2:100" ht="15.75" x14ac:dyDescent="0.25">
      <c r="B28" s="138">
        <v>9</v>
      </c>
      <c r="C28" s="139"/>
      <c r="D28" s="79">
        <v>45495.666666666664</v>
      </c>
      <c r="E28" s="82">
        <f t="shared" ref="E28" si="54">D28-D27</f>
        <v>1.0416666666642413</v>
      </c>
      <c r="F28" s="83">
        <f t="shared" ref="F28" si="55">D28-D$20</f>
        <v>26.25</v>
      </c>
      <c r="G28" s="20">
        <v>808685.12800000003</v>
      </c>
      <c r="H28" s="20">
        <v>9158453.9690000005</v>
      </c>
      <c r="I28" s="19">
        <v>2709.87</v>
      </c>
      <c r="K28" s="16">
        <f t="shared" ref="K28" si="56">(G28-G27)*100</f>
        <v>1.2500000069849193</v>
      </c>
      <c r="L28" s="17">
        <f t="shared" ref="L28" si="57">(H28-H27)*100</f>
        <v>1.4000000432133675</v>
      </c>
      <c r="M28" s="17">
        <f t="shared" ref="M28" si="58">SQRT(K28^2+L28^2)</f>
        <v>1.8768324747988907</v>
      </c>
      <c r="N28" s="17">
        <f t="shared" ref="N28" si="59">(I28-I27)*100</f>
        <v>-0.84999999999126885</v>
      </c>
      <c r="O28" s="18">
        <f t="shared" ref="O28" si="60">(SQRT((G28-G27)^2+(H28-H27)^2+(I28-I27)^2)*100)</f>
        <v>2.0603398114012372</v>
      </c>
      <c r="P28" s="18">
        <f t="shared" ref="P28" si="61">O28/(F28-F27)</f>
        <v>1.977926218949793</v>
      </c>
      <c r="Q28" s="19">
        <f t="shared" ref="Q28" si="62">(P28-P27)/(F28-F27)</f>
        <v>-5.0176437942089391</v>
      </c>
      <c r="R28" s="21"/>
      <c r="S28" s="42">
        <f t="shared" ref="S28" si="63">IF(K28&lt;0, ATAN2(L28,K28)*180/PI()+360,ATAN2(L28,K28)*180/PI())</f>
        <v>41.760298984340601</v>
      </c>
      <c r="T28" s="43">
        <f t="shared" ref="T28" si="64">ATAN(N28/M28)*180/PI()</f>
        <v>-24.365330708778583</v>
      </c>
      <c r="U28" s="21"/>
      <c r="V28" s="20">
        <f t="shared" ref="V28" si="65">(G28-$G$20)*100</f>
        <v>-5.1999999908730388</v>
      </c>
      <c r="W28" s="18">
        <f t="shared" ref="W28" si="66">(H28-$H$20)*100</f>
        <v>8.1000000238418579</v>
      </c>
      <c r="X28" s="18">
        <f t="shared" ref="X28" si="67">SQRT(V28^2+W28^2)</f>
        <v>9.6254870157991324</v>
      </c>
      <c r="Y28" s="18">
        <f t="shared" ref="Y28" si="68">(I28-$I$20)*100</f>
        <v>-3.7500000000363798</v>
      </c>
      <c r="Z28" s="18">
        <f t="shared" ref="Z28" si="69">SQRT((G28-$G$20)^2+(H28-$H$20)^2+(I28-$I$20)^2)*100</f>
        <v>10.330174262401897</v>
      </c>
      <c r="AA28" s="18">
        <f t="shared" ref="AA28" si="70">Z28/F28</f>
        <v>0.39353044809150084</v>
      </c>
      <c r="AB28" s="19">
        <f t="shared" ref="AB28" si="71">(AA28-$AA$20)/(F28-$F$20)</f>
        <v>1.499163611777146E-2</v>
      </c>
      <c r="AC28" s="21"/>
      <c r="AD28" s="42">
        <f t="shared" ref="AD28" si="72">IF(F28&lt;=0,NA(),IF((G28-$G$20)&lt;0,ATAN2((H28-$H$20),(G28-$G$20))*180/PI()+360,ATAN2((H28-$H$20),(G28-$G$20))*180/PI()))</f>
        <v>327.30053900138535</v>
      </c>
      <c r="AE28" s="43">
        <f t="shared" ref="AE28" si="73">IF(E28&lt;=0,NA(),ATAN(Y28/X28)*180/PI())</f>
        <v>-21.285424493877148</v>
      </c>
      <c r="AF28" s="21"/>
      <c r="AG28" s="55">
        <f t="shared" ref="AG28" si="74">1/(O28/E28)</f>
        <v>0.50558003145889019</v>
      </c>
      <c r="AH28" s="55">
        <f t="shared" ref="AH28" si="75">1/(Z28/F28)</f>
        <v>2.5410994367772206</v>
      </c>
      <c r="AI28" s="21"/>
      <c r="AJ28" s="17">
        <f t="shared" ref="AJ28" si="76">SQRT((G28-$E$11)^2+(H28-$F$11)^2+(I28-$G$11)^2)</f>
        <v>270.05582768719364</v>
      </c>
    </row>
    <row r="29" spans="2:100" ht="15.75" x14ac:dyDescent="0.25">
      <c r="B29" s="138">
        <v>10</v>
      </c>
      <c r="C29" s="139"/>
      <c r="D29" s="79">
        <v>45497.416666666664</v>
      </c>
      <c r="E29" s="82">
        <f t="shared" ref="E29:E31" si="77">D29-D28</f>
        <v>1.75</v>
      </c>
      <c r="F29" s="83">
        <f t="shared" ref="F29:F31" si="78">D29-D$20</f>
        <v>28</v>
      </c>
      <c r="G29" s="20">
        <v>808685.18250000011</v>
      </c>
      <c r="H29" s="20">
        <v>9158454.0265000015</v>
      </c>
      <c r="I29" s="19">
        <v>2709.8559999999998</v>
      </c>
      <c r="K29" s="16">
        <f t="shared" ref="K29" si="79">(G29-G28)*100</f>
        <v>5.4500000085681677</v>
      </c>
      <c r="L29" s="17">
        <f t="shared" ref="L29" si="80">(H29-H28)*100</f>
        <v>5.7500001043081284</v>
      </c>
      <c r="M29" s="17">
        <f t="shared" ref="M29" si="81">SQRT(K29^2+L29^2)</f>
        <v>7.9224365755073434</v>
      </c>
      <c r="N29" s="17">
        <f t="shared" ref="N29" si="82">(I29-I28)*100</f>
        <v>-1.4000000000123691</v>
      </c>
      <c r="O29" s="18">
        <f t="shared" ref="O29" si="83">(SQRT((G29-G28)^2+(H29-H28)^2+(I29-I28)^2)*100)</f>
        <v>8.0451849756839735</v>
      </c>
      <c r="P29" s="18">
        <f t="shared" ref="P29" si="84">O29/(F29-F28)</f>
        <v>4.5972485575336988</v>
      </c>
      <c r="Q29" s="19">
        <f t="shared" ref="Q29" si="85">(P29-P28)/(F29-F28)</f>
        <v>1.4967556220479461</v>
      </c>
      <c r="R29" s="21"/>
      <c r="S29" s="42">
        <f t="shared" ref="S29" si="86">IF(K29&lt;0, ATAN2(L29,K29)*180/PI()+360,ATAN2(L29,K29)*180/PI())</f>
        <v>43.465658026330061</v>
      </c>
      <c r="T29" s="43">
        <f t="shared" ref="T29" si="87">ATAN(N29/M29)*180/PI()</f>
        <v>-10.021466232202323</v>
      </c>
      <c r="U29" s="21"/>
      <c r="V29" s="20">
        <f t="shared" ref="V29" si="88">(G29-$G$20)*100</f>
        <v>0.25000001769512892</v>
      </c>
      <c r="W29" s="18">
        <f t="shared" ref="W29" si="89">(H29-$H$20)*100</f>
        <v>13.850000128149986</v>
      </c>
      <c r="X29" s="18">
        <f t="shared" ref="X29" si="90">SQRT(V29^2+W29^2)</f>
        <v>13.852256262378422</v>
      </c>
      <c r="Y29" s="18">
        <f t="shared" ref="Y29" si="91">(I29-$I$20)*100</f>
        <v>-5.1500000000487489</v>
      </c>
      <c r="Z29" s="18">
        <f t="shared" ref="Z29" si="92">SQRT((G29-$G$20)^2+(H29-$H$20)^2+(I29-$I$20)^2)*100</f>
        <v>14.77861642912165</v>
      </c>
      <c r="AA29" s="18">
        <f t="shared" ref="AA29" si="93">Z29/F29</f>
        <v>0.52780772961148748</v>
      </c>
      <c r="AB29" s="19">
        <f t="shared" ref="AB29" si="94">(AA29-$AA$20)/(F29-$F$20)</f>
        <v>1.8850276057553125E-2</v>
      </c>
      <c r="AC29" s="21"/>
      <c r="AD29" s="42">
        <f t="shared" ref="AD29" si="95">IF(F29&lt;=0,NA(),IF((G29-$G$20)&lt;0,ATAN2((H29-$H$20),(G29-$G$20))*180/PI()+360,ATAN2((H29-$H$20),(G29-$G$20))*180/PI()))</f>
        <v>1.0341076084959981</v>
      </c>
      <c r="AE29" s="43">
        <f t="shared" ref="AE29" si="96">IF(E29&lt;=0,NA(),ATAN(Y29/X29)*180/PI())</f>
        <v>-20.394157146316253</v>
      </c>
      <c r="AF29" s="21"/>
      <c r="AG29" s="55">
        <f t="shared" ref="AG29" si="97">1/(O29/E29)</f>
        <v>0.21752141253299415</v>
      </c>
      <c r="AH29" s="55">
        <f t="shared" ref="AH29" si="98">1/(Z29/F29)</f>
        <v>1.8946293202945081</v>
      </c>
      <c r="AI29" s="21"/>
      <c r="AJ29" s="17">
        <f t="shared" ref="AJ29" si="99">SQRT((G29-$E$11)^2+(H29-$F$11)^2+(I29-$G$11)^2)</f>
        <v>270.03407600127537</v>
      </c>
    </row>
    <row r="30" spans="2:100" ht="15.75" x14ac:dyDescent="0.25">
      <c r="B30" s="138">
        <v>11</v>
      </c>
      <c r="C30" s="139"/>
      <c r="D30" s="79">
        <v>45499.458333333336</v>
      </c>
      <c r="E30" s="92">
        <f t="shared" si="77"/>
        <v>2.0416666666715173</v>
      </c>
      <c r="F30" s="93">
        <f t="shared" si="78"/>
        <v>30.041666666671517</v>
      </c>
      <c r="G30" s="20">
        <v>808685.21</v>
      </c>
      <c r="H30" s="20">
        <v>9158454.0645000003</v>
      </c>
      <c r="I30" s="19">
        <v>2709.8530000000001</v>
      </c>
      <c r="K30" s="16">
        <f t="shared" ref="K30" si="100">(G30-G29)*100</f>
        <v>2.7499999850988388</v>
      </c>
      <c r="L30" s="17">
        <f t="shared" ref="L30" si="101">(H30-H29)*100</f>
        <v>3.7999998778104782</v>
      </c>
      <c r="M30" s="17">
        <f t="shared" ref="M30" si="102">SQRT(K30^2+L30^2)</f>
        <v>4.6906821454244012</v>
      </c>
      <c r="N30" s="17">
        <f t="shared" ref="N30" si="103">(I30-I29)*100</f>
        <v>-0.29999999997016857</v>
      </c>
      <c r="O30" s="18">
        <f t="shared" ref="O30" si="104">(SQRT((G30-G29)^2+(H30-H29)^2+(I30-I29)^2)*100)</f>
        <v>4.7002658424162949</v>
      </c>
      <c r="P30" s="18">
        <f t="shared" ref="P30" si="105">O30/(F30-F29)</f>
        <v>2.3021710248514911</v>
      </c>
      <c r="Q30" s="19">
        <f t="shared" ref="Q30" si="106">(P30-P29)/(F30-F29)</f>
        <v>-1.124119607841676</v>
      </c>
      <c r="R30" s="21"/>
      <c r="S30" s="42">
        <f t="shared" ref="S30" si="107">IF(K30&lt;0, ATAN2(L30,K30)*180/PI()+360,ATAN2(L30,K30)*180/PI())</f>
        <v>35.892666415310927</v>
      </c>
      <c r="T30" s="43">
        <f t="shared" ref="T30" si="108">ATAN(N30/M30)*180/PI()</f>
        <v>-3.6594580812834248</v>
      </c>
      <c r="U30" s="21"/>
      <c r="V30" s="20">
        <f t="shared" ref="V30" si="109">(G30-$G$20)*100</f>
        <v>3.0000000027939677</v>
      </c>
      <c r="W30" s="18">
        <f t="shared" ref="W30" si="110">(H30-$H$20)*100</f>
        <v>17.650000005960464</v>
      </c>
      <c r="X30" s="18">
        <f t="shared" ref="X30" si="111">SQRT(V30^2+W30^2)</f>
        <v>17.903142188654154</v>
      </c>
      <c r="Y30" s="18">
        <f t="shared" ref="Y30" si="112">(I30-$I$20)*100</f>
        <v>-5.4500000000189175</v>
      </c>
      <c r="Z30" s="18">
        <f t="shared" ref="Z30" si="113">SQRT((G30-$G$20)^2+(H30-$H$20)^2+(I30-$I$20)^2)*100</f>
        <v>18.714299351762396</v>
      </c>
      <c r="AA30" s="18">
        <f t="shared" ref="AA30" si="114">Z30/F30</f>
        <v>0.62294477731237863</v>
      </c>
      <c r="AB30" s="19">
        <f t="shared" ref="AB30" si="115">(AA30-$AA$20)/(F30-$F$20)</f>
        <v>2.07360258744725E-2</v>
      </c>
      <c r="AC30" s="21"/>
      <c r="AD30" s="42">
        <f t="shared" ref="AD30" si="116">IF(F30&lt;=0,NA(),IF((G30-$G$20)&lt;0,ATAN2((H30-$H$20),(G30-$G$20))*180/PI()+360,ATAN2((H30-$H$20),(G30-$G$20))*180/PI()))</f>
        <v>9.6464677947483111</v>
      </c>
      <c r="AE30" s="43">
        <f t="shared" ref="AE30" si="117">IF(E30&lt;=0,NA(),ATAN(Y30/X30)*180/PI())</f>
        <v>-16.931079346738663</v>
      </c>
      <c r="AF30" s="21"/>
      <c r="AG30" s="55">
        <f t="shared" ref="AG30" si="118">1/(O30/E30)</f>
        <v>0.43437259404500939</v>
      </c>
      <c r="AH30" s="55">
        <f t="shared" ref="AH30" si="119">1/(Z30/F30)</f>
        <v>1.6052787284201682</v>
      </c>
      <c r="AI30" s="21"/>
      <c r="AJ30" s="17">
        <f t="shared" ref="AJ30" si="120">SQRT((G30-$E$11)^2+(H30-$F$11)^2+(I30-$G$11)^2)</f>
        <v>270.01593707618298</v>
      </c>
    </row>
    <row r="31" spans="2:100" ht="15.75" x14ac:dyDescent="0.25">
      <c r="B31" s="138">
        <v>12</v>
      </c>
      <c r="C31" s="139"/>
      <c r="D31" s="79">
        <v>45501.458333333336</v>
      </c>
      <c r="E31" s="92">
        <f t="shared" si="77"/>
        <v>2</v>
      </c>
      <c r="F31" s="93">
        <f t="shared" si="78"/>
        <v>32.041666666671517</v>
      </c>
      <c r="G31" s="20">
        <v>808685.19849999994</v>
      </c>
      <c r="H31" s="20">
        <v>9158454.1009999998</v>
      </c>
      <c r="I31" s="19">
        <v>2709.8409999999999</v>
      </c>
      <c r="K31" s="16">
        <f t="shared" ref="K31" si="121">(G31-G30)*100</f>
        <v>-1.1500000022351742</v>
      </c>
      <c r="L31" s="17">
        <f t="shared" ref="L31" si="122">(H31-H30)*100</f>
        <v>3.6499999463558197</v>
      </c>
      <c r="M31" s="17">
        <f t="shared" ref="M31" si="123">SQRT(K31^2+L31^2)</f>
        <v>3.826878573137432</v>
      </c>
      <c r="N31" s="17">
        <f t="shared" ref="N31" si="124">(I31-I30)*100</f>
        <v>-1.2000000000170985</v>
      </c>
      <c r="O31" s="18">
        <f t="shared" ref="O31" si="125">(SQRT((G31-G30)^2+(H31-H30)^2+(I31-I30)^2)*100)</f>
        <v>4.0106108778563172</v>
      </c>
      <c r="P31" s="18">
        <f t="shared" ref="P31" si="126">O31/(F31-F30)</f>
        <v>2.0053054389281586</v>
      </c>
      <c r="Q31" s="19">
        <f t="shared" ref="Q31" si="127">(P31-P30)/(F31-F30)</f>
        <v>-0.14843279296166623</v>
      </c>
      <c r="R31" s="21"/>
      <c r="S31" s="42">
        <f t="shared" ref="S31" si="128">IF(K31&lt;0, ATAN2(L31,K31)*180/PI()+360,ATAN2(L31,K31)*180/PI())</f>
        <v>342.51200235057973</v>
      </c>
      <c r="T31" s="43">
        <f t="shared" ref="T31" si="129">ATAN(N31/M31)*180/PI()</f>
        <v>-17.409937287279728</v>
      </c>
      <c r="U31" s="21"/>
      <c r="V31" s="20">
        <f t="shared" ref="V31" si="130">(G31-$G$20)*100</f>
        <v>1.8500000005587935</v>
      </c>
      <c r="W31" s="18">
        <f t="shared" ref="W31" si="131">(H31-$H$20)*100</f>
        <v>21.299999952316284</v>
      </c>
      <c r="X31" s="18">
        <f t="shared" ref="X31" si="132">SQRT(V31^2+W31^2)</f>
        <v>21.38018938107755</v>
      </c>
      <c r="Y31" s="18">
        <f t="shared" ref="Y31" si="133">(I31-$I$20)*100</f>
        <v>-6.650000000036016</v>
      </c>
      <c r="Z31" s="18">
        <f t="shared" ref="Z31" si="134">SQRT((G31-$G$20)^2+(H31-$H$20)^2+(I31-$I$20)^2)*100</f>
        <v>22.390511337868553</v>
      </c>
      <c r="AA31" s="18">
        <f t="shared" ref="AA31" si="135">Z31/F31</f>
        <v>0.69879359181893874</v>
      </c>
      <c r="AB31" s="19">
        <f t="shared" ref="AB31" si="136">(AA31-$AA$20)/(F31-$F$20)</f>
        <v>2.1808902735568257E-2</v>
      </c>
      <c r="AC31" s="21"/>
      <c r="AD31" s="42">
        <f t="shared" ref="AD31" si="137">IF(F31&lt;=0,NA(),IF((G31-$G$20)&lt;0,ATAN2((H31-$H$20),(G31-$G$20))*180/PI()+360,ATAN2((H31-$H$20),(G31-$G$20))*180/PI()))</f>
        <v>4.9639368732243971</v>
      </c>
      <c r="AE31" s="43">
        <f t="shared" ref="AE31" si="138">IF(E31&lt;=0,NA(),ATAN(Y31/X31)*180/PI())</f>
        <v>-17.277553545093216</v>
      </c>
      <c r="AF31" s="21"/>
      <c r="AG31" s="55">
        <f t="shared" ref="AG31" si="139">1/(O31/E31)</f>
        <v>0.49867714941944347</v>
      </c>
      <c r="AH31" s="55">
        <f t="shared" ref="AH31" si="140">1/(Z31/F31)</f>
        <v>1.4310377366183769</v>
      </c>
      <c r="AI31" s="21"/>
      <c r="AJ31" s="17">
        <f t="shared" ref="AJ31" si="141">SQRT((G31-$E$11)^2+(H31-$F$11)^2+(I31-$G$11)^2)</f>
        <v>269.97776214230697</v>
      </c>
    </row>
    <row r="32" spans="2:100" ht="15.75" x14ac:dyDescent="0.25">
      <c r="B32" s="138">
        <v>13</v>
      </c>
      <c r="C32" s="139"/>
      <c r="D32" s="89">
        <v>45503.583333333336</v>
      </c>
      <c r="E32" s="92">
        <f t="shared" ref="E32" si="142">D32-D31</f>
        <v>2.125</v>
      </c>
      <c r="F32" s="93">
        <f t="shared" ref="F32" si="143">D32-D$20</f>
        <v>34.166666666671517</v>
      </c>
      <c r="G32" s="20">
        <v>808685.17749999999</v>
      </c>
      <c r="H32" s="20">
        <v>9158454.1145000011</v>
      </c>
      <c r="I32" s="19">
        <v>2709.8339999999998</v>
      </c>
      <c r="K32" s="16">
        <f t="shared" ref="K32" si="144">(G32-G31)*100</f>
        <v>-2.0999999949708581</v>
      </c>
      <c r="L32" s="17">
        <f t="shared" ref="L32" si="145">(H32-H31)*100</f>
        <v>1.3500001281499863</v>
      </c>
      <c r="M32" s="17">
        <f t="shared" ref="M32" si="146">SQRT(K32^2+L32^2)</f>
        <v>2.4964976116316602</v>
      </c>
      <c r="N32" s="17">
        <f t="shared" ref="N32" si="147">(I32-I31)*100</f>
        <v>-0.70000000000618456</v>
      </c>
      <c r="O32" s="18">
        <f t="shared" ref="O32" si="148">(SQRT((G32-G31)^2+(H32-H31)^2+(I32-I31)^2)*100)</f>
        <v>2.5927784951459394</v>
      </c>
      <c r="P32" s="18">
        <f t="shared" ref="P32" si="149">O32/(F32-F31)</f>
        <v>1.2201310565392656</v>
      </c>
      <c r="Q32" s="19">
        <f t="shared" ref="Q32" si="150">(P32-P31)/(F32-F31)</f>
        <v>-0.36949382700653788</v>
      </c>
      <c r="R32" s="21"/>
      <c r="S32" s="42">
        <f t="shared" ref="S32" si="151">IF(K32&lt;0, ATAN2(L32,K32)*180/PI()+360,ATAN2(L32,K32)*180/PI())</f>
        <v>302.73522880851391</v>
      </c>
      <c r="T32" s="43">
        <f t="shared" ref="T32" si="152">ATAN(N32/M32)*180/PI()</f>
        <v>-15.663114879787457</v>
      </c>
      <c r="U32" s="21"/>
      <c r="V32" s="20">
        <f t="shared" ref="V32" si="153">(G32-$G$20)*100</f>
        <v>-0.24999999441206455</v>
      </c>
      <c r="W32" s="18">
        <f t="shared" ref="W32" si="154">(H32-$H$20)*100</f>
        <v>22.65000008046627</v>
      </c>
      <c r="X32" s="18">
        <f t="shared" ref="X32" si="155">SQRT(V32^2+W32^2)</f>
        <v>22.651379729330575</v>
      </c>
      <c r="Y32" s="18">
        <f t="shared" ref="Y32" si="156">(I32-$I$20)*100</f>
        <v>-7.3500000000422006</v>
      </c>
      <c r="Z32" s="18">
        <f t="shared" ref="Z32" si="157">SQRT((G32-$G$20)^2+(H32-$H$20)^2+(I32-$I$20)^2)*100</f>
        <v>23.814019056911594</v>
      </c>
      <c r="AA32" s="18">
        <f t="shared" ref="AA32" si="158">Z32/F32</f>
        <v>0.6969956797143867</v>
      </c>
      <c r="AB32" s="19">
        <f t="shared" ref="AB32" si="159">(AA32-$AA$20)/(F32-$F$20)</f>
        <v>2.0399873552613301E-2</v>
      </c>
      <c r="AC32" s="21"/>
      <c r="AD32" s="42">
        <f t="shared" ref="AD32" si="160">IF(F32&lt;=0,NA(),IF((G32-$G$20)&lt;0,ATAN2((H32-$H$20),(G32-$G$20))*180/PI()+360,ATAN2((H32-$H$20),(G32-$G$20))*180/PI()))</f>
        <v>359.36762194840497</v>
      </c>
      <c r="AE32" s="43">
        <f t="shared" ref="AE32" si="161">IF(E32&lt;=0,NA(),ATAN(Y32/X32)*180/PI())</f>
        <v>-17.977393789910607</v>
      </c>
      <c r="AF32" s="21"/>
      <c r="AG32" s="55">
        <f t="shared" ref="AG32" si="162">1/(O32/E32)</f>
        <v>0.81958408864402066</v>
      </c>
      <c r="AH32" s="55">
        <f t="shared" ref="AH32" si="163">1/(Z32/F32)</f>
        <v>1.4347291225819043</v>
      </c>
      <c r="AI32" s="21"/>
      <c r="AJ32" s="17">
        <f t="shared" ref="AJ32" si="164">SQRT((G32-$E$11)^2+(H32-$F$11)^2+(I32-$G$11)^2)</f>
        <v>269.95463153286818</v>
      </c>
    </row>
    <row r="33" spans="2:38" ht="15.75" x14ac:dyDescent="0.25">
      <c r="B33" s="138">
        <v>14</v>
      </c>
      <c r="C33" s="139"/>
      <c r="D33" s="79">
        <v>45505.458333333336</v>
      </c>
      <c r="E33" s="92">
        <f t="shared" ref="E33:E34" si="165">D33-D32</f>
        <v>1.875</v>
      </c>
      <c r="F33" s="93">
        <f t="shared" ref="F33:F34" si="166">D33-D$20</f>
        <v>36.041666666671517</v>
      </c>
      <c r="G33" s="20">
        <v>808685.19</v>
      </c>
      <c r="H33" s="20">
        <v>9158454.1385000013</v>
      </c>
      <c r="I33" s="19">
        <v>2709.835</v>
      </c>
      <c r="K33" s="16">
        <f t="shared" ref="K33:K34" si="167">(G33-G32)*100</f>
        <v>1.2499999953433871</v>
      </c>
      <c r="L33" s="17">
        <f t="shared" ref="L33:L34" si="168">(H33-H32)*100</f>
        <v>2.4000000208616257</v>
      </c>
      <c r="M33" s="17">
        <f t="shared" ref="M33:M34" si="169">SQRT(K33^2+L33^2)</f>
        <v>2.7060118418983814</v>
      </c>
      <c r="N33" s="17">
        <f t="shared" ref="N33:N34" si="170">(I33-I32)*100</f>
        <v>0.10000000002037268</v>
      </c>
      <c r="O33" s="18">
        <f t="shared" ref="O33:O34" si="171">(SQRT((G33-G32)^2+(H33-H32)^2+(I33-I32)^2)*100)</f>
        <v>2.7078589491512193</v>
      </c>
      <c r="P33" s="18">
        <f t="shared" ref="P33:P34" si="172">O33/(F33-F32)</f>
        <v>1.444191439547317</v>
      </c>
      <c r="Q33" s="19">
        <f t="shared" ref="Q33:Q34" si="173">(P33-P32)/(F33-F32)</f>
        <v>0.11949887093762743</v>
      </c>
      <c r="R33" s="21"/>
      <c r="S33" s="42">
        <f t="shared" ref="S33:S34" si="174">IF(K33&lt;0, ATAN2(L33,K33)*180/PI()+360,ATAN2(L33,K33)*180/PI())</f>
        <v>27.512002332361654</v>
      </c>
      <c r="T33" s="43">
        <f t="shared" ref="T33:T34" si="175">ATAN(N33/M33)*180/PI()</f>
        <v>2.1163883292183927</v>
      </c>
      <c r="U33" s="21"/>
      <c r="V33" s="20">
        <f t="shared" ref="V33:V34" si="176">(G33-$G$20)*100</f>
        <v>1.0000000009313226</v>
      </c>
      <c r="W33" s="18">
        <f t="shared" ref="W33:W34" si="177">(H33-$H$20)*100</f>
        <v>25.050000101327896</v>
      </c>
      <c r="X33" s="18">
        <f t="shared" ref="X33:X34" si="178">SQRT(V33^2+W33^2)</f>
        <v>25.06995223526344</v>
      </c>
      <c r="Y33" s="18">
        <f t="shared" ref="Y33:Y34" si="179">(I33-$I$20)*100</f>
        <v>-7.2500000000218279</v>
      </c>
      <c r="Z33" s="18">
        <f t="shared" ref="Z33:Z34" si="180">SQRT((G33-$G$20)^2+(H33-$H$20)^2+(I33-$I$20)^2)*100</f>
        <v>26.097222171693041</v>
      </c>
      <c r="AA33" s="18">
        <f t="shared" ref="AA33:AA34" si="181">Z33/F33</f>
        <v>0.72408477701797536</v>
      </c>
      <c r="AB33" s="19">
        <f t="shared" ref="AB33:AB34" si="182">(AA33-$AA$20)/(F33-$F$20)</f>
        <v>2.0090213466391987E-2</v>
      </c>
      <c r="AC33" s="21"/>
      <c r="AD33" s="42">
        <f t="shared" ref="AD33:AD34" si="183">IF(F33&lt;=0,NA(),IF((G33-$G$20)&lt;0,ATAN2((H33-$H$20),(G33-$G$20))*180/PI()+360,ATAN2((H33-$H$20),(G33-$G$20))*180/PI()))</f>
        <v>2.2860428151699734</v>
      </c>
      <c r="AE33" s="43">
        <f t="shared" ref="AE33:AE34" si="184">IF(E33&lt;=0,NA(),ATAN(Y33/X33)*180/PI())</f>
        <v>-16.129383691395546</v>
      </c>
      <c r="AF33" s="21"/>
      <c r="AG33" s="55">
        <f t="shared" ref="AG33:AG34" si="185">1/(O33/E33)</f>
        <v>0.69242897625362665</v>
      </c>
      <c r="AH33" s="55">
        <f t="shared" ref="AH33:AH34" si="186">1/(Z33/F33)</f>
        <v>1.3810537546699109</v>
      </c>
      <c r="AI33" s="21"/>
      <c r="AJ33" s="17">
        <f t="shared" ref="AJ33:AJ34" si="187">SQRT((G33-$E$11)^2+(H33-$F$11)^2+(I33-$G$11)^2)</f>
        <v>269.94094755091942</v>
      </c>
    </row>
    <row r="34" spans="2:38" ht="15.75" x14ac:dyDescent="0.25">
      <c r="B34" s="138">
        <v>15</v>
      </c>
      <c r="C34" s="139"/>
      <c r="D34" s="79">
        <v>45507.458333333336</v>
      </c>
      <c r="E34" s="92">
        <f t="shared" si="165"/>
        <v>2</v>
      </c>
      <c r="F34" s="93">
        <f t="shared" si="166"/>
        <v>38.041666666671517</v>
      </c>
      <c r="G34" s="20">
        <v>808685.18350000004</v>
      </c>
      <c r="H34" s="20">
        <v>9158454.1424999982</v>
      </c>
      <c r="I34" s="19">
        <v>2709.8244999999997</v>
      </c>
      <c r="K34" s="16">
        <f t="shared" si="167"/>
        <v>-0.64999999012798071</v>
      </c>
      <c r="L34" s="17">
        <f t="shared" si="168"/>
        <v>0.39999969303607941</v>
      </c>
      <c r="M34" s="17">
        <f t="shared" si="169"/>
        <v>0.7632167068371426</v>
      </c>
      <c r="N34" s="17">
        <f t="shared" si="170"/>
        <v>-1.0500000000320142</v>
      </c>
      <c r="O34" s="18">
        <f t="shared" si="171"/>
        <v>1.2980753990668501</v>
      </c>
      <c r="P34" s="18">
        <f t="shared" si="172"/>
        <v>0.64903769953342505</v>
      </c>
      <c r="Q34" s="19">
        <f t="shared" si="173"/>
        <v>-0.39757687000694597</v>
      </c>
      <c r="R34" s="21"/>
      <c r="S34" s="42">
        <f t="shared" si="174"/>
        <v>301.60748300885564</v>
      </c>
      <c r="T34" s="43">
        <f t="shared" si="175"/>
        <v>-53.987607029284582</v>
      </c>
      <c r="U34" s="21"/>
      <c r="V34" s="20">
        <f t="shared" si="176"/>
        <v>0.35000001080334187</v>
      </c>
      <c r="W34" s="18">
        <f t="shared" si="177"/>
        <v>25.449999794363976</v>
      </c>
      <c r="X34" s="18">
        <f t="shared" si="178"/>
        <v>25.45240636051312</v>
      </c>
      <c r="Y34" s="18">
        <f t="shared" si="179"/>
        <v>-8.3000000000538421</v>
      </c>
      <c r="Z34" s="18">
        <f t="shared" si="180"/>
        <v>26.771533193703767</v>
      </c>
      <c r="AA34" s="18">
        <f t="shared" si="181"/>
        <v>0.70374238406222178</v>
      </c>
      <c r="AB34" s="19">
        <f t="shared" si="182"/>
        <v>1.8499252154973899E-2</v>
      </c>
      <c r="AC34" s="21"/>
      <c r="AD34" s="42">
        <f t="shared" si="183"/>
        <v>0.78790803586244929</v>
      </c>
      <c r="AE34" s="43">
        <f t="shared" si="184"/>
        <v>-18.061086981378121</v>
      </c>
      <c r="AF34" s="21"/>
      <c r="AG34" s="55">
        <f t="shared" si="185"/>
        <v>1.5407425496529275</v>
      </c>
      <c r="AH34" s="55">
        <f t="shared" si="186"/>
        <v>1.4209745251205226</v>
      </c>
      <c r="AI34" s="21"/>
      <c r="AJ34" s="17">
        <f t="shared" si="187"/>
        <v>269.93304920964869</v>
      </c>
    </row>
    <row r="35" spans="2:38" ht="15.75" x14ac:dyDescent="0.25">
      <c r="B35" s="138">
        <v>16</v>
      </c>
      <c r="C35" s="139"/>
      <c r="D35" s="79">
        <v>45509.458333333336</v>
      </c>
      <c r="E35" s="92">
        <f t="shared" ref="E35" si="188">D35-D34</f>
        <v>2</v>
      </c>
      <c r="F35" s="93">
        <f t="shared" ref="F35" si="189">D35-D$20</f>
        <v>40.041666666671517</v>
      </c>
      <c r="G35" s="20">
        <v>808685.20250000001</v>
      </c>
      <c r="H35" s="20">
        <v>9158454.1645</v>
      </c>
      <c r="I35" s="19">
        <v>2709.8204999999998</v>
      </c>
      <c r="K35" s="16">
        <f t="shared" ref="K35" si="190">(G35-G34)*100</f>
        <v>1.8999999971129</v>
      </c>
      <c r="L35" s="17">
        <f t="shared" ref="L35" si="191">(H35-H34)*100</f>
        <v>2.200000174343586</v>
      </c>
      <c r="M35" s="17">
        <f t="shared" ref="M35" si="192">SQRT(K35^2+L35^2)</f>
        <v>2.9068885008099001</v>
      </c>
      <c r="N35" s="17">
        <f t="shared" ref="N35" si="193">(I35-I34)*100</f>
        <v>-0.39999999999054126</v>
      </c>
      <c r="O35" s="18">
        <f t="shared" ref="O35" si="194">(SQRT((G35-G34)^2+(H35-H34)^2+(I35-I34)^2)*100)</f>
        <v>2.9342802790690024</v>
      </c>
      <c r="P35" s="18">
        <f t="shared" ref="P35" si="195">O35/(F35-F34)</f>
        <v>1.4671401395345012</v>
      </c>
      <c r="Q35" s="19">
        <f t="shared" ref="Q35" si="196">(P35-P34)/(F35-F34)</f>
        <v>0.40905122000053806</v>
      </c>
      <c r="R35" s="21"/>
      <c r="S35" s="42">
        <f t="shared" ref="S35" si="197">IF(K35&lt;0, ATAN2(L35,K35)*180/PI()+360,ATAN2(L35,K35)*180/PI())</f>
        <v>40.815081585732671</v>
      </c>
      <c r="T35" s="43">
        <f t="shared" ref="T35" si="198">ATAN(N35/M35)*180/PI()</f>
        <v>-7.8349345784987117</v>
      </c>
      <c r="U35" s="21"/>
      <c r="V35" s="20">
        <f t="shared" ref="V35" si="199">(G35-$G$20)*100</f>
        <v>2.2500000079162419</v>
      </c>
      <c r="W35" s="18">
        <f t="shared" ref="W35" si="200">(H35-$H$20)*100</f>
        <v>27.649999968707561</v>
      </c>
      <c r="X35" s="18">
        <f t="shared" ref="X35" si="201">SQRT(V35^2+W35^2)</f>
        <v>27.7413950317058</v>
      </c>
      <c r="Y35" s="18">
        <f t="shared" ref="Y35" si="202">(I35-$I$20)*100</f>
        <v>-8.7000000000443833</v>
      </c>
      <c r="Z35" s="18">
        <f t="shared" ref="Z35" si="203">SQRT((G35-$G$20)^2+(H35-$H$20)^2+(I35-$I$20)^2)*100</f>
        <v>29.073613437375194</v>
      </c>
      <c r="AA35" s="18">
        <f t="shared" ref="AA35" si="204">Z35/F35</f>
        <v>0.72608399843592109</v>
      </c>
      <c r="AB35" s="19">
        <f t="shared" ref="AB35" si="205">(AA35-$AA$20)/(F35-$F$20)</f>
        <v>1.8133211199229962E-2</v>
      </c>
      <c r="AC35" s="21"/>
      <c r="AD35" s="42">
        <f t="shared" ref="AD35" si="206">IF(F35&lt;=0,NA(),IF((G35-$G$20)&lt;0,ATAN2((H35-$H$20),(G35-$G$20))*180/PI()+360,ATAN2((H35-$H$20),(G35-$G$20))*180/PI()))</f>
        <v>4.6521547801240093</v>
      </c>
      <c r="AE35" s="43">
        <f t="shared" ref="AE35" si="207">IF(E35&lt;=0,NA(),ATAN(Y35/X35)*180/PI())</f>
        <v>-17.411986099073044</v>
      </c>
      <c r="AF35" s="21"/>
      <c r="AG35" s="55">
        <f t="shared" ref="AG35" si="208">1/(O35/E35)</f>
        <v>0.68159814666190177</v>
      </c>
      <c r="AH35" s="55">
        <f t="shared" ref="AH35" si="209">1/(Z35/F35)</f>
        <v>1.3772511199174331</v>
      </c>
      <c r="AI35" s="21"/>
      <c r="AJ35" s="17">
        <f t="shared" ref="AJ35" si="210">SQRT((G35-$E$11)^2+(H35-$F$11)^2+(I35-$G$11)^2)</f>
        <v>269.92391791542644</v>
      </c>
    </row>
    <row r="36" spans="2:38" ht="15.75" x14ac:dyDescent="0.25">
      <c r="B36" s="138">
        <v>17</v>
      </c>
      <c r="C36" s="139"/>
      <c r="D36" s="79">
        <v>45511.458333333336</v>
      </c>
      <c r="E36" s="92">
        <f t="shared" ref="E36" si="211">D36-D35</f>
        <v>2</v>
      </c>
      <c r="F36" s="93">
        <f t="shared" ref="F36" si="212">D36-D$20</f>
        <v>42.041666666671517</v>
      </c>
      <c r="G36" s="20">
        <v>808685.26850000001</v>
      </c>
      <c r="H36" s="20">
        <v>9158454.2164999992</v>
      </c>
      <c r="I36" s="19">
        <v>2709.8135000000002</v>
      </c>
      <c r="K36" s="16">
        <f t="shared" ref="K36" si="213">(G36-G35)*100</f>
        <v>6.5999999991618097</v>
      </c>
      <c r="L36" s="17">
        <f t="shared" ref="L36" si="214">(H36-H35)*100</f>
        <v>5.1999999210238457</v>
      </c>
      <c r="M36" s="17">
        <f t="shared" ref="M36" si="215">SQRT(K36^2+L36^2)</f>
        <v>8.402380565505462</v>
      </c>
      <c r="N36" s="17">
        <f t="shared" ref="N36" si="216">(I36-I35)*100</f>
        <v>-0.69999999996070983</v>
      </c>
      <c r="O36" s="18">
        <f t="shared" ref="O36" si="217">(SQRT((G36-G35)^2+(H36-H35)^2+(I36-I35)^2)*100)</f>
        <v>8.4314885499257421</v>
      </c>
      <c r="P36" s="18">
        <f t="shared" ref="P36" si="218">O36/(F36-F35)</f>
        <v>4.2157442749628711</v>
      </c>
      <c r="Q36" s="19">
        <f t="shared" ref="Q36" si="219">(P36-P35)/(F36-F35)</f>
        <v>1.3743020677141851</v>
      </c>
      <c r="R36" s="21"/>
      <c r="S36" s="42">
        <f t="shared" ref="S36" si="220">IF(K36&lt;0, ATAN2(L36,K36)*180/PI()+360,ATAN2(L36,K36)*180/PI())</f>
        <v>51.766175242032858</v>
      </c>
      <c r="T36" s="43">
        <f t="shared" ref="T36" si="221">ATAN(N36/M36)*180/PI()</f>
        <v>-4.7622982620969356</v>
      </c>
      <c r="U36" s="21"/>
      <c r="V36" s="20">
        <f t="shared" ref="V36" si="222">(G36-$G$20)*100</f>
        <v>8.8500000070780516</v>
      </c>
      <c r="W36" s="18">
        <f t="shared" ref="W36" si="223">(H36-$H$20)*100</f>
        <v>32.849999889731407</v>
      </c>
      <c r="X36" s="18">
        <f t="shared" ref="X36" si="224">SQRT(V36^2+W36^2)</f>
        <v>34.021243258890983</v>
      </c>
      <c r="Y36" s="18">
        <f t="shared" ref="Y36" si="225">(I36-$I$20)*100</f>
        <v>-9.4000000000050932</v>
      </c>
      <c r="Z36" s="18">
        <f t="shared" ref="Z36" si="226">SQRT((G36-$G$20)^2+(H36-$H$20)^2+(I36-$I$20)^2)*100</f>
        <v>35.295962841105933</v>
      </c>
      <c r="AA36" s="18">
        <f t="shared" ref="AA36" si="227">Z36/F36</f>
        <v>0.83954718353463298</v>
      </c>
      <c r="AB36" s="19">
        <f t="shared" ref="AB36" si="228">(AA36-$AA$20)/(F36-$F$20)</f>
        <v>1.9969407735211959E-2</v>
      </c>
      <c r="AC36" s="21"/>
      <c r="AD36" s="42">
        <f t="shared" ref="AD36" si="229">IF(F36&lt;=0,NA(),IF((G36-$G$20)&lt;0,ATAN2((H36-$H$20),(G36-$G$20))*180/PI()+360,ATAN2((H36-$H$20),(G36-$G$20))*180/PI()))</f>
        <v>15.077870203754161</v>
      </c>
      <c r="AE36" s="43">
        <f t="shared" ref="AE36" si="230">IF(E36&lt;=0,NA(),ATAN(Y36/X36)*180/PI())</f>
        <v>-15.445367102493703</v>
      </c>
      <c r="AF36" s="21"/>
      <c r="AG36" s="55">
        <f t="shared" ref="AG36" si="231">1/(O36/E36)</f>
        <v>0.2372060387863083</v>
      </c>
      <c r="AH36" s="55">
        <f t="shared" ref="AH36" si="232">1/(Z36/F36)</f>
        <v>1.1911182832986635</v>
      </c>
      <c r="AI36" s="21"/>
      <c r="AJ36" s="17">
        <f t="shared" ref="AJ36" si="233">SQRT((G36-$E$11)^2+(H36-$F$11)^2+(I36-$G$11)^2)</f>
        <v>269.91362038839804</v>
      </c>
    </row>
    <row r="37" spans="2:38" ht="15.75" x14ac:dyDescent="0.25">
      <c r="B37" s="138">
        <v>18</v>
      </c>
      <c r="C37" s="139"/>
      <c r="D37" s="79">
        <v>45513.666666666664</v>
      </c>
      <c r="E37" s="92">
        <f t="shared" ref="E37" si="234">D37-D36</f>
        <v>2.2083333333284827</v>
      </c>
      <c r="F37" s="93">
        <f t="shared" ref="F37" si="235">D37-D$20</f>
        <v>44.25</v>
      </c>
      <c r="G37" s="20">
        <v>808685.18700000003</v>
      </c>
      <c r="H37" s="20">
        <v>9158454.1720000003</v>
      </c>
      <c r="I37" s="19">
        <v>2709.8125</v>
      </c>
      <c r="K37" s="16">
        <f t="shared" ref="K37" si="236">(G37-G36)*100</f>
        <v>-8.1499999971129</v>
      </c>
      <c r="L37" s="17">
        <f t="shared" ref="L37" si="237">(H37-H36)*100</f>
        <v>-4.4499998912215233</v>
      </c>
      <c r="M37" s="17">
        <f t="shared" ref="M37" si="238">SQRT(K37^2+L37^2)</f>
        <v>9.2857417035373011</v>
      </c>
      <c r="N37" s="17">
        <f t="shared" ref="N37" si="239">(I37-I36)*100</f>
        <v>-0.10000000002037268</v>
      </c>
      <c r="O37" s="18">
        <f t="shared" ref="O37" si="240">(SQRT((G37-G36)^2+(H37-H36)^2+(I37-I36)^2)*100)</f>
        <v>9.2862801478749226</v>
      </c>
      <c r="P37" s="18">
        <f t="shared" ref="P37" si="241">O37/(F37-F36)</f>
        <v>4.2051079914997676</v>
      </c>
      <c r="Q37" s="19">
        <f t="shared" ref="Q37" si="242">(P37-P36)/(F37-F36)</f>
        <v>-4.8164302474536843E-3</v>
      </c>
      <c r="R37" s="21"/>
      <c r="S37" s="42">
        <f t="shared" ref="S37" si="243">IF(K37&lt;0, ATAN2(L37,K37)*180/PI()+360,ATAN2(L37,K37)*180/PI())</f>
        <v>241.36491875044516</v>
      </c>
      <c r="T37" s="43">
        <f t="shared" ref="T37" si="244">ATAN(N37/M37)*180/PI()</f>
        <v>-0.61700579809747813</v>
      </c>
      <c r="U37" s="21"/>
      <c r="V37" s="20">
        <f t="shared" ref="V37" si="245">(G37-$G$20)*100</f>
        <v>0.70000000996515155</v>
      </c>
      <c r="W37" s="18">
        <f t="shared" ref="W37" si="246">(H37-$H$20)*100</f>
        <v>28.399999998509884</v>
      </c>
      <c r="X37" s="18">
        <f t="shared" ref="X37" si="247">SQRT(V37^2+W37^2)</f>
        <v>28.40862544948827</v>
      </c>
      <c r="Y37" s="18">
        <f t="shared" ref="Y37" si="248">(I37-$I$20)*100</f>
        <v>-9.5000000000254659</v>
      </c>
      <c r="Z37" s="18">
        <f t="shared" ref="Z37" si="249">SQRT((G37-$G$20)^2+(H37-$H$20)^2+(I37-$I$20)^2)*100</f>
        <v>29.954966198108064</v>
      </c>
      <c r="AA37" s="18">
        <f t="shared" ref="AA37" si="250">Z37/F37</f>
        <v>0.67694838865780937</v>
      </c>
      <c r="AB37" s="19">
        <f t="shared" ref="AB37" si="251">(AA37-$AA$20)/(F37-$F$20)</f>
        <v>1.5298268670232981E-2</v>
      </c>
      <c r="AC37" s="21"/>
      <c r="AD37" s="42">
        <f t="shared" ref="AD37" si="252">IF(F37&lt;=0,NA(),IF((G37-$G$20)&lt;0,ATAN2((H37-$H$20),(G37-$G$20))*180/PI()+360,ATAN2((H37-$H$20),(G37-$G$20))*180/PI()))</f>
        <v>1.4119340587697158</v>
      </c>
      <c r="AE37" s="43">
        <f t="shared" ref="AE37" si="253">IF(E37&lt;=0,NA(),ATAN(Y37/X37)*180/PI())</f>
        <v>-18.490217506428483</v>
      </c>
      <c r="AF37" s="21"/>
      <c r="AG37" s="55">
        <f t="shared" ref="AG37" si="254">1/(O37/E37)</f>
        <v>0.23780602115841173</v>
      </c>
      <c r="AH37" s="55">
        <f t="shared" ref="AH37" si="255">1/(Z37/F37)</f>
        <v>1.4772174906608575</v>
      </c>
      <c r="AI37" s="21"/>
      <c r="AJ37" s="17">
        <f t="shared" ref="AJ37" si="256">SQRT((G37-$E$11)^2+(H37-$F$11)^2+(I37-$G$11)^2)</f>
        <v>269.90862755418453</v>
      </c>
    </row>
    <row r="38" spans="2:38" ht="15.75" x14ac:dyDescent="0.25">
      <c r="B38" s="138">
        <v>19</v>
      </c>
      <c r="C38" s="139"/>
      <c r="D38" s="89">
        <v>45515.416666666664</v>
      </c>
      <c r="E38" s="92">
        <f t="shared" ref="E38" si="257">D38-D37</f>
        <v>1.75</v>
      </c>
      <c r="F38" s="93">
        <f t="shared" ref="F38" si="258">D38-D$20</f>
        <v>46</v>
      </c>
      <c r="G38" s="20">
        <v>808685.23</v>
      </c>
      <c r="H38" s="20">
        <v>9158454.2089999989</v>
      </c>
      <c r="I38" s="19">
        <v>2709.8085000000001</v>
      </c>
      <c r="K38" s="16">
        <f t="shared" ref="K38" si="259">(G38-G37)*100</f>
        <v>4.2999999946914613</v>
      </c>
      <c r="L38" s="17">
        <f t="shared" ref="L38" si="260">(H38-H37)*100</f>
        <v>3.6999998614192009</v>
      </c>
      <c r="M38" s="17">
        <f t="shared" ref="M38" si="261">SQRT(K38^2+L38^2)</f>
        <v>5.6727417470609991</v>
      </c>
      <c r="N38" s="17">
        <f t="shared" ref="N38" si="262">(I38-I37)*100</f>
        <v>-0.39999999999054126</v>
      </c>
      <c r="O38" s="18">
        <f t="shared" ref="O38" si="263">(SQRT((G38-G37)^2+(H38-H37)^2+(I38-I37)^2)*100)</f>
        <v>5.6868267890662105</v>
      </c>
      <c r="P38" s="18">
        <f t="shared" ref="P38" si="264">O38/(F38-F37)</f>
        <v>3.2496153080378347</v>
      </c>
      <c r="Q38" s="19">
        <f t="shared" ref="Q38" si="265">(P38-P37)/(F38-F37)</f>
        <v>-0.54599581912110451</v>
      </c>
      <c r="R38" s="21"/>
      <c r="S38" s="42">
        <f t="shared" ref="S38" si="266">IF(K38&lt;0, ATAN2(L38,K38)*180/PI()+360,ATAN2(L38,K38)*180/PI())</f>
        <v>49.289154354829847</v>
      </c>
      <c r="T38" s="43">
        <f t="shared" ref="T38" si="267">ATAN(N38/M38)*180/PI()</f>
        <v>-4.0334008151566811</v>
      </c>
      <c r="U38" s="21"/>
      <c r="V38" s="20">
        <f t="shared" ref="V38" si="268">(G38-$G$20)*100</f>
        <v>5.0000000046566129</v>
      </c>
      <c r="W38" s="18">
        <f t="shared" ref="W38" si="269">(H38-$H$20)*100</f>
        <v>32.099999859929085</v>
      </c>
      <c r="X38" s="18">
        <f t="shared" ref="X38" si="270">SQRT(V38^2+W38^2)</f>
        <v>32.487074215047642</v>
      </c>
      <c r="Y38" s="18">
        <f t="shared" ref="Y38" si="271">(I38-$I$20)*100</f>
        <v>-9.9000000000160071</v>
      </c>
      <c r="Z38" s="18">
        <f t="shared" ref="Z38" si="272">SQRT((G38-$G$20)^2+(H38-$H$20)^2+(I38-$I$20)^2)*100</f>
        <v>33.962037498570815</v>
      </c>
      <c r="AA38" s="18">
        <f t="shared" ref="AA38" si="273">Z38/F38</f>
        <v>0.738305163012409</v>
      </c>
      <c r="AB38" s="19">
        <f t="shared" ref="AB38" si="274">(AA38-$AA$20)/(F38-$F$20)</f>
        <v>1.6050112239400196E-2</v>
      </c>
      <c r="AC38" s="21"/>
      <c r="AD38" s="42">
        <f t="shared" ref="AD38" si="275">IF(F38&lt;=0,NA(),IF((G38-$G$20)&lt;0,ATAN2((H38-$H$20),(G38-$G$20))*180/PI()+360,ATAN2((H38-$H$20),(G38-$G$20))*180/PI()))</f>
        <v>8.8534325405064376</v>
      </c>
      <c r="AE38" s="43">
        <f t="shared" ref="AE38" si="276">IF(E38&lt;=0,NA(),ATAN(Y38/X38)*180/PI())</f>
        <v>-16.94789671450436</v>
      </c>
      <c r="AF38" s="21"/>
      <c r="AG38" s="55">
        <f t="shared" ref="AG38" si="277">1/(O38/E38)</f>
        <v>0.30772873254459604</v>
      </c>
      <c r="AH38" s="55">
        <f t="shared" ref="AH38" si="278">1/(Z38/F38)</f>
        <v>1.3544534835972597</v>
      </c>
      <c r="AI38" s="21"/>
      <c r="AJ38" s="17">
        <f t="shared" ref="AJ38" si="279">SQRT((G38-$E$11)^2+(H38-$F$11)^2+(I38-$G$11)^2)</f>
        <v>269.89933243118918</v>
      </c>
    </row>
    <row r="39" spans="2:38" ht="15.75" x14ac:dyDescent="0.25">
      <c r="B39" s="138">
        <v>20</v>
      </c>
      <c r="C39" s="139"/>
      <c r="D39" s="79">
        <v>45517.375</v>
      </c>
      <c r="E39" s="92">
        <f t="shared" ref="E39" si="280">D39-D38</f>
        <v>1.9583333333357587</v>
      </c>
      <c r="F39" s="93">
        <f t="shared" ref="F39" si="281">D39-D$20</f>
        <v>47.958333333335759</v>
      </c>
      <c r="G39" s="20">
        <v>808685.21149999998</v>
      </c>
      <c r="H39" s="20">
        <v>9158454.2100000009</v>
      </c>
      <c r="I39" s="19">
        <v>2709.8145</v>
      </c>
      <c r="K39" s="16">
        <f t="shared" ref="K39" si="282">(G39-G38)*100</f>
        <v>-1.8500000005587935</v>
      </c>
      <c r="L39" s="17">
        <f t="shared" ref="L39" si="283">(H39-H38)*100</f>
        <v>0.10000020265579224</v>
      </c>
      <c r="M39" s="17">
        <f t="shared" ref="M39" si="284">SQRT(K39^2+L39^2)</f>
        <v>1.8527007428612792</v>
      </c>
      <c r="N39" s="17">
        <f t="shared" ref="N39" si="285">(I39-I38)*100</f>
        <v>0.59999999998581188</v>
      </c>
      <c r="O39" s="18">
        <f t="shared" ref="O39" si="286">(SQRT((G39-G38)^2+(H39-H38)^2+(I39-I38)^2)*100)</f>
        <v>1.947434220347817</v>
      </c>
      <c r="P39" s="18">
        <f t="shared" ref="P39" si="287">O39/(F39-F38)</f>
        <v>0.99443449549552609</v>
      </c>
      <c r="Q39" s="19">
        <f t="shared" ref="Q39" si="288">(P39-P38)/(F39-F38)</f>
        <v>-1.15158169150954</v>
      </c>
      <c r="R39" s="21"/>
      <c r="S39" s="42">
        <f t="shared" ref="S39" si="289">IF(K39&lt;0, ATAN2(L39,K39)*180/PI()+360,ATAN2(L39,K39)*180/PI())</f>
        <v>273.0940643160892</v>
      </c>
      <c r="T39" s="43">
        <f t="shared" ref="T39" si="290">ATAN(N39/M39)*180/PI()</f>
        <v>17.94462626551184</v>
      </c>
      <c r="U39" s="21"/>
      <c r="V39" s="20">
        <f t="shared" ref="V39" si="291">(G39-$G$20)*100</f>
        <v>3.1500000040978193</v>
      </c>
      <c r="W39" s="18">
        <f t="shared" ref="W39" si="292">(H39-$H$20)*100</f>
        <v>32.200000062584877</v>
      </c>
      <c r="X39" s="18">
        <f t="shared" ref="X39" si="293">SQRT(V39^2+W39^2)</f>
        <v>32.353709278169056</v>
      </c>
      <c r="Y39" s="18">
        <f t="shared" ref="Y39" si="294">(I39-$I$20)*100</f>
        <v>-9.3000000000301952</v>
      </c>
      <c r="Z39" s="18">
        <f t="shared" ref="Z39" si="295">SQRT((G39-$G$20)^2+(H39-$H$20)^2+(I39-$I$20)^2)*100</f>
        <v>33.663815946158628</v>
      </c>
      <c r="AA39" s="18">
        <f t="shared" ref="AA39" si="296">Z39/F39</f>
        <v>0.70193882077129999</v>
      </c>
      <c r="AB39" s="19">
        <f t="shared" ref="AB39" si="297">(AA39-$AA$20)/(F39-$F$20)</f>
        <v>1.4636430667689269E-2</v>
      </c>
      <c r="AC39" s="21"/>
      <c r="AD39" s="42">
        <f t="shared" ref="AD39" si="298">IF(F39&lt;=0,NA(),IF((G39-$G$20)&lt;0,ATAN2((H39-$H$20),(G39-$G$20))*180/PI()+360,ATAN2((H39-$H$20),(G39-$G$20))*180/PI()))</f>
        <v>5.5872439606359539</v>
      </c>
      <c r="AE39" s="43">
        <f t="shared" ref="AE39" si="299">IF(E39&lt;=0,NA(),ATAN(Y39/X39)*180/PI())</f>
        <v>-16.037176588656401</v>
      </c>
      <c r="AF39" s="21"/>
      <c r="AG39" s="55">
        <f t="shared" ref="AG39" si="300">1/(O39/E39)</f>
        <v>1.0055966527002873</v>
      </c>
      <c r="AH39" s="55">
        <f t="shared" ref="AH39" si="301">1/(Z39/F39)</f>
        <v>1.4246255804760681</v>
      </c>
      <c r="AI39" s="21"/>
      <c r="AJ39" s="17">
        <f t="shared" ref="AJ39" si="302">SQRT((G39-$E$11)^2+(H39-$F$11)^2+(I39-$G$11)^2)</f>
        <v>269.88946930386942</v>
      </c>
    </row>
    <row r="40" spans="2:38" ht="15.75" x14ac:dyDescent="0.25">
      <c r="B40" s="138">
        <v>21</v>
      </c>
      <c r="C40" s="139"/>
      <c r="D40" s="79">
        <v>45519.375</v>
      </c>
      <c r="E40" s="92">
        <f t="shared" ref="E40:E42" si="303">D40-D39</f>
        <v>2</v>
      </c>
      <c r="F40" s="93">
        <f t="shared" ref="F40:F42" si="304">D40-D$20</f>
        <v>49.958333333335759</v>
      </c>
      <c r="G40" s="20">
        <v>808685.228</v>
      </c>
      <c r="H40" s="20">
        <v>9158454.2324999999</v>
      </c>
      <c r="I40" s="19">
        <v>2709.7950000000001</v>
      </c>
      <c r="K40" s="16">
        <f t="shared" ref="K40:K42" si="305">(G40-G39)*100</f>
        <v>1.6500000027008355</v>
      </c>
      <c r="L40" s="17">
        <f t="shared" ref="L40:L42" si="306">(H40-H39)*100</f>
        <v>2.2499999031424522</v>
      </c>
      <c r="M40" s="17">
        <f t="shared" ref="M40:M42" si="307">SQRT(K40^2+L40^2)</f>
        <v>2.7901612091515076</v>
      </c>
      <c r="N40" s="17">
        <f t="shared" ref="N40:N42" si="308">(I40-I39)*100</f>
        <v>-1.9499999999879947</v>
      </c>
      <c r="O40" s="18">
        <f t="shared" ref="O40:O42" si="309">(SQRT((G40-G39)^2+(H40-H39)^2+(I40-I39)^2)*100)</f>
        <v>3.4040416526545298</v>
      </c>
      <c r="P40" s="18">
        <f t="shared" ref="P40:P42" si="310">O40/(F40-F39)</f>
        <v>1.7020208263272649</v>
      </c>
      <c r="Q40" s="19">
        <f t="shared" ref="Q40:Q42" si="311">(P40-P39)/(F40-F39)</f>
        <v>0.35379316541586942</v>
      </c>
      <c r="R40" s="21"/>
      <c r="S40" s="42">
        <f t="shared" ref="S40:S42" si="312">IF(K40&lt;0, ATAN2(L40,K40)*180/PI()+360,ATAN2(L40,K40)*180/PI())</f>
        <v>36.253838958369926</v>
      </c>
      <c r="T40" s="43">
        <f t="shared" ref="T40:T42" si="313">ATAN(N40/M40)*180/PI()</f>
        <v>-34.949096971351679</v>
      </c>
      <c r="U40" s="21"/>
      <c r="V40" s="20">
        <f t="shared" ref="V40:V42" si="314">(G40-$G$20)*100</f>
        <v>4.8000000067986548</v>
      </c>
      <c r="W40" s="18">
        <f t="shared" ref="W40:W42" si="315">(H40-$H$20)*100</f>
        <v>34.449999965727329</v>
      </c>
      <c r="X40" s="18">
        <f t="shared" ref="X40:X42" si="316">SQRT(V40^2+W40^2)</f>
        <v>34.782790251845526</v>
      </c>
      <c r="Y40" s="18">
        <f t="shared" ref="Y40:Y42" si="317">(I40-$I$20)*100</f>
        <v>-11.25000000001819</v>
      </c>
      <c r="Z40" s="18">
        <f t="shared" ref="Z40:Z42" si="318">SQRT((G40-$G$20)^2+(H40-$H$20)^2+(I40-$I$20)^2)*100</f>
        <v>36.556873467301457</v>
      </c>
      <c r="AA40" s="18">
        <f t="shared" ref="AA40:AA42" si="319">Z40/F40</f>
        <v>0.73174725872826718</v>
      </c>
      <c r="AB40" s="19">
        <f t="shared" ref="AB40:AB42" si="320">(AA40-$AA$20)/(F40-$F$20)</f>
        <v>1.4647151133842835E-2</v>
      </c>
      <c r="AC40" s="21"/>
      <c r="AD40" s="42">
        <f t="shared" ref="AD40:AD42" si="321">IF(F40&lt;=0,NA(),IF((G40-$G$20)&lt;0,ATAN2((H40-$H$20),(G40-$G$20))*180/PI()+360,ATAN2((H40-$H$20),(G40-$G$20))*180/PI()))</f>
        <v>7.9320896928457669</v>
      </c>
      <c r="AE40" s="43">
        <f t="shared" ref="AE40:AE42" si="322">IF(E40&lt;=0,NA(),ATAN(Y40/X40)*180/PI())</f>
        <v>-17.923064894379628</v>
      </c>
      <c r="AF40" s="21"/>
      <c r="AG40" s="55">
        <f t="shared" ref="AG40:AG42" si="323">1/(O40/E40)</f>
        <v>0.58753687647751485</v>
      </c>
      <c r="AH40" s="55">
        <f t="shared" ref="AH40:AH42" si="324">1/(Z40/F40)</f>
        <v>1.3665920686029491</v>
      </c>
      <c r="AI40" s="21"/>
      <c r="AJ40" s="17">
        <f t="shared" ref="AJ40:AJ42" si="325">SQRT((G40-$E$11)^2+(H40-$F$11)^2+(I40-$G$11)^2)</f>
        <v>269.87696197957376</v>
      </c>
    </row>
    <row r="41" spans="2:38" ht="15.75" x14ac:dyDescent="0.25">
      <c r="B41" s="138">
        <v>22</v>
      </c>
      <c r="C41" s="139"/>
      <c r="D41" s="79">
        <v>45521.666666666664</v>
      </c>
      <c r="E41" s="92">
        <f t="shared" si="303"/>
        <v>2.2916666666642413</v>
      </c>
      <c r="F41" s="83">
        <f t="shared" si="304"/>
        <v>52.25</v>
      </c>
      <c r="G41" s="20">
        <v>808685.19700000004</v>
      </c>
      <c r="H41" s="20">
        <v>9158454.2234999985</v>
      </c>
      <c r="I41" s="19">
        <v>2709.7945</v>
      </c>
      <c r="K41" s="16">
        <f t="shared" si="305"/>
        <v>-3.0999999959021807</v>
      </c>
      <c r="L41" s="17">
        <f t="shared" si="306"/>
        <v>-0.90000014752149582</v>
      </c>
      <c r="M41" s="17">
        <f t="shared" si="307"/>
        <v>3.2280025155089698</v>
      </c>
      <c r="N41" s="17">
        <f t="shared" si="308"/>
        <v>-5.0000000010186341E-2</v>
      </c>
      <c r="O41" s="18">
        <f t="shared" si="309"/>
        <v>3.228389728662457</v>
      </c>
      <c r="P41" s="18">
        <f t="shared" si="310"/>
        <v>1.408751881599654</v>
      </c>
      <c r="Q41" s="19">
        <f t="shared" si="311"/>
        <v>-0.127971903154002</v>
      </c>
      <c r="R41" s="21"/>
      <c r="S41" s="42">
        <f t="shared" si="312"/>
        <v>253.81079120807652</v>
      </c>
      <c r="T41" s="43">
        <f t="shared" si="313"/>
        <v>-0.88740943839193853</v>
      </c>
      <c r="U41" s="21"/>
      <c r="V41" s="20">
        <f t="shared" si="314"/>
        <v>1.7000000108964741</v>
      </c>
      <c r="W41" s="18">
        <f t="shared" si="315"/>
        <v>33.549999818205833</v>
      </c>
      <c r="X41" s="18">
        <f t="shared" si="316"/>
        <v>33.593042253399133</v>
      </c>
      <c r="Y41" s="18">
        <f t="shared" si="317"/>
        <v>-11.300000000028376</v>
      </c>
      <c r="Z41" s="18">
        <f t="shared" si="318"/>
        <v>35.442664795967318</v>
      </c>
      <c r="AA41" s="18">
        <f t="shared" si="319"/>
        <v>0.67832851284147977</v>
      </c>
      <c r="AB41" s="19">
        <f t="shared" si="320"/>
        <v>1.2982363882133583E-2</v>
      </c>
      <c r="AC41" s="21"/>
      <c r="AD41" s="42">
        <f t="shared" si="321"/>
        <v>2.9007330393664095</v>
      </c>
      <c r="AE41" s="43">
        <f t="shared" si="322"/>
        <v>-18.591867777497864</v>
      </c>
      <c r="AF41" s="21"/>
      <c r="AG41" s="55">
        <f t="shared" si="323"/>
        <v>0.70984820894399692</v>
      </c>
      <c r="AH41" s="55">
        <f t="shared" si="324"/>
        <v>1.4742119505061884</v>
      </c>
      <c r="AI41" s="21"/>
      <c r="AJ41" s="17">
        <f t="shared" si="325"/>
        <v>269.86834193409879</v>
      </c>
    </row>
    <row r="42" spans="2:38" ht="15.75" x14ac:dyDescent="0.25">
      <c r="B42" s="138">
        <v>23</v>
      </c>
      <c r="C42" s="139"/>
      <c r="D42" s="79">
        <v>45524.416666666664</v>
      </c>
      <c r="E42" s="92">
        <f t="shared" si="303"/>
        <v>2.75</v>
      </c>
      <c r="F42" s="83">
        <f t="shared" si="304"/>
        <v>55</v>
      </c>
      <c r="G42" s="20">
        <v>808685.20900000003</v>
      </c>
      <c r="H42" s="20">
        <v>9158454.245000001</v>
      </c>
      <c r="I42" s="19">
        <v>2709.7979999999998</v>
      </c>
      <c r="K42" s="16">
        <f t="shared" si="305"/>
        <v>1.1999999987892807</v>
      </c>
      <c r="L42" s="17">
        <f t="shared" si="306"/>
        <v>2.1500002592802048</v>
      </c>
      <c r="M42" s="17">
        <f t="shared" si="307"/>
        <v>2.4622146762618451</v>
      </c>
      <c r="N42" s="17">
        <f t="shared" si="308"/>
        <v>0.34999999998035491</v>
      </c>
      <c r="O42" s="18">
        <f t="shared" si="309"/>
        <v>2.4869662466518254</v>
      </c>
      <c r="P42" s="18">
        <f t="shared" si="310"/>
        <v>0.90435136241884562</v>
      </c>
      <c r="Q42" s="19">
        <f t="shared" si="311"/>
        <v>-0.18341837061120306</v>
      </c>
      <c r="R42" s="21"/>
      <c r="S42" s="42">
        <f t="shared" si="312"/>
        <v>29.167610414475003</v>
      </c>
      <c r="T42" s="43">
        <f t="shared" si="313"/>
        <v>8.0903054086920427</v>
      </c>
      <c r="U42" s="21"/>
      <c r="V42" s="20">
        <f t="shared" si="314"/>
        <v>2.9000000096857548</v>
      </c>
      <c r="W42" s="18">
        <f t="shared" si="315"/>
        <v>35.700000077486038</v>
      </c>
      <c r="X42" s="18">
        <f t="shared" si="316"/>
        <v>35.817593520345284</v>
      </c>
      <c r="Y42" s="18">
        <f t="shared" si="317"/>
        <v>-10.950000000048021</v>
      </c>
      <c r="Z42" s="18">
        <f t="shared" si="318"/>
        <v>37.454005200909187</v>
      </c>
      <c r="AA42" s="18">
        <f t="shared" si="319"/>
        <v>0.68098191274380337</v>
      </c>
      <c r="AB42" s="19">
        <f t="shared" si="320"/>
        <v>1.2381489322614608E-2</v>
      </c>
      <c r="AC42" s="21"/>
      <c r="AD42" s="42">
        <f t="shared" si="321"/>
        <v>4.6440819309682384</v>
      </c>
      <c r="AE42" s="43">
        <f t="shared" si="322"/>
        <v>-16.999214009268645</v>
      </c>
      <c r="AF42" s="21"/>
      <c r="AG42" s="55">
        <f t="shared" si="323"/>
        <v>1.1057649068226374</v>
      </c>
      <c r="AH42" s="55">
        <f t="shared" si="324"/>
        <v>1.4684677834846056</v>
      </c>
      <c r="AI42" s="21"/>
      <c r="AJ42" s="17">
        <f t="shared" si="325"/>
        <v>269.85678527058019</v>
      </c>
    </row>
    <row r="43" spans="2:38" ht="15.75" x14ac:dyDescent="0.25">
      <c r="B43" s="138">
        <v>24</v>
      </c>
      <c r="C43" s="139"/>
      <c r="D43" s="79">
        <v>45526.375</v>
      </c>
      <c r="E43" s="92">
        <f t="shared" ref="E43" si="326">D43-D42</f>
        <v>1.9583333333357587</v>
      </c>
      <c r="F43" s="83">
        <f t="shared" ref="F43" si="327">D43-D$20</f>
        <v>56.958333333335759</v>
      </c>
      <c r="G43" s="20">
        <v>808685.17849999992</v>
      </c>
      <c r="H43" s="20">
        <v>9158454.2379999999</v>
      </c>
      <c r="I43" s="19">
        <v>2709.7950000000001</v>
      </c>
      <c r="K43" s="16">
        <f t="shared" ref="K43" si="328">(G43-G42)*100</f>
        <v>-3.0500000109896064</v>
      </c>
      <c r="L43" s="17">
        <f t="shared" ref="L43" si="329">(H43-H42)*100</f>
        <v>-0.70000011473894119</v>
      </c>
      <c r="M43" s="17">
        <f t="shared" ref="M43" si="330">SQRT(K43^2+L43^2)</f>
        <v>3.1292970820411301</v>
      </c>
      <c r="N43" s="17">
        <f t="shared" ref="N43" si="331">(I43-I42)*100</f>
        <v>-0.29999999997016857</v>
      </c>
      <c r="O43" s="18">
        <f t="shared" ref="O43" si="332">(SQRT((G43-G42)^2+(H43-H42)^2+(I43-I42)^2)*100)</f>
        <v>3.1436444181321197</v>
      </c>
      <c r="P43" s="18">
        <f t="shared" ref="P43" si="333">O43/(F43-F42)</f>
        <v>1.6052652347888816</v>
      </c>
      <c r="Q43" s="19">
        <f t="shared" ref="Q43" si="334">(P43-P42)/(F43-F42)</f>
        <v>0.35791346674170277</v>
      </c>
      <c r="R43" s="21"/>
      <c r="S43" s="42">
        <f t="shared" ref="S43" si="335">IF(K43&lt;0, ATAN2(L43,K43)*180/PI()+360,ATAN2(L43,K43)*180/PI())</f>
        <v>257.07399887272953</v>
      </c>
      <c r="T43" s="43">
        <f t="shared" ref="T43" si="336">ATAN(N43/M43)*180/PI()</f>
        <v>-5.4761063016981115</v>
      </c>
      <c r="U43" s="21"/>
      <c r="V43" s="20">
        <f t="shared" ref="V43" si="337">(G43-$G$20)*100</f>
        <v>-0.1500000013038516</v>
      </c>
      <c r="W43" s="18">
        <f t="shared" ref="W43" si="338">(H43-$H$20)*100</f>
        <v>34.999999962747097</v>
      </c>
      <c r="X43" s="18">
        <f t="shared" ref="X43" si="339">SQRT(V43^2+W43^2)</f>
        <v>35.000321389848523</v>
      </c>
      <c r="Y43" s="18">
        <f t="shared" ref="Y43" si="340">(I43-$I$20)*100</f>
        <v>-11.25000000001819</v>
      </c>
      <c r="Z43" s="18">
        <f t="shared" ref="Z43" si="341">SQRT((G43-$G$20)^2+(H43-$H$20)^2+(I43-$I$20)^2)*100</f>
        <v>36.763908897084072</v>
      </c>
      <c r="AA43" s="18">
        <f t="shared" ref="AA43" si="342">Z43/F43</f>
        <v>0.64545267997803957</v>
      </c>
      <c r="AB43" s="19">
        <f t="shared" ref="AB43" si="343">(AA43-$AA$20)/(F43-$F$20)</f>
        <v>1.1332014864281119E-2</v>
      </c>
      <c r="AC43" s="21"/>
      <c r="AD43" s="42">
        <f t="shared" ref="AD43" si="344">IF(F43&lt;=0,NA(),IF((G43-$G$20)&lt;0,ATAN2((H43-$H$20),(G43-$G$20))*180/PI()+360,ATAN2((H43-$H$20),(G43-$G$20))*180/PI()))</f>
        <v>359.75444816020513</v>
      </c>
      <c r="AE43" s="43">
        <f t="shared" ref="AE43" si="345">IF(E43&lt;=0,NA(),ATAN(Y43/X43)*180/PI())</f>
        <v>-17.818735640877822</v>
      </c>
      <c r="AF43" s="21"/>
      <c r="AG43" s="55">
        <f t="shared" ref="AG43" si="346">1/(O43/E43)</f>
        <v>0.62295001369759073</v>
      </c>
      <c r="AH43" s="55">
        <f t="shared" ref="AH43" si="347">1/(Z43/F43)</f>
        <v>1.5493002523965402</v>
      </c>
      <c r="AI43" s="21"/>
      <c r="AJ43" s="17">
        <f t="shared" ref="AJ43" si="348">SQRT((G43-$E$11)^2+(H43-$F$11)^2+(I43-$G$11)^2)</f>
        <v>269.84646803009133</v>
      </c>
    </row>
    <row r="44" spans="2:38" ht="15.75" x14ac:dyDescent="0.25">
      <c r="B44" s="138">
        <v>25</v>
      </c>
      <c r="C44" s="139"/>
      <c r="D44" s="79">
        <v>45528.375</v>
      </c>
      <c r="E44" s="92">
        <f t="shared" ref="E44" si="349">D44-D43</f>
        <v>2</v>
      </c>
      <c r="F44" s="83">
        <f t="shared" ref="F44" si="350">D44-D$20</f>
        <v>58.958333333335759</v>
      </c>
      <c r="G44" s="20">
        <v>808685.223</v>
      </c>
      <c r="H44" s="20">
        <v>9158454.2760000005</v>
      </c>
      <c r="I44" s="19">
        <v>2709.7955000000002</v>
      </c>
      <c r="K44" s="16">
        <f t="shared" ref="K44" si="351">(G44-G43)*100</f>
        <v>4.4500000076368451</v>
      </c>
      <c r="L44" s="17">
        <f t="shared" ref="L44" si="352">(H44-H43)*100</f>
        <v>3.8000000640749931</v>
      </c>
      <c r="M44" s="17">
        <f t="shared" ref="M44" si="353">SQRT(K44^2+L44^2)</f>
        <v>5.8517091994508643</v>
      </c>
      <c r="N44" s="17">
        <f t="shared" ref="N44" si="354">(I44-I43)*100</f>
        <v>5.0000000010186341E-2</v>
      </c>
      <c r="O44" s="18">
        <f t="shared" ref="O44" si="355">(SQRT((G44-G43)^2+(H44-H43)^2+(I44-I43)^2)*100)</f>
        <v>5.8519228083544377</v>
      </c>
      <c r="P44" s="18">
        <f t="shared" ref="P44" si="356">O44/(F44-F43)</f>
        <v>2.9259614041772188</v>
      </c>
      <c r="Q44" s="19">
        <f t="shared" ref="Q44" si="357">(P44-P43)/(F44-F43)</f>
        <v>0.66034808469416861</v>
      </c>
      <c r="R44" s="21"/>
      <c r="S44" s="42">
        <f t="shared" ref="S44" si="358">IF(K44&lt;0, ATAN2(L44,K44)*180/PI()+360,ATAN2(L44,K44)*180/PI())</f>
        <v>49.504906435068385</v>
      </c>
      <c r="T44" s="43">
        <f t="shared" ref="T44" si="359">ATAN(N44/M44)*180/PI()</f>
        <v>0.48955256720549145</v>
      </c>
      <c r="U44" s="21"/>
      <c r="V44" s="20">
        <f t="shared" ref="V44" si="360">(G44-$G$20)*100</f>
        <v>4.3000000063329935</v>
      </c>
      <c r="W44" s="18">
        <f t="shared" ref="W44" si="361">(H44-$H$20)*100</f>
        <v>38.80000002682209</v>
      </c>
      <c r="X44" s="18">
        <f t="shared" ref="X44" si="362">SQRT(V44^2+W44^2)</f>
        <v>39.037546056788173</v>
      </c>
      <c r="Y44" s="18">
        <f t="shared" ref="Y44" si="363">(I44-$I$20)*100</f>
        <v>-11.200000000008004</v>
      </c>
      <c r="Z44" s="18">
        <f t="shared" ref="Z44" si="364">SQRT((G44-$G$20)^2+(H44-$H$20)^2+(I44-$I$20)^2)*100</f>
        <v>40.612436545177111</v>
      </c>
      <c r="AA44" s="18">
        <f t="shared" ref="AA44" si="365">Z44/F44</f>
        <v>0.68883284599590855</v>
      </c>
      <c r="AB44" s="19">
        <f t="shared" ref="AB44" si="366">(AA44-$AA$20)/(F44-$F$20)</f>
        <v>1.1683383960354152E-2</v>
      </c>
      <c r="AC44" s="21"/>
      <c r="AD44" s="42">
        <f t="shared" ref="AD44" si="367">IF(F44&lt;=0,NA(),IF((G44-$G$20)&lt;0,ATAN2((H44-$H$20),(G44-$G$20))*180/PI()+360,ATAN2((H44-$H$20),(G44-$G$20))*180/PI()))</f>
        <v>6.3239836099394253</v>
      </c>
      <c r="AE44" s="43">
        <f t="shared" ref="AE44" si="368">IF(E44&lt;=0,NA(),ATAN(Y44/X44)*180/PI())</f>
        <v>-16.008358984956491</v>
      </c>
      <c r="AF44" s="21"/>
      <c r="AG44" s="55">
        <f t="shared" ref="AG44" si="369">1/(O44/E44)</f>
        <v>0.3417680077981754</v>
      </c>
      <c r="AH44" s="55">
        <f t="shared" ref="AH44" si="370">1/(Z44/F44)</f>
        <v>1.4517310052981123</v>
      </c>
      <c r="AI44" s="21"/>
      <c r="AJ44" s="17">
        <f t="shared" ref="AJ44" si="371">SQRT((G44-$E$11)^2+(H44-$F$11)^2+(I44-$G$11)^2)</f>
        <v>269.83759582393998</v>
      </c>
    </row>
    <row r="45" spans="2:38" ht="15.75" x14ac:dyDescent="0.25">
      <c r="B45" s="138">
        <v>26</v>
      </c>
      <c r="C45" s="139"/>
      <c r="D45" s="79">
        <v>45533.375</v>
      </c>
      <c r="E45" s="92">
        <f t="shared" ref="E45" si="372">D45-D44</f>
        <v>5</v>
      </c>
      <c r="F45" s="83">
        <f t="shared" ref="F45" si="373">D45-D$20</f>
        <v>63.958333333335759</v>
      </c>
      <c r="G45" s="20">
        <v>808685.19050000003</v>
      </c>
      <c r="H45" s="20">
        <v>9158454.2890000008</v>
      </c>
      <c r="I45" s="19">
        <v>2709.7709999999997</v>
      </c>
      <c r="K45" s="16">
        <f t="shared" ref="K45" si="374">(G45-G44)*100</f>
        <v>-3.2499999972060323</v>
      </c>
      <c r="L45" s="17">
        <f t="shared" ref="L45" si="375">(H45-H44)*100</f>
        <v>1.3000000268220901</v>
      </c>
      <c r="M45" s="17">
        <f t="shared" ref="M45" si="376">SQRT(K45^2+L45^2)</f>
        <v>3.5003571320047682</v>
      </c>
      <c r="N45" s="17">
        <f t="shared" ref="N45" si="377">(I45-I44)*100</f>
        <v>-2.4500000000443833</v>
      </c>
      <c r="O45" s="18">
        <f t="shared" ref="O45" si="378">(SQRT((G45-G44)^2+(H45-H44)^2+(I45-I44)^2)*100)</f>
        <v>4.2725870443788647</v>
      </c>
      <c r="P45" s="18">
        <f t="shared" ref="P45" si="379">O45/(F45-F44)</f>
        <v>0.85451740887577299</v>
      </c>
      <c r="Q45" s="19">
        <f t="shared" ref="Q45" si="380">(P45-P44)/(F45-F44)</f>
        <v>-0.4142887990602892</v>
      </c>
      <c r="R45" s="21"/>
      <c r="S45" s="42">
        <f t="shared" ref="S45" si="381">IF(K45&lt;0, ATAN2(L45,K45)*180/PI()+360,ATAN2(L45,K45)*180/PI())</f>
        <v>291.80140991097397</v>
      </c>
      <c r="T45" s="43">
        <f t="shared" ref="T45" si="382">ATAN(N45/M45)*180/PI()</f>
        <v>-34.989273788925537</v>
      </c>
      <c r="U45" s="21"/>
      <c r="V45" s="20">
        <f t="shared" ref="V45" si="383">(G45-$G$20)*100</f>
        <v>1.0500000091269612</v>
      </c>
      <c r="W45" s="18">
        <f t="shared" ref="W45" si="384">(H45-$H$20)*100</f>
        <v>40.10000005364418</v>
      </c>
      <c r="X45" s="18">
        <f t="shared" ref="X45" si="385">SQRT(V45^2+W45^2)</f>
        <v>40.113744581146122</v>
      </c>
      <c r="Y45" s="18">
        <f t="shared" ref="Y45" si="386">(I45-$I$20)*100</f>
        <v>-13.650000000052387</v>
      </c>
      <c r="Z45" s="18">
        <f t="shared" ref="Z45" si="387">SQRT((G45-$G$20)^2+(H45-$H$20)^2+(I45-$I$20)^2)*100</f>
        <v>42.372573727859155</v>
      </c>
      <c r="AA45" s="18">
        <f t="shared" ref="AA45" si="388">Z45/F45</f>
        <v>0.66250278141275643</v>
      </c>
      <c r="AB45" s="19">
        <f t="shared" ref="AB45" si="389">(AA45-$AA$20)/(F45-$F$20)</f>
        <v>1.0358349676811434E-2</v>
      </c>
      <c r="AC45" s="21"/>
      <c r="AD45" s="42">
        <f t="shared" ref="AD45" si="390">IF(F45&lt;=0,NA(),IF((G45-$G$20)&lt;0,ATAN2((H45-$H$20),(G45-$G$20))*180/PI()+360,ATAN2((H45-$H$20),(G45-$G$20))*180/PI()))</f>
        <v>1.4999208300780325</v>
      </c>
      <c r="AE45" s="43">
        <f t="shared" ref="AE45" si="391">IF(E45&lt;=0,NA(),ATAN(Y45/X45)*180/PI())</f>
        <v>-18.792534037063959</v>
      </c>
      <c r="AF45" s="21"/>
      <c r="AG45" s="55">
        <f t="shared" ref="AG45" si="392">1/(O45/E45)</f>
        <v>1.1702511728995995</v>
      </c>
      <c r="AH45" s="55">
        <f t="shared" ref="AH45" si="393">1/(Z45/F45)</f>
        <v>1.5094276251452807</v>
      </c>
      <c r="AI45" s="21"/>
      <c r="AJ45" s="17">
        <f t="shared" ref="AJ45" si="394">SQRT((G45-$E$11)^2+(H45-$F$11)^2+(I45-$G$11)^2)</f>
        <v>269.80701407289132</v>
      </c>
    </row>
    <row r="46" spans="2:38" ht="15.75" x14ac:dyDescent="0.25">
      <c r="B46" s="138">
        <v>27</v>
      </c>
      <c r="C46" s="139"/>
      <c r="D46" s="79">
        <v>45535.625</v>
      </c>
      <c r="E46" s="92">
        <f t="shared" ref="E46:E48" si="395">D46-D45</f>
        <v>2.25</v>
      </c>
      <c r="F46" s="83">
        <f t="shared" ref="F46:F48" si="396">D46-D$20</f>
        <v>66.208333333335759</v>
      </c>
      <c r="G46" s="20">
        <v>808685.16650000005</v>
      </c>
      <c r="H46" s="20">
        <v>9158454.3055000007</v>
      </c>
      <c r="I46" s="19">
        <v>2709.7839999999997</v>
      </c>
      <c r="K46" s="16">
        <f t="shared" ref="K46:K48" si="397">(G46-G45)*100</f>
        <v>-2.3999999975785613</v>
      </c>
      <c r="L46" s="17">
        <f t="shared" ref="L46:L48" si="398">(H46-H45)*100</f>
        <v>1.6499999910593033</v>
      </c>
      <c r="M46" s="17">
        <f t="shared" ref="M46:M48" si="399">SQRT(K46^2+L46^2)</f>
        <v>2.9124731687816103</v>
      </c>
      <c r="N46" s="17">
        <f t="shared" ref="N46:N48" si="400">(I46-I45)*100</f>
        <v>1.2999999999919964</v>
      </c>
      <c r="O46" s="18">
        <f t="shared" ref="O46:O48" si="401">(SQRT((G46-G45)^2+(H46-H45)^2+(I46-I45)^2)*100)</f>
        <v>3.1894356803127391</v>
      </c>
      <c r="P46" s="18">
        <f t="shared" ref="P46:P48" si="402">O46/(F46-F45)</f>
        <v>1.417526969027884</v>
      </c>
      <c r="Q46" s="19">
        <f t="shared" ref="Q46:Q48" si="403">(P46-P45)/(F46-F45)</f>
        <v>0.25022647117871599</v>
      </c>
      <c r="R46" s="21"/>
      <c r="S46" s="42">
        <f t="shared" ref="S46:S48" si="404">IF(K46&lt;0, ATAN2(L46,K46)*180/PI()+360,ATAN2(L46,K46)*180/PI())</f>
        <v>304.50852286971781</v>
      </c>
      <c r="T46" s="43">
        <f t="shared" ref="T46:T48" si="405">ATAN(N46/M46)*180/PI()</f>
        <v>24.053884370329254</v>
      </c>
      <c r="U46" s="21"/>
      <c r="V46" s="20">
        <f t="shared" ref="V46:V48" si="406">(G46-$G$20)*100</f>
        <v>-1.3499999884516001</v>
      </c>
      <c r="W46" s="18">
        <f t="shared" ref="W46:W48" si="407">(H46-$H$20)*100</f>
        <v>41.750000044703484</v>
      </c>
      <c r="X46" s="18">
        <f t="shared" ref="X46:X48" si="408">SQRT(V46^2+W46^2)</f>
        <v>41.771820689330269</v>
      </c>
      <c r="Y46" s="18">
        <f t="shared" ref="Y46:Y48" si="409">(I46-$I$20)*100</f>
        <v>-12.35000000006039</v>
      </c>
      <c r="Z46" s="18">
        <f>SQRT((G46-$G$20)^2+(H46-$H$20)^2+(I46-$I$20)^2)*100</f>
        <v>43.559241312298489</v>
      </c>
      <c r="AA46" s="18">
        <f t="shared" ref="AA46:AA48" si="410">Z46/F46</f>
        <v>0.65791176305545973</v>
      </c>
      <c r="AB46" s="19">
        <f t="shared" ref="AB46:AB48" si="411">(AA46-$AA$20)/(F46-$F$20)</f>
        <v>9.9369932745943714E-3</v>
      </c>
      <c r="AC46" s="21"/>
      <c r="AD46" s="42">
        <f t="shared" ref="AD46:AD48" si="412">IF(F46&lt;=0,NA(),IF((G46-$G$20)&lt;0,ATAN2((H46-$H$20),(G46-$G$20))*180/PI()+360,ATAN2((H46-$H$20),(G46-$G$20))*180/PI()))</f>
        <v>358.14796741626799</v>
      </c>
      <c r="AE46" s="43">
        <f t="shared" ref="AE46:AE48" si="413">IF(E46&lt;=0,NA(),ATAN(Y46/X46)*180/PI())</f>
        <v>-16.47051724694451</v>
      </c>
      <c r="AF46" s="21"/>
      <c r="AG46" s="55">
        <f t="shared" ref="AG46:AG48" si="414">1/(O46/E46)</f>
        <v>0.70545395032997715</v>
      </c>
      <c r="AH46" s="55">
        <f t="shared" ref="AH46:AH48" si="415">1/(Z46/F46)</f>
        <v>1.5199606636546843</v>
      </c>
      <c r="AI46" s="21"/>
      <c r="AJ46" s="17">
        <f t="shared" ref="AJ46:AJ48" si="416">SQRT((G46-$E$11)^2+(H46-$F$11)^2+(I46-$G$11)^2)</f>
        <v>269.78190854878881</v>
      </c>
      <c r="AK46" s="125" t="s">
        <v>41</v>
      </c>
      <c r="AL46" s="125"/>
    </row>
    <row r="47" spans="2:38" ht="15.75" x14ac:dyDescent="0.25">
      <c r="B47" s="138">
        <v>28</v>
      </c>
      <c r="C47" s="139"/>
      <c r="D47" s="79">
        <v>45538.458333333336</v>
      </c>
      <c r="E47" s="92">
        <f t="shared" si="395"/>
        <v>2.8333333333357587</v>
      </c>
      <c r="F47" s="83">
        <f t="shared" si="396"/>
        <v>69.041666666671517</v>
      </c>
      <c r="G47" s="20">
        <v>808685.20650000009</v>
      </c>
      <c r="H47" s="20">
        <v>9158454.3625000007</v>
      </c>
      <c r="I47" s="19">
        <v>2709.7635</v>
      </c>
      <c r="K47" s="16">
        <f t="shared" si="397"/>
        <v>4.0000000037252903</v>
      </c>
      <c r="L47" s="17">
        <f t="shared" si="398"/>
        <v>5.7000000029802322</v>
      </c>
      <c r="M47" s="17">
        <f t="shared" si="399"/>
        <v>6.9634761480008649</v>
      </c>
      <c r="N47" s="17">
        <f t="shared" si="400"/>
        <v>-2.0499999999628926</v>
      </c>
      <c r="O47" s="18">
        <f t="shared" si="401"/>
        <v>7.2589599849857853</v>
      </c>
      <c r="P47" s="18">
        <f t="shared" si="402"/>
        <v>2.5619858770516135</v>
      </c>
      <c r="Q47" s="19">
        <f t="shared" si="403"/>
        <v>0.40392667341979405</v>
      </c>
      <c r="R47" s="21"/>
      <c r="S47" s="42">
        <f t="shared" si="404"/>
        <v>35.059426977891484</v>
      </c>
      <c r="T47" s="43">
        <f t="shared" si="405"/>
        <v>-16.404070062782548</v>
      </c>
      <c r="U47" s="21"/>
      <c r="V47" s="20">
        <f t="shared" si="406"/>
        <v>2.6500000152736902</v>
      </c>
      <c r="W47" s="18">
        <f t="shared" si="407"/>
        <v>47.450000047683716</v>
      </c>
      <c r="X47" s="18">
        <f t="shared" si="408"/>
        <v>47.523941383329465</v>
      </c>
      <c r="Y47" s="18">
        <f t="shared" si="409"/>
        <v>-14.400000000023283</v>
      </c>
      <c r="Z47" s="18">
        <f t="shared" ref="Z47:Z48" si="417">SQRT((G47-$G$20)^2+(H47-$H$20)^2+(I47-$I$20)^2)*100</f>
        <v>49.657678203947533</v>
      </c>
      <c r="AA47" s="18">
        <f t="shared" si="410"/>
        <v>0.71924217072701091</v>
      </c>
      <c r="AB47" s="19">
        <f t="shared" si="411"/>
        <v>1.04175088095637E-2</v>
      </c>
      <c r="AC47" s="21"/>
      <c r="AD47" s="42">
        <f t="shared" si="412"/>
        <v>3.1965490664381044</v>
      </c>
      <c r="AE47" s="43">
        <f t="shared" si="413"/>
        <v>-16.857079922115627</v>
      </c>
      <c r="AF47" s="21"/>
      <c r="AG47" s="55">
        <f t="shared" si="414"/>
        <v>0.39032221409074308</v>
      </c>
      <c r="AH47" s="55">
        <f t="shared" si="415"/>
        <v>1.3903522912028348</v>
      </c>
      <c r="AI47" s="21"/>
      <c r="AJ47" s="17">
        <f t="shared" si="416"/>
        <v>269.7523760719709</v>
      </c>
    </row>
    <row r="48" spans="2:38" ht="15.75" x14ac:dyDescent="0.25">
      <c r="B48" s="138">
        <v>29</v>
      </c>
      <c r="C48" s="139"/>
      <c r="D48" s="79">
        <v>45540.625</v>
      </c>
      <c r="E48" s="92">
        <f t="shared" si="395"/>
        <v>2.1666666666642413</v>
      </c>
      <c r="F48" s="83">
        <f t="shared" si="396"/>
        <v>71.208333333335759</v>
      </c>
      <c r="G48" s="20">
        <v>808685.20200000005</v>
      </c>
      <c r="H48" s="20">
        <v>9158454.374499999</v>
      </c>
      <c r="I48" s="19">
        <v>2709.7604999999999</v>
      </c>
      <c r="K48" s="16">
        <f t="shared" si="397"/>
        <v>-0.45000000391155481</v>
      </c>
      <c r="L48" s="17">
        <f t="shared" si="398"/>
        <v>1.1999998241662979</v>
      </c>
      <c r="M48" s="17">
        <f t="shared" si="399"/>
        <v>1.2816003985328444</v>
      </c>
      <c r="N48" s="17">
        <f t="shared" si="400"/>
        <v>-0.30000000001564331</v>
      </c>
      <c r="O48" s="18">
        <f t="shared" si="401"/>
        <v>1.3162444991447946</v>
      </c>
      <c r="P48" s="18">
        <f t="shared" si="402"/>
        <v>0.60749746114443137</v>
      </c>
      <c r="Q48" s="19">
        <f t="shared" si="403"/>
        <v>-0.9020715765735553</v>
      </c>
      <c r="R48" s="21"/>
      <c r="S48" s="42">
        <f t="shared" si="404"/>
        <v>339.44395185653383</v>
      </c>
      <c r="T48" s="43">
        <f t="shared" si="405"/>
        <v>-13.174713780037445</v>
      </c>
      <c r="U48" s="21"/>
      <c r="V48" s="20">
        <f t="shared" si="406"/>
        <v>2.2000000113621354</v>
      </c>
      <c r="W48" s="18">
        <f t="shared" si="407"/>
        <v>48.649999871850014</v>
      </c>
      <c r="X48" s="18">
        <f t="shared" si="408"/>
        <v>48.699717530813253</v>
      </c>
      <c r="Y48" s="18">
        <f t="shared" si="409"/>
        <v>-14.700000000038926</v>
      </c>
      <c r="Z48" s="18">
        <f t="shared" si="417"/>
        <v>50.869956630433101</v>
      </c>
      <c r="AA48" s="18">
        <f t="shared" si="410"/>
        <v>0.71438207087791272</v>
      </c>
      <c r="AB48" s="19">
        <f t="shared" si="411"/>
        <v>1.0032281861362973E-2</v>
      </c>
      <c r="AC48" s="21"/>
      <c r="AD48" s="42">
        <f t="shared" si="412"/>
        <v>2.5892065633465817</v>
      </c>
      <c r="AE48" s="43">
        <f t="shared" si="413"/>
        <v>-16.796429282908107</v>
      </c>
      <c r="AF48" s="21"/>
      <c r="AG48" s="55">
        <f t="shared" si="414"/>
        <v>1.646097414326892</v>
      </c>
      <c r="AH48" s="55">
        <f t="shared" si="415"/>
        <v>1.3998111665527775</v>
      </c>
      <c r="AI48" s="21"/>
      <c r="AJ48" s="17">
        <f t="shared" si="416"/>
        <v>269.73955287094185</v>
      </c>
    </row>
    <row r="49" spans="2:36" ht="15.75" x14ac:dyDescent="0.25">
      <c r="B49" s="138">
        <v>30</v>
      </c>
      <c r="C49" s="139"/>
      <c r="D49" s="89">
        <v>45542.666666666664</v>
      </c>
      <c r="E49" s="92">
        <f t="shared" ref="E49:E52" si="418">D49-D48</f>
        <v>2.0416666666642413</v>
      </c>
      <c r="F49" s="83">
        <f t="shared" ref="F49:F52" si="419">D49-D$20</f>
        <v>73.25</v>
      </c>
      <c r="G49" s="20">
        <v>808685.21050000004</v>
      </c>
      <c r="H49" s="20">
        <v>9158454.3925000001</v>
      </c>
      <c r="I49" s="19">
        <v>2709.7565</v>
      </c>
      <c r="K49" s="16">
        <f t="shared" ref="K49:K50" si="420">(G49-G48)*100</f>
        <v>0.84999999962747097</v>
      </c>
      <c r="L49" s="17">
        <f t="shared" ref="L49:L50" si="421">(H49-H48)*100</f>
        <v>1.8000001087784767</v>
      </c>
      <c r="M49" s="17">
        <f t="shared" ref="M49:M50" si="422">SQRT(K49^2+L49^2)</f>
        <v>1.990603021943157</v>
      </c>
      <c r="N49" s="17">
        <f t="shared" ref="N49:N50" si="423">(I49-I48)*100</f>
        <v>-0.39999999999054126</v>
      </c>
      <c r="O49" s="18">
        <f t="shared" ref="O49:O50" si="424">(SQRT((G49-G48)^2+(H49-H48)^2+(I49-I48)^2)*100)</f>
        <v>2.0303941467019802</v>
      </c>
      <c r="P49" s="18">
        <f t="shared" ref="P49:P50" si="425">O49/(F49-F48)</f>
        <v>0.9944787657327635</v>
      </c>
      <c r="Q49" s="19">
        <f t="shared" ref="Q49:Q50" si="426">(P49-P48)/(F49-F48)</f>
        <v>0.18954186347206131</v>
      </c>
      <c r="R49" s="21"/>
      <c r="S49" s="42">
        <f t="shared" ref="S49:S50" si="427">IF(K49&lt;0, ATAN2(L49,K49)*180/PI()+360,ATAN2(L49,K49)*180/PI())</f>
        <v>25.277720888906888</v>
      </c>
      <c r="T49" s="43">
        <f t="shared" ref="T49:T50" si="428">ATAN(N49/M49)*180/PI()</f>
        <v>-11.361937327347045</v>
      </c>
      <c r="U49" s="21"/>
      <c r="V49" s="20">
        <f t="shared" ref="V49:V50" si="429">(G49-$G$20)*100</f>
        <v>3.0500000109896064</v>
      </c>
      <c r="W49" s="18">
        <f t="shared" ref="W49:W50" si="430">(H49-$H$20)*100</f>
        <v>50.44999998062849</v>
      </c>
      <c r="X49" s="18">
        <f t="shared" ref="X49:X50" si="431">SQRT(V49^2+W49^2)</f>
        <v>50.542111136283687</v>
      </c>
      <c r="Y49" s="18">
        <f t="shared" ref="Y49:Y50" si="432">(I49-$I$20)*100</f>
        <v>-15.100000000029468</v>
      </c>
      <c r="Z49" s="18">
        <f t="shared" ref="Z49:Z50" si="433">SQRT((G49-$G$20)^2+(H49-$H$20)^2+(I49-$I$20)^2)*100</f>
        <v>52.749549743228528</v>
      </c>
      <c r="AA49" s="18">
        <f t="shared" ref="AA49:AA50" si="434">Z49/F49</f>
        <v>0.72013037192120855</v>
      </c>
      <c r="AB49" s="19">
        <f t="shared" ref="AB49:AB50" si="435">(AA49-$AA$20)/(F49-$F$20)</f>
        <v>9.8311313572861242E-3</v>
      </c>
      <c r="AC49" s="21"/>
      <c r="AD49" s="42">
        <f t="shared" ref="AD49:AD50" si="436">IF(F49&lt;=0,NA(),IF((G49-$G$20)&lt;0,ATAN2((H49-$H$20),(G49-$G$20))*180/PI()+360,ATAN2((H49-$H$20),(G49-$G$20))*180/PI()))</f>
        <v>3.4596569367183054</v>
      </c>
      <c r="AE49" s="43">
        <f t="shared" ref="AE49:AE50" si="437">IF(E49&lt;=0,NA(),ATAN(Y49/X49)*180/PI())</f>
        <v>-16.634081950097816</v>
      </c>
      <c r="AF49" s="21"/>
      <c r="AG49" s="55">
        <f t="shared" ref="AG49:AG50" si="438">1/(O49/E49)</f>
        <v>1.0055518875389644</v>
      </c>
      <c r="AH49" s="55">
        <f t="shared" ref="AH49:AH50" si="439">1/(Z49/F49)</f>
        <v>1.3886374453727564</v>
      </c>
      <c r="AI49" s="21"/>
      <c r="AJ49" s="17">
        <f t="shared" ref="AJ49:AJ50" si="440">SQRT((G49-$E$11)^2+(H49-$F$11)^2+(I49-$G$11)^2)</f>
        <v>269.72833615096511</v>
      </c>
    </row>
    <row r="50" spans="2:36" ht="15.75" x14ac:dyDescent="0.25">
      <c r="B50" s="138">
        <v>31</v>
      </c>
      <c r="C50" s="139"/>
      <c r="D50" s="79">
        <v>45544.416666666664</v>
      </c>
      <c r="E50" s="92">
        <f t="shared" si="418"/>
        <v>1.75</v>
      </c>
      <c r="F50" s="83">
        <f t="shared" si="419"/>
        <v>75</v>
      </c>
      <c r="G50" s="20">
        <v>808685.2095</v>
      </c>
      <c r="H50" s="20">
        <v>9158454.3990000002</v>
      </c>
      <c r="I50" s="19">
        <v>2709.75</v>
      </c>
      <c r="K50" s="16">
        <f t="shared" si="420"/>
        <v>-0.10000000474974513</v>
      </c>
      <c r="L50" s="17">
        <f t="shared" si="421"/>
        <v>0.65000001341104507</v>
      </c>
      <c r="M50" s="17">
        <f t="shared" si="422"/>
        <v>0.65764733587562552</v>
      </c>
      <c r="N50" s="17">
        <f t="shared" si="423"/>
        <v>-0.64999999999599822</v>
      </c>
      <c r="O50" s="18">
        <f t="shared" si="424"/>
        <v>0.92466211038362855</v>
      </c>
      <c r="P50" s="18">
        <f t="shared" si="425"/>
        <v>0.52837834879064494</v>
      </c>
      <c r="Q50" s="19">
        <f t="shared" si="426"/>
        <v>-0.26634309539549633</v>
      </c>
      <c r="R50" s="21"/>
      <c r="S50" s="42">
        <f t="shared" si="427"/>
        <v>351.25383750611161</v>
      </c>
      <c r="T50" s="43">
        <f t="shared" si="428"/>
        <v>-44.664928713322993</v>
      </c>
      <c r="U50" s="21"/>
      <c r="V50" s="20">
        <f t="shared" si="429"/>
        <v>2.9500000062398612</v>
      </c>
      <c r="W50" s="18">
        <f t="shared" si="430"/>
        <v>51.099999994039536</v>
      </c>
      <c r="X50" s="18">
        <f t="shared" si="431"/>
        <v>51.185080828574023</v>
      </c>
      <c r="Y50" s="18">
        <f t="shared" si="432"/>
        <v>-15.750000000025466</v>
      </c>
      <c r="Z50" s="18">
        <f t="shared" si="433"/>
        <v>53.553477939611525</v>
      </c>
      <c r="AA50" s="18">
        <f t="shared" si="434"/>
        <v>0.71404637252815373</v>
      </c>
      <c r="AB50" s="19">
        <f t="shared" si="435"/>
        <v>9.5206183003753823E-3</v>
      </c>
      <c r="AC50" s="21"/>
      <c r="AD50" s="42">
        <f t="shared" si="436"/>
        <v>3.3040147705002294</v>
      </c>
      <c r="AE50" s="43">
        <f t="shared" si="437"/>
        <v>-17.103490128667751</v>
      </c>
      <c r="AF50" s="21"/>
      <c r="AG50" s="55">
        <f t="shared" si="438"/>
        <v>1.8925832261840498</v>
      </c>
      <c r="AH50" s="55">
        <f t="shared" si="439"/>
        <v>1.4004692670861114</v>
      </c>
      <c r="AI50" s="21"/>
      <c r="AJ50" s="17">
        <f t="shared" si="440"/>
        <v>269.72162159936948</v>
      </c>
    </row>
    <row r="51" spans="2:36" ht="15.75" x14ac:dyDescent="0.25">
      <c r="B51" s="138">
        <v>32</v>
      </c>
      <c r="C51" s="139"/>
      <c r="D51" s="79">
        <v>45548.625</v>
      </c>
      <c r="E51" s="92">
        <f t="shared" si="418"/>
        <v>4.2083333333357587</v>
      </c>
      <c r="F51" s="83">
        <f t="shared" si="419"/>
        <v>79.208333333335759</v>
      </c>
      <c r="G51" s="20">
        <v>808685.174</v>
      </c>
      <c r="H51" s="20">
        <v>9158454.398</v>
      </c>
      <c r="I51" s="19">
        <v>2709.74</v>
      </c>
      <c r="K51" s="16">
        <f t="shared" ref="K51:K52" si="441">(G51-G50)*100</f>
        <v>-3.5499999998137355</v>
      </c>
      <c r="L51" s="17">
        <f t="shared" ref="L51:L52" si="442">(H51-H50)*100</f>
        <v>-0.10000001639127731</v>
      </c>
      <c r="M51" s="17">
        <f t="shared" ref="M51:M52" si="443">SQRT(K51^2+L51^2)</f>
        <v>3.5514081716913051</v>
      </c>
      <c r="N51" s="17">
        <f t="shared" ref="N51:N52" si="444">(I51-I50)*100</f>
        <v>-1.0000000000218279</v>
      </c>
      <c r="O51" s="18">
        <f t="shared" ref="O51:O52" si="445">(SQRT((G51-G50)^2+(H51-H50)^2+(I51-I50)^2)*100)</f>
        <v>3.6895121631456149</v>
      </c>
      <c r="P51" s="18">
        <f t="shared" ref="P51:P52" si="446">O51/(F51-F50)</f>
        <v>0.87671576153904685</v>
      </c>
      <c r="Q51" s="19">
        <f t="shared" ref="Q51:Q52" si="447">(P51-P50)/(F51-F50)</f>
        <v>8.2773246593631958E-2</v>
      </c>
      <c r="R51" s="21"/>
      <c r="S51" s="42">
        <f t="shared" ref="S51:S52" si="448">IF(K51&lt;0, ATAN2(L51,K51)*180/PI()+360,ATAN2(L51,K51)*180/PI())</f>
        <v>268.38646080269439</v>
      </c>
      <c r="T51" s="43">
        <f t="shared" ref="T51:T52" si="449">ATAN(N51/M51)*180/PI()</f>
        <v>-15.726075533158998</v>
      </c>
      <c r="U51" s="21"/>
      <c r="V51" s="20">
        <f t="shared" ref="V51:V52" si="450">(G51-$G$20)*100</f>
        <v>-0.59999999357387424</v>
      </c>
      <c r="W51" s="18">
        <f t="shared" ref="W51:W52" si="451">(H51-$H$20)*100</f>
        <v>50.999999977648258</v>
      </c>
      <c r="X51" s="18">
        <f t="shared" ref="X51:X52" si="452">SQRT(V51^2+W51^2)</f>
        <v>51.00352926722239</v>
      </c>
      <c r="Y51" s="18">
        <f t="shared" ref="Y51:Y52" si="453">(I51-$I$20)*100</f>
        <v>-16.750000000047294</v>
      </c>
      <c r="Z51" s="18">
        <f t="shared" ref="Z51:Z52" si="454">SQRT((G51-$G$20)^2+(H51-$H$20)^2+(I51-$I$20)^2)*100</f>
        <v>53.68354028670236</v>
      </c>
      <c r="AA51" s="18">
        <f t="shared" ref="AA51:AA52" si="455">Z51/F51</f>
        <v>0.67775116616560616</v>
      </c>
      <c r="AB51" s="19">
        <f t="shared" ref="AB51:AB52" si="456">(AA51-$AA$20)/(F51-$F$20)</f>
        <v>8.5565639074034975E-3</v>
      </c>
      <c r="AC51" s="21"/>
      <c r="AD51" s="42">
        <f t="shared" ref="AD51:AD52" si="457">IF(F51&lt;=0,NA(),IF((G51-$G$20)&lt;0,ATAN2((H51-$H$20),(G51-$G$20))*180/PI()+360,ATAN2((H51-$H$20),(G51-$G$20))*180/PI()))</f>
        <v>359.32596310893854</v>
      </c>
      <c r="AE51" s="43">
        <f t="shared" ref="AE51:AE52" si="458">IF(E51&lt;=0,NA(),ATAN(Y51/X51)*180/PI())</f>
        <v>-18.180627347267428</v>
      </c>
      <c r="AF51" s="21"/>
      <c r="AG51" s="55">
        <f t="shared" ref="AG51:AG52" si="459">1/(O51/E51)</f>
        <v>1.1406205338940543</v>
      </c>
      <c r="AH51" s="55">
        <f t="shared" ref="AH51:AH52" si="460">1/(Z51/F51)</f>
        <v>1.4754677674072101</v>
      </c>
      <c r="AI51" s="21"/>
      <c r="AJ51" s="17">
        <f t="shared" ref="AJ51:AJ52" si="461">SQRT((G51-$E$11)^2+(H51-$F$11)^2+(I51-$G$11)^2)</f>
        <v>269.70286195185025</v>
      </c>
    </row>
    <row r="52" spans="2:36" ht="15.75" x14ac:dyDescent="0.25">
      <c r="B52" s="138">
        <v>33</v>
      </c>
      <c r="C52" s="139"/>
      <c r="D52" s="79">
        <v>45549.625</v>
      </c>
      <c r="E52" s="92">
        <f t="shared" si="418"/>
        <v>1</v>
      </c>
      <c r="F52" s="83">
        <f t="shared" si="419"/>
        <v>80.208333333335759</v>
      </c>
      <c r="G52" s="20">
        <v>808685.17200000002</v>
      </c>
      <c r="H52" s="20">
        <v>9158454.3984999992</v>
      </c>
      <c r="I52" s="19">
        <v>2709.7354999999998</v>
      </c>
      <c r="K52" s="16">
        <f t="shared" si="441"/>
        <v>-0.19999999785795808</v>
      </c>
      <c r="L52" s="17">
        <f t="shared" si="442"/>
        <v>4.9999915063381195E-2</v>
      </c>
      <c r="M52" s="17">
        <f t="shared" si="443"/>
        <v>0.20615525860265746</v>
      </c>
      <c r="N52" s="17">
        <f t="shared" si="444"/>
        <v>-0.4500000000007276</v>
      </c>
      <c r="O52" s="18">
        <f t="shared" si="445"/>
        <v>0.49497473738584219</v>
      </c>
      <c r="P52" s="18">
        <f t="shared" si="446"/>
        <v>0.49497473738584219</v>
      </c>
      <c r="Q52" s="19">
        <f t="shared" si="447"/>
        <v>-0.38174102415320466</v>
      </c>
      <c r="R52" s="21"/>
      <c r="S52" s="42">
        <f t="shared" si="448"/>
        <v>284.03622071108964</v>
      </c>
      <c r="T52" s="43">
        <f t="shared" si="449"/>
        <v>-65.386404733648291</v>
      </c>
      <c r="U52" s="21"/>
      <c r="V52" s="20">
        <f t="shared" si="450"/>
        <v>-0.79999999143183231</v>
      </c>
      <c r="W52" s="18">
        <f t="shared" si="451"/>
        <v>51.049999892711639</v>
      </c>
      <c r="X52" s="18">
        <f t="shared" si="452"/>
        <v>51.056267872144254</v>
      </c>
      <c r="Y52" s="18">
        <f t="shared" si="453"/>
        <v>-17.200000000048021</v>
      </c>
      <c r="Z52" s="18">
        <f t="shared" si="454"/>
        <v>53.875620544303729</v>
      </c>
      <c r="AA52" s="18">
        <f t="shared" si="455"/>
        <v>0.67169604834454566</v>
      </c>
      <c r="AB52" s="19">
        <f t="shared" si="456"/>
        <v>8.3743922910486275E-3</v>
      </c>
      <c r="AC52" s="21"/>
      <c r="AD52" s="42">
        <f t="shared" si="457"/>
        <v>359.10219644227749</v>
      </c>
      <c r="AE52" s="43">
        <f t="shared" si="458"/>
        <v>-18.617807713082989</v>
      </c>
      <c r="AF52" s="21"/>
      <c r="AG52" s="55">
        <f t="shared" si="459"/>
        <v>2.0203051276543857</v>
      </c>
      <c r="AH52" s="55">
        <f t="shared" si="460"/>
        <v>1.488768621558201</v>
      </c>
      <c r="AI52" s="21"/>
      <c r="AJ52" s="17">
        <f t="shared" si="461"/>
        <v>269.70091507244183</v>
      </c>
    </row>
    <row r="53" spans="2:36" ht="15.75" x14ac:dyDescent="0.25">
      <c r="B53" s="138">
        <v>34</v>
      </c>
      <c r="C53" s="139"/>
      <c r="D53" s="79">
        <v>45550.625</v>
      </c>
      <c r="E53" s="92">
        <f t="shared" ref="E53:E54" si="462">D53-D52</f>
        <v>1</v>
      </c>
      <c r="F53" s="83">
        <f t="shared" ref="F53:F54" si="463">D53-D$20</f>
        <v>81.208333333335759</v>
      </c>
      <c r="G53" s="20">
        <v>808685.23050000006</v>
      </c>
      <c r="H53" s="20">
        <v>9158454.4385000002</v>
      </c>
      <c r="I53" s="19">
        <v>2709.7529999999997</v>
      </c>
      <c r="K53" s="16">
        <f t="shared" ref="K53:K54" si="464">(G53-G52)*100</f>
        <v>5.8500000042840838</v>
      </c>
      <c r="L53" s="17">
        <f t="shared" ref="L53:L54" si="465">(H53-H52)*100</f>
        <v>4.0000000968575478</v>
      </c>
      <c r="M53" s="17">
        <f t="shared" ref="M53:M54" si="466">SQRT(K53^2+L53^2)</f>
        <v>7.0867835316865841</v>
      </c>
      <c r="N53" s="17">
        <f t="shared" ref="N53:N54" si="467">(I53-I52)*100</f>
        <v>1.749999999992724</v>
      </c>
      <c r="O53" s="18">
        <f t="shared" ref="O53:O54" si="468">(SQRT((G53-G52)^2+(H53-H52)^2+(I53-I52)^2)*100)</f>
        <v>7.2996575827198029</v>
      </c>
      <c r="P53" s="18">
        <f t="shared" ref="P53:P54" si="469">O53/(F53-F52)</f>
        <v>7.2996575827198029</v>
      </c>
      <c r="Q53" s="19">
        <f t="shared" ref="Q53:Q54" si="470">(P53-P52)/(F53-F52)</f>
        <v>6.8046828453339607</v>
      </c>
      <c r="R53" s="21"/>
      <c r="S53" s="42">
        <f t="shared" ref="S53:S54" si="471">IF(K53&lt;0, ATAN2(L53,K53)*180/PI()+360,ATAN2(L53,K53)*180/PI())</f>
        <v>55.637213882421584</v>
      </c>
      <c r="T53" s="43">
        <f t="shared" ref="T53:T54" si="472">ATAN(N53/M53)*180/PI()</f>
        <v>13.871034504932194</v>
      </c>
      <c r="U53" s="21"/>
      <c r="V53" s="20">
        <f t="shared" ref="V53:V54" si="473">(G53-$G$20)*100</f>
        <v>5.0500000128522515</v>
      </c>
      <c r="W53" s="18">
        <f t="shared" ref="W53:W54" si="474">(H53-$H$20)*100</f>
        <v>55.049999989569187</v>
      </c>
      <c r="X53" s="18">
        <f t="shared" ref="X53:X54" si="475">SQRT(V53^2+W53^2)</f>
        <v>55.281145058522213</v>
      </c>
      <c r="Y53" s="18">
        <f t="shared" ref="Y53:Y54" si="476">(I53-$I$20)*100</f>
        <v>-15.450000000055297</v>
      </c>
      <c r="Z53" s="18">
        <f t="shared" ref="Z53:Z54" si="477">SQRT((G53-$G$20)^2+(H53-$H$20)^2+(I53-$I$20)^2)*100</f>
        <v>57.399542672246817</v>
      </c>
      <c r="AA53" s="18">
        <f t="shared" ref="AA53:AA54" si="478">Z53/F53</f>
        <v>0.7068183807767483</v>
      </c>
      <c r="AB53" s="19">
        <f t="shared" ref="AB53:AB54" si="479">(AA53-$AA$20)/(F53-$F$20)</f>
        <v>8.7037666180818131E-3</v>
      </c>
      <c r="AC53" s="21"/>
      <c r="AD53" s="42">
        <f t="shared" ref="AD53:AD54" si="480">IF(F53&lt;=0,NA(),IF((G53-$G$20)&lt;0,ATAN2((H53-$H$20),(G53-$G$20))*180/PI()+360,ATAN2((H53-$H$20),(G53-$G$20))*180/PI()))</f>
        <v>5.2413465167356685</v>
      </c>
      <c r="AE53" s="43">
        <f t="shared" ref="AE53:AE54" si="481">IF(E53&lt;=0,NA(),ATAN(Y53/X53)*180/PI())</f>
        <v>-15.614639532370871</v>
      </c>
      <c r="AF53" s="21"/>
      <c r="AG53" s="55">
        <f t="shared" ref="AG53:AG54" si="482">1/(O53/E53)</f>
        <v>0.13699272721603564</v>
      </c>
      <c r="AH53" s="55">
        <f t="shared" ref="AH53:AH54" si="483">1/(Z53/F53)</f>
        <v>1.4147905985425333</v>
      </c>
      <c r="AI53" s="21"/>
      <c r="AJ53" s="17">
        <f t="shared" ref="AJ53:AJ54" si="484">SQRT((G53-$E$11)^2+(H53-$F$11)^2+(I53-$G$11)^2)</f>
        <v>269.69949271639808</v>
      </c>
    </row>
    <row r="54" spans="2:36" ht="15.75" x14ac:dyDescent="0.25">
      <c r="B54" s="138">
        <v>35</v>
      </c>
      <c r="C54" s="139"/>
      <c r="D54" s="79">
        <v>45555.625</v>
      </c>
      <c r="E54" s="92">
        <f t="shared" si="462"/>
        <v>5</v>
      </c>
      <c r="F54" s="83">
        <f t="shared" si="463"/>
        <v>86.208333333335759</v>
      </c>
      <c r="G54" s="20">
        <v>808685.22499999998</v>
      </c>
      <c r="H54" s="20">
        <v>9158454.4459999986</v>
      </c>
      <c r="I54" s="19">
        <v>2709.7349999999997</v>
      </c>
      <c r="K54" s="16">
        <f t="shared" si="464"/>
        <v>-0.55000000866129994</v>
      </c>
      <c r="L54" s="17">
        <f t="shared" si="465"/>
        <v>0.74999984353780746</v>
      </c>
      <c r="M54" s="17">
        <f t="shared" si="466"/>
        <v>0.93005364083700337</v>
      </c>
      <c r="N54" s="17">
        <f t="shared" si="467"/>
        <v>-1.8000000000029104</v>
      </c>
      <c r="O54" s="18">
        <f t="shared" si="468"/>
        <v>2.026079903371198</v>
      </c>
      <c r="P54" s="18">
        <f t="shared" si="469"/>
        <v>0.40521598067423958</v>
      </c>
      <c r="Q54" s="19">
        <f t="shared" si="470"/>
        <v>-1.3788883204091127</v>
      </c>
      <c r="R54" s="21"/>
      <c r="S54" s="42">
        <f t="shared" si="471"/>
        <v>323.74615613222522</v>
      </c>
      <c r="T54" s="43">
        <f t="shared" si="472"/>
        <v>-62.674761030978281</v>
      </c>
      <c r="U54" s="21"/>
      <c r="V54" s="20">
        <f t="shared" si="473"/>
        <v>4.5000000041909516</v>
      </c>
      <c r="W54" s="18">
        <f t="shared" si="474"/>
        <v>55.799999833106995</v>
      </c>
      <c r="X54" s="18">
        <f t="shared" si="475"/>
        <v>55.981157378286305</v>
      </c>
      <c r="Y54" s="18">
        <f t="shared" si="476"/>
        <v>-17.250000000058208</v>
      </c>
      <c r="Z54" s="18">
        <f t="shared" si="477"/>
        <v>58.578600883039769</v>
      </c>
      <c r="AA54" s="18">
        <f t="shared" si="478"/>
        <v>0.67950044523582165</v>
      </c>
      <c r="AB54" s="19">
        <f t="shared" si="479"/>
        <v>7.8820737968386956E-3</v>
      </c>
      <c r="AC54" s="21"/>
      <c r="AD54" s="42">
        <f t="shared" si="480"/>
        <v>4.6106493366666976</v>
      </c>
      <c r="AE54" s="43">
        <f t="shared" si="481"/>
        <v>-17.126126818589018</v>
      </c>
      <c r="AF54" s="21"/>
      <c r="AG54" s="55">
        <f t="shared" si="482"/>
        <v>2.4678197496952077</v>
      </c>
      <c r="AH54" s="55">
        <f t="shared" si="483"/>
        <v>1.4716693815453623</v>
      </c>
      <c r="AI54" s="21"/>
      <c r="AJ54" s="17">
        <f t="shared" si="484"/>
        <v>269.6883563294345</v>
      </c>
    </row>
    <row r="55" spans="2:36" ht="15.75" x14ac:dyDescent="0.25">
      <c r="B55" s="138">
        <v>36</v>
      </c>
      <c r="C55" s="139"/>
      <c r="D55" s="89">
        <v>45564.625</v>
      </c>
      <c r="E55" s="92">
        <f t="shared" ref="E55:E56" si="485">D55-D54</f>
        <v>9</v>
      </c>
      <c r="F55" s="83">
        <f t="shared" ref="F55:F56" si="486">D55-D$20</f>
        <v>95.208333333335759</v>
      </c>
      <c r="G55" s="20">
        <v>808685.179</v>
      </c>
      <c r="H55" s="20">
        <v>9158454.4505000003</v>
      </c>
      <c r="I55" s="19">
        <v>2709.7184999999999</v>
      </c>
      <c r="K55" s="16">
        <f t="shared" ref="K55" si="487">(G55-G54)*100</f>
        <v>-4.5999999972991645</v>
      </c>
      <c r="L55" s="17">
        <f t="shared" ref="L55" si="488">(H55-H54)*100</f>
        <v>0.45000016689300537</v>
      </c>
      <c r="M55" s="17">
        <f t="shared" ref="M55" si="489">SQRT(K55^2+L55^2)</f>
        <v>4.6219584729155718</v>
      </c>
      <c r="N55" s="17">
        <f t="shared" ref="N55" si="490">(I55-I54)*100</f>
        <v>-1.6499999999723514</v>
      </c>
      <c r="O55" s="18">
        <f t="shared" ref="O55" si="491">(SQRT((G55-G54)^2+(H55-H54)^2+(I55-I54)^2)*100)</f>
        <v>4.9076471068389598</v>
      </c>
      <c r="P55" s="18">
        <f t="shared" ref="P55" si="492">O55/(F55-F54)</f>
        <v>0.54529412298210667</v>
      </c>
      <c r="Q55" s="19">
        <f t="shared" ref="Q55" si="493">(P55-P54)/(F55-F54)</f>
        <v>1.5564238034207454E-2</v>
      </c>
      <c r="R55" s="21"/>
      <c r="S55" s="42">
        <f t="shared" ref="S55" si="494">IF(K55&lt;0, ATAN2(L55,K55)*180/PI()+360,ATAN2(L55,K55)*180/PI())</f>
        <v>275.58724602651228</v>
      </c>
      <c r="T55" s="43">
        <f t="shared" ref="T55" si="495">ATAN(N55/M55)*180/PI()</f>
        <v>-19.646133802679959</v>
      </c>
      <c r="U55" s="21"/>
      <c r="V55" s="20">
        <f t="shared" ref="V55" si="496">(G55-$G$20)*100</f>
        <v>-9.9999993108212948E-2</v>
      </c>
      <c r="W55" s="18">
        <f t="shared" ref="W55" si="497">(H55-$H$20)*100</f>
        <v>56.25</v>
      </c>
      <c r="X55" s="18">
        <f t="shared" ref="X55" si="498">SQRT(V55^2+W55^2)</f>
        <v>56.250088888806403</v>
      </c>
      <c r="Y55" s="18">
        <f t="shared" ref="Y55" si="499">(I55-$I$20)*100</f>
        <v>-18.900000000030559</v>
      </c>
      <c r="Z55" s="18">
        <f t="shared" ref="Z55" si="500">SQRT((G55-$G$20)^2+(H55-$H$20)^2+(I55-$I$20)^2)*100</f>
        <v>59.340395178999074</v>
      </c>
      <c r="AA55" s="18">
        <f t="shared" ref="AA55" si="501">Z55/F55</f>
        <v>0.62326892091726105</v>
      </c>
      <c r="AB55" s="19">
        <f t="shared" ref="AB55" si="502">(AA55-$AA$20)/(F55-$F$20)</f>
        <v>6.546369410071722E-3</v>
      </c>
      <c r="AC55" s="21"/>
      <c r="AD55" s="42">
        <f t="shared" ref="AD55" si="503">IF(F55&lt;=0,NA(),IF((G55-$G$20)&lt;0,ATAN2((H55-$H$20),(G55-$G$20))*180/PI()+360,ATAN2((H55-$H$20),(G55-$G$20))*180/PI()))</f>
        <v>359.89814095074928</v>
      </c>
      <c r="AE55" s="43">
        <f t="shared" ref="AE55" si="504">IF(E55&lt;=0,NA(),ATAN(Y55/X55)*180/PI())</f>
        <v>-18.572321174668563</v>
      </c>
      <c r="AF55" s="21"/>
      <c r="AG55" s="55">
        <f t="shared" ref="AG55" si="505">1/(O55/E55)</f>
        <v>1.8338726897168742</v>
      </c>
      <c r="AH55" s="55">
        <f t="shared" ref="AH55" si="506">1/(Z55/F55)</f>
        <v>1.6044438707585582</v>
      </c>
      <c r="AI55" s="21"/>
      <c r="AJ55" s="17">
        <f t="shared" ref="AJ55" si="507">SQRT((G55-$E$11)^2+(H55-$F$11)^2+(I55-$G$11)^2)</f>
        <v>269.65876273805401</v>
      </c>
    </row>
    <row r="56" spans="2:36" ht="15.75" x14ac:dyDescent="0.25">
      <c r="B56" s="138">
        <v>37</v>
      </c>
      <c r="C56" s="139"/>
      <c r="D56" s="79">
        <v>45572.625</v>
      </c>
      <c r="E56" s="92">
        <f t="shared" si="485"/>
        <v>8</v>
      </c>
      <c r="F56" s="83">
        <f t="shared" si="486"/>
        <v>103.20833333333576</v>
      </c>
      <c r="G56" s="20">
        <v>808685.2080000001</v>
      </c>
      <c r="H56" s="20">
        <v>9158454.493999999</v>
      </c>
      <c r="I56" s="19">
        <v>2709.7084999999997</v>
      </c>
      <c r="K56" s="16">
        <f t="shared" ref="K56:K67" si="508">(G56-G55)*100</f>
        <v>2.9000000096857548</v>
      </c>
      <c r="L56" s="17">
        <f t="shared" ref="L56:L67" si="509">(H56-H55)*100</f>
        <v>4.349999874830246</v>
      </c>
      <c r="M56" s="17">
        <f t="shared" ref="M56:M67" si="510">SQRT(K56^2+L56^2)</f>
        <v>5.2280492506479446</v>
      </c>
      <c r="N56" s="17">
        <f t="shared" ref="N56:N67" si="511">(I56-I55)*100</f>
        <v>-1.0000000000218279</v>
      </c>
      <c r="O56" s="18">
        <f t="shared" ref="O56:O67" si="512">(SQRT((G56-G55)^2+(H56-H55)^2+(I56-I55)^2)*100)</f>
        <v>5.3228280985998593</v>
      </c>
      <c r="P56" s="18">
        <f t="shared" ref="P56:P67" si="513">O56/(F56-F55)</f>
        <v>0.66535351232498241</v>
      </c>
      <c r="Q56" s="19">
        <f t="shared" ref="Q56:Q67" si="514">(P56-P55)/(F56-F55)</f>
        <v>1.5007423667859468E-2</v>
      </c>
      <c r="R56" s="21"/>
      <c r="S56" s="42">
        <f t="shared" ref="S56:S67" si="515">IF(K56&lt;0, ATAN2(L56,K56)*180/PI()+360,ATAN2(L56,K56)*180/PI())</f>
        <v>33.690068375224143</v>
      </c>
      <c r="T56" s="43">
        <f t="shared" ref="T56:T67" si="516">ATAN(N56/M56)*180/PI()</f>
        <v>-10.828508983690362</v>
      </c>
      <c r="U56" s="21"/>
      <c r="V56" s="20">
        <f t="shared" ref="V56:V67" si="517">(G56-$G$20)*100</f>
        <v>2.8000000165775418</v>
      </c>
      <c r="W56" s="18">
        <f t="shared" ref="W56:W67" si="518">(H56-$H$20)*100</f>
        <v>60.599999874830246</v>
      </c>
      <c r="X56" s="18">
        <f t="shared" ref="X56:X67" si="519">SQRT(V56^2+W56^2)</f>
        <v>60.664651856927854</v>
      </c>
      <c r="Y56" s="18">
        <f t="shared" ref="Y56:Y67" si="520">(I56-$I$20)*100</f>
        <v>-19.900000000052387</v>
      </c>
      <c r="Z56" s="18">
        <f t="shared" ref="Z56:Z67" si="521">SQRT((G56-$G$20)^2+(H56-$H$20)^2+(I56-$I$20)^2)*100</f>
        <v>63.845203303962819</v>
      </c>
      <c r="AA56" s="18">
        <f t="shared" ref="AA56:AA67" si="522">Z56/F56</f>
        <v>0.6186051188110907</v>
      </c>
      <c r="AB56" s="19">
        <f t="shared" ref="AB56:AB67" si="523">(AA56-$AA$20)/(F56-$F$20)</f>
        <v>5.9937516558198744E-3</v>
      </c>
      <c r="AC56" s="21"/>
      <c r="AD56" s="42">
        <f t="shared" ref="AD56:AD67" si="524">IF(F56&lt;=0,NA(),IF((G56-$G$20)&lt;0,ATAN2((H56-$H$20),(G56-$G$20))*180/PI()+360,ATAN2((H56-$H$20),(G56-$G$20))*180/PI()))</f>
        <v>2.645448278097223</v>
      </c>
      <c r="AE56" s="43">
        <f t="shared" ref="AE56:AE67" si="525">IF(E56&lt;=0,NA(),ATAN(Y56/X56)*180/PI())</f>
        <v>-18.161190951644816</v>
      </c>
      <c r="AF56" s="21"/>
      <c r="AG56" s="55">
        <f t="shared" ref="AG56:AG67" si="526">1/(O56/E56)</f>
        <v>1.5029604285181324</v>
      </c>
      <c r="AH56" s="55">
        <f t="shared" ref="AH56:AH67" si="527">1/(Z56/F56)</f>
        <v>1.6165401313230636</v>
      </c>
      <c r="AI56" s="21"/>
      <c r="AJ56" s="17">
        <f t="shared" ref="AJ56:AJ67" si="528">SQRT((G56-$E$11)^2+(H56-$F$11)^2+(I56-$G$11)^2)</f>
        <v>269.63604500097244</v>
      </c>
    </row>
    <row r="57" spans="2:36" ht="15.75" x14ac:dyDescent="0.25">
      <c r="B57" s="138">
        <v>38</v>
      </c>
      <c r="C57" s="139"/>
      <c r="D57" s="79">
        <v>45576.625</v>
      </c>
      <c r="E57" s="92">
        <f t="shared" ref="E57:E69" si="529">D57-D56</f>
        <v>4</v>
      </c>
      <c r="F57" s="83">
        <f t="shared" ref="F57:F69" si="530">D57-D$20</f>
        <v>107.20833333333576</v>
      </c>
      <c r="G57" s="20">
        <v>808685.23750000005</v>
      </c>
      <c r="H57" s="20">
        <v>9158454.5274999999</v>
      </c>
      <c r="I57" s="19">
        <v>2709.7179999999998</v>
      </c>
      <c r="K57" s="16">
        <f t="shared" si="508"/>
        <v>2.9499999945983291</v>
      </c>
      <c r="L57" s="17">
        <f t="shared" si="509"/>
        <v>3.3500000834465027</v>
      </c>
      <c r="M57" s="17">
        <f t="shared" si="510"/>
        <v>4.4637428831891421</v>
      </c>
      <c r="N57" s="17">
        <f t="shared" si="511"/>
        <v>0.95000000001164153</v>
      </c>
      <c r="O57" s="18">
        <f t="shared" si="512"/>
        <v>4.563715649253778</v>
      </c>
      <c r="P57" s="18">
        <f t="shared" si="513"/>
        <v>1.1409289123134445</v>
      </c>
      <c r="Q57" s="19">
        <f t="shared" si="514"/>
        <v>0.11889384999711552</v>
      </c>
      <c r="R57" s="21"/>
      <c r="S57" s="42">
        <f t="shared" si="515"/>
        <v>41.367048500605058</v>
      </c>
      <c r="T57" s="43">
        <f t="shared" si="516"/>
        <v>12.014762874838729</v>
      </c>
      <c r="U57" s="21"/>
      <c r="V57" s="20">
        <f t="shared" si="517"/>
        <v>5.7500000111758709</v>
      </c>
      <c r="W57" s="18">
        <f t="shared" si="518"/>
        <v>63.949999958276749</v>
      </c>
      <c r="X57" s="18">
        <f t="shared" si="519"/>
        <v>64.207982329240949</v>
      </c>
      <c r="Y57" s="18">
        <f t="shared" si="520"/>
        <v>-18.950000000040745</v>
      </c>
      <c r="Z57" s="18">
        <f t="shared" si="521"/>
        <v>66.946004322839642</v>
      </c>
      <c r="AA57" s="18">
        <f t="shared" si="522"/>
        <v>0.62444776671127677</v>
      </c>
      <c r="AB57" s="19">
        <f t="shared" si="523"/>
        <v>5.8246196661757886E-3</v>
      </c>
      <c r="AC57" s="21"/>
      <c r="AD57" s="42">
        <f t="shared" si="524"/>
        <v>5.1378764215166886</v>
      </c>
      <c r="AE57" s="43">
        <f t="shared" si="525"/>
        <v>-16.443155883017095</v>
      </c>
      <c r="AF57" s="21"/>
      <c r="AG57" s="55">
        <f t="shared" si="526"/>
        <v>0.87647879653809013</v>
      </c>
      <c r="AH57" s="55">
        <f t="shared" si="527"/>
        <v>1.6014149674465337</v>
      </c>
      <c r="AI57" s="21"/>
      <c r="AJ57" s="17">
        <f t="shared" si="528"/>
        <v>269.62413203313332</v>
      </c>
    </row>
    <row r="58" spans="2:36" ht="15.75" x14ac:dyDescent="0.25">
      <c r="B58" s="138">
        <v>39</v>
      </c>
      <c r="C58" s="139"/>
      <c r="D58" s="79">
        <v>45586.583333333336</v>
      </c>
      <c r="E58" s="92">
        <f t="shared" si="529"/>
        <v>9.9583333333357587</v>
      </c>
      <c r="F58" s="83">
        <f t="shared" si="530"/>
        <v>117.16666666667152</v>
      </c>
      <c r="G58" s="20">
        <v>808685.20449999999</v>
      </c>
      <c r="H58" s="20">
        <v>9158454.5324999988</v>
      </c>
      <c r="I58" s="19">
        <v>2709.701</v>
      </c>
      <c r="K58" s="16">
        <f t="shared" si="508"/>
        <v>-3.3000000054016709</v>
      </c>
      <c r="L58" s="17">
        <f t="shared" si="509"/>
        <v>0.49999989569187164</v>
      </c>
      <c r="M58" s="17">
        <f t="shared" si="510"/>
        <v>3.3376638433705259</v>
      </c>
      <c r="N58" s="17">
        <f t="shared" si="511"/>
        <v>-1.6999999999825377</v>
      </c>
      <c r="O58" s="18">
        <f t="shared" si="512"/>
        <v>3.7456641508928081</v>
      </c>
      <c r="P58" s="18">
        <f t="shared" si="513"/>
        <v>0.37613363858328663</v>
      </c>
      <c r="Q58" s="19">
        <f t="shared" si="514"/>
        <v>-7.6799525395478324E-2</v>
      </c>
      <c r="R58" s="21"/>
      <c r="S58" s="42">
        <f t="shared" si="515"/>
        <v>278.61564639988063</v>
      </c>
      <c r="T58" s="43">
        <f t="shared" si="516"/>
        <v>-26.991486161983474</v>
      </c>
      <c r="U58" s="21"/>
      <c r="V58" s="20">
        <f t="shared" si="517"/>
        <v>2.4500000057742</v>
      </c>
      <c r="W58" s="18">
        <f t="shared" si="518"/>
        <v>64.44999985396862</v>
      </c>
      <c r="X58" s="18">
        <f t="shared" si="519"/>
        <v>64.496550149638622</v>
      </c>
      <c r="Y58" s="18">
        <f t="shared" si="520"/>
        <v>-20.650000000023283</v>
      </c>
      <c r="Z58" s="18">
        <f t="shared" si="521"/>
        <v>67.72169136403646</v>
      </c>
      <c r="AA58" s="18">
        <f t="shared" si="522"/>
        <v>0.5779945208879117</v>
      </c>
      <c r="AB58" s="19">
        <f t="shared" si="523"/>
        <v>4.9330969065822568E-3</v>
      </c>
      <c r="AC58" s="21"/>
      <c r="AD58" s="42">
        <f t="shared" si="524"/>
        <v>2.1769915027054698</v>
      </c>
      <c r="AE58" s="43">
        <f t="shared" si="525"/>
        <v>-17.753619147922418</v>
      </c>
      <c r="AF58" s="21"/>
      <c r="AG58" s="55">
        <f t="shared" si="526"/>
        <v>2.6586295332864034</v>
      </c>
      <c r="AH58" s="55">
        <f t="shared" si="527"/>
        <v>1.7301202067864001</v>
      </c>
      <c r="AI58" s="21"/>
      <c r="AJ58" s="17">
        <f t="shared" si="528"/>
        <v>269.6008480181045</v>
      </c>
    </row>
    <row r="59" spans="2:36" ht="15.75" x14ac:dyDescent="0.25">
      <c r="B59" s="138">
        <v>40</v>
      </c>
      <c r="C59" s="139"/>
      <c r="D59" s="79">
        <v>45592.583333333336</v>
      </c>
      <c r="E59" s="92">
        <f t="shared" si="529"/>
        <v>6</v>
      </c>
      <c r="F59" s="83">
        <f t="shared" si="530"/>
        <v>123.16666666667152</v>
      </c>
      <c r="G59" s="20">
        <v>808685.1655</v>
      </c>
      <c r="H59" s="20">
        <v>9158454.5185000002</v>
      </c>
      <c r="I59" s="19">
        <v>2709.6935000000003</v>
      </c>
      <c r="K59" s="16">
        <f t="shared" si="508"/>
        <v>-3.8999999989755452</v>
      </c>
      <c r="L59" s="17">
        <f t="shared" si="509"/>
        <v>-1.3999998569488525</v>
      </c>
      <c r="M59" s="17">
        <f t="shared" si="510"/>
        <v>4.1436698217239822</v>
      </c>
      <c r="N59" s="17">
        <f t="shared" si="511"/>
        <v>-0.74999999997089617</v>
      </c>
      <c r="O59" s="18">
        <f t="shared" si="512"/>
        <v>4.2109974580166165</v>
      </c>
      <c r="P59" s="18">
        <f t="shared" si="513"/>
        <v>0.70183290966943612</v>
      </c>
      <c r="Q59" s="19">
        <f t="shared" si="514"/>
        <v>5.4283211847691581E-2</v>
      </c>
      <c r="R59" s="21"/>
      <c r="S59" s="42">
        <f t="shared" si="515"/>
        <v>250.25316525148185</v>
      </c>
      <c r="T59" s="43">
        <f t="shared" si="516"/>
        <v>-10.259404947448811</v>
      </c>
      <c r="U59" s="21"/>
      <c r="V59" s="20">
        <f t="shared" si="517"/>
        <v>-1.4499999932013452</v>
      </c>
      <c r="W59" s="18">
        <f t="shared" si="518"/>
        <v>63.049999997019768</v>
      </c>
      <c r="X59" s="18">
        <f t="shared" si="519"/>
        <v>63.066671068040975</v>
      </c>
      <c r="Y59" s="18">
        <f t="shared" si="520"/>
        <v>-21.399999999994179</v>
      </c>
      <c r="Z59" s="18">
        <f t="shared" si="521"/>
        <v>66.598536016974336</v>
      </c>
      <c r="AA59" s="18">
        <f t="shared" si="522"/>
        <v>0.54071883099029805</v>
      </c>
      <c r="AB59" s="19">
        <f t="shared" si="523"/>
        <v>4.3901393585137494E-3</v>
      </c>
      <c r="AC59" s="21"/>
      <c r="AD59" s="42">
        <f t="shared" si="524"/>
        <v>358.68256561444491</v>
      </c>
      <c r="AE59" s="43">
        <f t="shared" si="525"/>
        <v>-18.743278992466291</v>
      </c>
      <c r="AF59" s="21"/>
      <c r="AG59" s="55">
        <f t="shared" si="526"/>
        <v>1.4248405656426126</v>
      </c>
      <c r="AH59" s="55">
        <f t="shared" si="527"/>
        <v>1.849390002135773</v>
      </c>
      <c r="AI59" s="21"/>
      <c r="AJ59" s="17">
        <f t="shared" si="528"/>
        <v>269.59151789082961</v>
      </c>
    </row>
    <row r="60" spans="2:36" ht="15.75" x14ac:dyDescent="0.25">
      <c r="B60" s="138">
        <v>41</v>
      </c>
      <c r="C60" s="139"/>
      <c r="D60" s="79">
        <v>45606.625</v>
      </c>
      <c r="E60" s="92">
        <f t="shared" si="529"/>
        <v>14.041666666664241</v>
      </c>
      <c r="F60" s="83">
        <f t="shared" si="530"/>
        <v>137.20833333333576</v>
      </c>
      <c r="G60" s="20">
        <v>808685.16899999999</v>
      </c>
      <c r="H60" s="20">
        <v>9158454.5410000011</v>
      </c>
      <c r="I60" s="19">
        <v>2709.6819999999998</v>
      </c>
      <c r="K60" s="16">
        <f t="shared" si="508"/>
        <v>0.34999999916180968</v>
      </c>
      <c r="L60" s="17">
        <f t="shared" si="509"/>
        <v>2.2500000894069672</v>
      </c>
      <c r="M60" s="17">
        <f t="shared" si="510"/>
        <v>2.2770595955628012</v>
      </c>
      <c r="N60" s="17">
        <f t="shared" si="511"/>
        <v>-1.1500000000523869</v>
      </c>
      <c r="O60" s="18">
        <f t="shared" si="512"/>
        <v>2.5509802825316226</v>
      </c>
      <c r="P60" s="18">
        <f t="shared" si="513"/>
        <v>0.18167218629308463</v>
      </c>
      <c r="Q60" s="19">
        <f t="shared" si="514"/>
        <v>-3.7044087124731721E-2</v>
      </c>
      <c r="R60" s="21"/>
      <c r="S60" s="42">
        <f t="shared" si="515"/>
        <v>8.841814193560948</v>
      </c>
      <c r="T60" s="43">
        <f t="shared" si="516"/>
        <v>-26.795477861753664</v>
      </c>
      <c r="U60" s="21"/>
      <c r="V60" s="20">
        <f t="shared" si="517"/>
        <v>-1.0999999940395355</v>
      </c>
      <c r="W60" s="18">
        <f t="shared" si="518"/>
        <v>65.300000086426735</v>
      </c>
      <c r="X60" s="18">
        <f t="shared" si="519"/>
        <v>65.309264360228539</v>
      </c>
      <c r="Y60" s="18">
        <f t="shared" si="520"/>
        <v>-22.550000000046566</v>
      </c>
      <c r="Z60" s="18">
        <f t="shared" si="521"/>
        <v>69.09270953781099</v>
      </c>
      <c r="AA60" s="18">
        <f t="shared" si="522"/>
        <v>0.50356059183341462</v>
      </c>
      <c r="AB60" s="19">
        <f t="shared" si="523"/>
        <v>3.6700437910724983E-3</v>
      </c>
      <c r="AC60" s="21"/>
      <c r="AD60" s="42">
        <f t="shared" si="524"/>
        <v>359.03492501396045</v>
      </c>
      <c r="AE60" s="43">
        <f t="shared" si="525"/>
        <v>-19.048783025888092</v>
      </c>
      <c r="AF60" s="21"/>
      <c r="AG60" s="55">
        <f t="shared" si="526"/>
        <v>5.5044199137161209</v>
      </c>
      <c r="AH60" s="55">
        <f t="shared" si="527"/>
        <v>1.9858583380385235</v>
      </c>
      <c r="AI60" s="21"/>
      <c r="AJ60" s="17">
        <f t="shared" si="528"/>
        <v>269.57308728528761</v>
      </c>
    </row>
    <row r="61" spans="2:36" ht="15.75" x14ac:dyDescent="0.25">
      <c r="B61" s="138">
        <v>42</v>
      </c>
      <c r="C61" s="139"/>
      <c r="D61" s="79">
        <v>45612.625</v>
      </c>
      <c r="E61" s="92">
        <f t="shared" si="529"/>
        <v>6</v>
      </c>
      <c r="F61" s="83">
        <f t="shared" si="530"/>
        <v>143.20833333333576</v>
      </c>
      <c r="G61" s="20">
        <v>808685.1875</v>
      </c>
      <c r="H61" s="20">
        <v>9158454.5960000008</v>
      </c>
      <c r="I61" s="19">
        <v>2709.6750000000002</v>
      </c>
      <c r="K61" s="16">
        <f t="shared" si="508"/>
        <v>1.8500000005587935</v>
      </c>
      <c r="L61" s="17">
        <f t="shared" si="509"/>
        <v>5.4999999701976776</v>
      </c>
      <c r="M61" s="17">
        <f t="shared" si="510"/>
        <v>5.8028010197009161</v>
      </c>
      <c r="N61" s="17">
        <f t="shared" si="511"/>
        <v>-0.69999999996070983</v>
      </c>
      <c r="O61" s="18">
        <f t="shared" si="512"/>
        <v>5.8448695172935192</v>
      </c>
      <c r="P61" s="18">
        <f t="shared" si="513"/>
        <v>0.97414491954891991</v>
      </c>
      <c r="Q61" s="19">
        <f t="shared" si="514"/>
        <v>0.13207878887597255</v>
      </c>
      <c r="R61" s="21"/>
      <c r="S61" s="42">
        <f t="shared" si="515"/>
        <v>18.591067825824133</v>
      </c>
      <c r="T61" s="43">
        <f t="shared" si="516"/>
        <v>-6.8784336456045612</v>
      </c>
      <c r="U61" s="21"/>
      <c r="V61" s="20">
        <f t="shared" si="517"/>
        <v>0.75000000651925802</v>
      </c>
      <c r="W61" s="18">
        <f t="shared" si="518"/>
        <v>70.800000056624413</v>
      </c>
      <c r="X61" s="18">
        <f t="shared" si="519"/>
        <v>70.803972402880021</v>
      </c>
      <c r="Y61" s="18">
        <f t="shared" si="520"/>
        <v>-23.250000000007276</v>
      </c>
      <c r="Z61" s="18">
        <f t="shared" si="521"/>
        <v>74.523586924061377</v>
      </c>
      <c r="AA61" s="18">
        <f t="shared" si="522"/>
        <v>0.52038582664458621</v>
      </c>
      <c r="AB61" s="19">
        <f t="shared" si="523"/>
        <v>3.6337677740674594E-3</v>
      </c>
      <c r="AC61" s="21"/>
      <c r="AD61" s="42">
        <f t="shared" si="524"/>
        <v>0.60692412008200924</v>
      </c>
      <c r="AE61" s="43">
        <f t="shared" si="525"/>
        <v>-18.178701362605569</v>
      </c>
      <c r="AF61" s="21"/>
      <c r="AG61" s="55">
        <f t="shared" si="526"/>
        <v>1.0265413081074757</v>
      </c>
      <c r="AH61" s="55">
        <f t="shared" si="527"/>
        <v>1.9216511073100022</v>
      </c>
      <c r="AI61" s="21"/>
      <c r="AJ61" s="17">
        <f t="shared" si="528"/>
        <v>269.53548094807275</v>
      </c>
    </row>
    <row r="62" spans="2:36" ht="15.75" x14ac:dyDescent="0.25">
      <c r="B62" s="138">
        <v>43</v>
      </c>
      <c r="C62" s="139"/>
      <c r="D62" s="79">
        <v>45621.625</v>
      </c>
      <c r="E62" s="92">
        <f t="shared" si="529"/>
        <v>9</v>
      </c>
      <c r="F62" s="83">
        <f t="shared" si="530"/>
        <v>152.20833333333576</v>
      </c>
      <c r="G62" s="20">
        <v>808685.2415</v>
      </c>
      <c r="H62" s="20">
        <v>9158454.6915000007</v>
      </c>
      <c r="I62" s="19">
        <v>2709.6725000000001</v>
      </c>
      <c r="K62" s="16">
        <f t="shared" si="508"/>
        <v>5.400000000372529</v>
      </c>
      <c r="L62" s="17">
        <f t="shared" si="509"/>
        <v>9.5499999821186066</v>
      </c>
      <c r="M62" s="17">
        <f t="shared" si="510"/>
        <v>10.970984443635343</v>
      </c>
      <c r="N62" s="17">
        <f t="shared" si="511"/>
        <v>-0.25000000000545697</v>
      </c>
      <c r="O62" s="18">
        <f t="shared" si="512"/>
        <v>10.973832496557046</v>
      </c>
      <c r="P62" s="18">
        <f t="shared" si="513"/>
        <v>1.2193147218396718</v>
      </c>
      <c r="Q62" s="19">
        <f t="shared" si="514"/>
        <v>2.7241089143416879E-2</v>
      </c>
      <c r="R62" s="21"/>
      <c r="S62" s="42">
        <f t="shared" si="515"/>
        <v>29.485772745736835</v>
      </c>
      <c r="T62" s="43">
        <f t="shared" si="516"/>
        <v>-1.3053948274107339</v>
      </c>
      <c r="U62" s="21"/>
      <c r="V62" s="20">
        <f t="shared" si="517"/>
        <v>6.1500000068917871</v>
      </c>
      <c r="W62" s="18">
        <f t="shared" si="518"/>
        <v>80.350000038743019</v>
      </c>
      <c r="X62" s="18">
        <f t="shared" si="519"/>
        <v>80.585017256998654</v>
      </c>
      <c r="Y62" s="18">
        <f t="shared" si="520"/>
        <v>-23.500000000012733</v>
      </c>
      <c r="Z62" s="18">
        <f t="shared" si="521"/>
        <v>83.941616652953314</v>
      </c>
      <c r="AA62" s="18">
        <f t="shared" si="522"/>
        <v>0.55149159585843077</v>
      </c>
      <c r="AB62" s="19">
        <f t="shared" si="523"/>
        <v>3.623268081194122E-3</v>
      </c>
      <c r="AC62" s="21"/>
      <c r="AD62" s="42">
        <f t="shared" si="524"/>
        <v>4.3768929368234559</v>
      </c>
      <c r="AE62" s="43">
        <f t="shared" si="525"/>
        <v>-16.257607655489895</v>
      </c>
      <c r="AF62" s="21"/>
      <c r="AG62" s="55">
        <f t="shared" si="526"/>
        <v>0.82013280253946641</v>
      </c>
      <c r="AH62" s="55">
        <f t="shared" si="527"/>
        <v>1.8132642591650707</v>
      </c>
      <c r="AI62" s="21"/>
      <c r="AJ62" s="17">
        <f t="shared" si="528"/>
        <v>269.48266594438235</v>
      </c>
    </row>
    <row r="63" spans="2:36" ht="15.75" x14ac:dyDescent="0.25">
      <c r="B63" s="138">
        <v>44</v>
      </c>
      <c r="C63" s="139"/>
      <c r="D63" s="79">
        <v>45624.625</v>
      </c>
      <c r="E63" s="92">
        <f t="shared" si="529"/>
        <v>3</v>
      </c>
      <c r="F63" s="83">
        <f t="shared" si="530"/>
        <v>155.20833333333576</v>
      </c>
      <c r="G63" s="20">
        <v>808685.19299999997</v>
      </c>
      <c r="H63" s="20">
        <v>9158454.6710000001</v>
      </c>
      <c r="I63" s="19">
        <v>2709.6665000000003</v>
      </c>
      <c r="K63" s="16">
        <f t="shared" si="508"/>
        <v>-4.8500000033527613</v>
      </c>
      <c r="L63" s="17">
        <f t="shared" si="509"/>
        <v>-2.0500000566244125</v>
      </c>
      <c r="M63" s="17">
        <f t="shared" si="510"/>
        <v>5.2654534718941237</v>
      </c>
      <c r="N63" s="17">
        <f t="shared" si="511"/>
        <v>-0.59999999998581188</v>
      </c>
      <c r="O63" s="18">
        <f t="shared" si="512"/>
        <v>5.2995283058650466</v>
      </c>
      <c r="P63" s="18">
        <f t="shared" si="513"/>
        <v>1.7665094352883488</v>
      </c>
      <c r="Q63" s="19">
        <f t="shared" si="514"/>
        <v>0.18239823781622566</v>
      </c>
      <c r="R63" s="21"/>
      <c r="S63" s="42">
        <f t="shared" si="515"/>
        <v>247.08717104989219</v>
      </c>
      <c r="T63" s="43">
        <f t="shared" si="516"/>
        <v>-6.500830953868677</v>
      </c>
      <c r="U63" s="21"/>
      <c r="V63" s="20">
        <f t="shared" si="517"/>
        <v>1.3000000035390258</v>
      </c>
      <c r="W63" s="18">
        <f t="shared" si="518"/>
        <v>78.299999982118607</v>
      </c>
      <c r="X63" s="18">
        <f t="shared" si="519"/>
        <v>78.310791064890765</v>
      </c>
      <c r="Y63" s="18">
        <f t="shared" si="520"/>
        <v>-24.099999999998545</v>
      </c>
      <c r="Z63" s="18">
        <f t="shared" si="521"/>
        <v>81.93527931977107</v>
      </c>
      <c r="AA63" s="18">
        <f t="shared" si="522"/>
        <v>0.5279051553488523</v>
      </c>
      <c r="AB63" s="19">
        <f t="shared" si="523"/>
        <v>3.4012681149992638E-3</v>
      </c>
      <c r="AC63" s="21"/>
      <c r="AD63" s="42">
        <f t="shared" si="524"/>
        <v>0.95118353450043491</v>
      </c>
      <c r="AE63" s="43">
        <f t="shared" si="525"/>
        <v>-17.105651017093741</v>
      </c>
      <c r="AF63" s="21"/>
      <c r="AG63" s="55">
        <f t="shared" si="526"/>
        <v>0.56608811706503515</v>
      </c>
      <c r="AH63" s="55">
        <f t="shared" si="527"/>
        <v>1.8942796634353309</v>
      </c>
      <c r="AI63" s="21"/>
      <c r="AJ63" s="17">
        <f t="shared" si="528"/>
        <v>269.47401025932032</v>
      </c>
    </row>
    <row r="64" spans="2:36" ht="15.75" x14ac:dyDescent="0.25">
      <c r="B64" s="138">
        <v>45</v>
      </c>
      <c r="C64" s="139"/>
      <c r="D64" s="79">
        <v>45627.625</v>
      </c>
      <c r="E64" s="92">
        <f t="shared" si="529"/>
        <v>3</v>
      </c>
      <c r="F64" s="83">
        <f t="shared" si="530"/>
        <v>158.20833333333576</v>
      </c>
      <c r="G64" s="20">
        <v>808685.13950000005</v>
      </c>
      <c r="H64" s="20">
        <v>9158454.6569999997</v>
      </c>
      <c r="I64" s="19">
        <v>2709.6590000000001</v>
      </c>
      <c r="K64" s="16">
        <f t="shared" si="508"/>
        <v>-5.3499999921768904</v>
      </c>
      <c r="L64" s="17">
        <f t="shared" si="509"/>
        <v>-1.4000000432133675</v>
      </c>
      <c r="M64" s="17">
        <f t="shared" si="510"/>
        <v>5.5301446669404735</v>
      </c>
      <c r="N64" s="17">
        <f t="shared" si="511"/>
        <v>-0.7500000000163709</v>
      </c>
      <c r="O64" s="18">
        <f t="shared" si="512"/>
        <v>5.5807705594581387</v>
      </c>
      <c r="P64" s="18">
        <f t="shared" si="513"/>
        <v>1.8602568531527128</v>
      </c>
      <c r="Q64" s="19">
        <f t="shared" si="514"/>
        <v>3.1249139288121341E-2</v>
      </c>
      <c r="R64" s="21"/>
      <c r="S64" s="42">
        <f t="shared" si="515"/>
        <v>255.33553805793659</v>
      </c>
      <c r="T64" s="43">
        <f t="shared" si="516"/>
        <v>-7.7233505673231306</v>
      </c>
      <c r="U64" s="21"/>
      <c r="V64" s="20">
        <f t="shared" si="517"/>
        <v>-4.0499999886378646</v>
      </c>
      <c r="W64" s="18">
        <f t="shared" si="518"/>
        <v>76.899999938905239</v>
      </c>
      <c r="X64" s="18">
        <f t="shared" si="519"/>
        <v>77.006574333050239</v>
      </c>
      <c r="Y64" s="18">
        <f t="shared" si="520"/>
        <v>-24.850000000014916</v>
      </c>
      <c r="Z64" s="18">
        <f t="shared" si="521"/>
        <v>80.91683996865136</v>
      </c>
      <c r="AA64" s="18">
        <f t="shared" si="522"/>
        <v>0.51145750836123327</v>
      </c>
      <c r="AB64" s="19">
        <f t="shared" si="523"/>
        <v>3.2328101660967631E-3</v>
      </c>
      <c r="AC64" s="21"/>
      <c r="AD64" s="42">
        <f t="shared" si="524"/>
        <v>356.9852572147135</v>
      </c>
      <c r="AE64" s="43">
        <f t="shared" si="525"/>
        <v>-17.884875859003341</v>
      </c>
      <c r="AF64" s="21"/>
      <c r="AG64" s="55">
        <f t="shared" si="526"/>
        <v>0.53756017525495314</v>
      </c>
      <c r="AH64" s="55">
        <f t="shared" si="527"/>
        <v>1.9551966363816051</v>
      </c>
      <c r="AI64" s="21"/>
      <c r="AJ64" s="17">
        <f t="shared" si="528"/>
        <v>269.45709376718827</v>
      </c>
    </row>
    <row r="65" spans="2:36" ht="15.75" x14ac:dyDescent="0.25">
      <c r="B65" s="138">
        <v>46</v>
      </c>
      <c r="C65" s="139"/>
      <c r="D65" s="79">
        <v>45634.625</v>
      </c>
      <c r="E65" s="92">
        <f t="shared" si="529"/>
        <v>7</v>
      </c>
      <c r="F65" s="83">
        <f t="shared" si="530"/>
        <v>165.20833333333576</v>
      </c>
      <c r="G65" s="20">
        <v>808685.23450000002</v>
      </c>
      <c r="H65" s="20">
        <v>9158454.7960000001</v>
      </c>
      <c r="I65" s="19">
        <v>2709.6424999999999</v>
      </c>
      <c r="K65" s="16">
        <f t="shared" si="508"/>
        <v>9.4999999972060323</v>
      </c>
      <c r="L65" s="17">
        <f t="shared" si="509"/>
        <v>13.900000043213367</v>
      </c>
      <c r="M65" s="17">
        <f t="shared" si="510"/>
        <v>16.836270404939633</v>
      </c>
      <c r="N65" s="17">
        <f t="shared" si="511"/>
        <v>-1.6500000000178261</v>
      </c>
      <c r="O65" s="18">
        <f t="shared" si="512"/>
        <v>16.916929424346048</v>
      </c>
      <c r="P65" s="18">
        <f t="shared" si="513"/>
        <v>2.4167042034780066</v>
      </c>
      <c r="Q65" s="19">
        <f t="shared" si="514"/>
        <v>7.9492478617899112E-2</v>
      </c>
      <c r="R65" s="21"/>
      <c r="S65" s="42">
        <f t="shared" si="515"/>
        <v>34.350780249925272</v>
      </c>
      <c r="T65" s="43">
        <f t="shared" si="516"/>
        <v>-5.5972671954716366</v>
      </c>
      <c r="U65" s="21"/>
      <c r="V65" s="20">
        <f t="shared" si="517"/>
        <v>5.4500000085681677</v>
      </c>
      <c r="W65" s="18">
        <f t="shared" si="518"/>
        <v>90.799999982118607</v>
      </c>
      <c r="X65" s="18">
        <f t="shared" si="519"/>
        <v>90.963412957332096</v>
      </c>
      <c r="Y65" s="18">
        <f t="shared" si="520"/>
        <v>-26.500000000032742</v>
      </c>
      <c r="Z65" s="18">
        <f t="shared" si="521"/>
        <v>94.744881111582316</v>
      </c>
      <c r="AA65" s="18">
        <f t="shared" si="522"/>
        <v>0.57348730054929187</v>
      </c>
      <c r="AB65" s="19">
        <f t="shared" si="523"/>
        <v>3.4712976578014634E-3</v>
      </c>
      <c r="AC65" s="21"/>
      <c r="AD65" s="42">
        <f t="shared" si="524"/>
        <v>3.4348878614510507</v>
      </c>
      <c r="AE65" s="43">
        <f t="shared" si="525"/>
        <v>-16.242210364866484</v>
      </c>
      <c r="AF65" s="21"/>
      <c r="AG65" s="55">
        <f t="shared" si="526"/>
        <v>0.41378667631762595</v>
      </c>
      <c r="AH65" s="55">
        <f t="shared" si="527"/>
        <v>1.7437177755151509</v>
      </c>
      <c r="AI65" s="21"/>
      <c r="AJ65" s="17">
        <f t="shared" si="528"/>
        <v>269.38744010718909</v>
      </c>
    </row>
    <row r="66" spans="2:36" ht="15.75" x14ac:dyDescent="0.25">
      <c r="B66" s="138">
        <v>47</v>
      </c>
      <c r="C66" s="139"/>
      <c r="D66" s="79">
        <v>45637.625</v>
      </c>
      <c r="E66" s="92">
        <f t="shared" si="529"/>
        <v>3</v>
      </c>
      <c r="F66" s="83">
        <f t="shared" si="530"/>
        <v>168.20833333333576</v>
      </c>
      <c r="G66" s="20">
        <v>808685.19949999999</v>
      </c>
      <c r="H66" s="20">
        <v>9158454.8190000001</v>
      </c>
      <c r="I66" s="19">
        <v>2709.6284999999998</v>
      </c>
      <c r="K66" s="16">
        <f t="shared" si="508"/>
        <v>-3.500000003259629</v>
      </c>
      <c r="L66" s="17">
        <f t="shared" si="509"/>
        <v>2.3000000044703484</v>
      </c>
      <c r="M66" s="17">
        <f t="shared" si="510"/>
        <v>4.1880783234534915</v>
      </c>
      <c r="N66" s="17">
        <f t="shared" si="511"/>
        <v>-1.4000000000123691</v>
      </c>
      <c r="O66" s="18">
        <f t="shared" si="512"/>
        <v>4.4158804380797765</v>
      </c>
      <c r="P66" s="18">
        <f t="shared" si="513"/>
        <v>1.4719601460265921</v>
      </c>
      <c r="Q66" s="19">
        <f t="shared" si="514"/>
        <v>-0.31491468581713816</v>
      </c>
      <c r="R66" s="21"/>
      <c r="S66" s="42">
        <f t="shared" si="515"/>
        <v>303.31063085118041</v>
      </c>
      <c r="T66" s="43">
        <f t="shared" si="516"/>
        <v>-18.483863896927836</v>
      </c>
      <c r="U66" s="21"/>
      <c r="V66" s="20">
        <f t="shared" si="517"/>
        <v>1.9500000053085387</v>
      </c>
      <c r="W66" s="18">
        <f t="shared" si="518"/>
        <v>93.099999986588955</v>
      </c>
      <c r="X66" s="18">
        <f t="shared" si="519"/>
        <v>93.120419337133384</v>
      </c>
      <c r="Y66" s="18">
        <f t="shared" si="520"/>
        <v>-27.900000000045111</v>
      </c>
      <c r="Z66" s="18">
        <f t="shared" si="521"/>
        <v>97.21019749761895</v>
      </c>
      <c r="AA66" s="18">
        <f t="shared" si="522"/>
        <v>0.57791546691672557</v>
      </c>
      <c r="AB66" s="19">
        <f t="shared" si="523"/>
        <v>3.4357124612338901E-3</v>
      </c>
      <c r="AC66" s="21"/>
      <c r="AD66" s="42">
        <f t="shared" si="524"/>
        <v>1.1998972761341609</v>
      </c>
      <c r="AE66" s="43">
        <f t="shared" si="525"/>
        <v>-16.678849640490441</v>
      </c>
      <c r="AF66" s="21"/>
      <c r="AG66" s="55">
        <f t="shared" si="526"/>
        <v>0.6793662197304724</v>
      </c>
      <c r="AH66" s="55">
        <f t="shared" si="527"/>
        <v>1.7303568726671481</v>
      </c>
      <c r="AI66" s="21"/>
      <c r="AJ66" s="17">
        <f t="shared" si="528"/>
        <v>269.34819605572795</v>
      </c>
    </row>
    <row r="67" spans="2:36" ht="15.75" x14ac:dyDescent="0.25">
      <c r="B67" s="138">
        <v>48</v>
      </c>
      <c r="C67" s="139"/>
      <c r="D67" s="79">
        <v>45641.458333333336</v>
      </c>
      <c r="E67" s="92">
        <f t="shared" si="529"/>
        <v>3.8333333333357587</v>
      </c>
      <c r="F67" s="83">
        <f t="shared" si="530"/>
        <v>172.04166666667152</v>
      </c>
      <c r="G67" s="20">
        <v>808685.05900000001</v>
      </c>
      <c r="H67" s="20">
        <v>9158454.7899999991</v>
      </c>
      <c r="I67" s="19">
        <v>2709.6094999999996</v>
      </c>
      <c r="K67" s="16">
        <f t="shared" si="508"/>
        <v>-14.04999999795109</v>
      </c>
      <c r="L67" s="17">
        <f t="shared" si="509"/>
        <v>-2.9000001028180122</v>
      </c>
      <c r="M67" s="17">
        <f t="shared" si="510"/>
        <v>14.346166754181066</v>
      </c>
      <c r="N67" s="17">
        <f t="shared" si="511"/>
        <v>-1.9000000000232831</v>
      </c>
      <c r="O67" s="18">
        <f t="shared" si="512"/>
        <v>14.471437404033457</v>
      </c>
      <c r="P67" s="18">
        <f t="shared" si="513"/>
        <v>3.7751575836585132</v>
      </c>
      <c r="Q67" s="19">
        <f t="shared" si="514"/>
        <v>0.60083411416446875</v>
      </c>
      <c r="R67" s="21"/>
      <c r="S67" s="42">
        <f t="shared" si="515"/>
        <v>258.33760265814129</v>
      </c>
      <c r="T67" s="43">
        <f t="shared" si="516"/>
        <v>-7.5443224883392608</v>
      </c>
      <c r="U67" s="21"/>
      <c r="V67" s="20">
        <f t="shared" si="517"/>
        <v>-12.099999992642552</v>
      </c>
      <c r="W67" s="18">
        <f t="shared" si="518"/>
        <v>90.199999883770943</v>
      </c>
      <c r="X67" s="18">
        <f t="shared" si="519"/>
        <v>91.007966568066053</v>
      </c>
      <c r="Y67" s="18">
        <f t="shared" si="520"/>
        <v>-29.800000000068394</v>
      </c>
      <c r="Z67" s="18">
        <f t="shared" si="521"/>
        <v>95.762675290837109</v>
      </c>
      <c r="AA67" s="18">
        <f t="shared" si="522"/>
        <v>0.55662489875999654</v>
      </c>
      <c r="AB67" s="19">
        <f t="shared" si="523"/>
        <v>3.2354075006634877E-3</v>
      </c>
      <c r="AC67" s="21"/>
      <c r="AD67" s="42">
        <f t="shared" si="524"/>
        <v>352.35959323383526</v>
      </c>
      <c r="AE67" s="43">
        <f t="shared" si="525"/>
        <v>-18.130716454960591</v>
      </c>
      <c r="AF67" s="21"/>
      <c r="AG67" s="55">
        <f t="shared" si="526"/>
        <v>0.26488960469589135</v>
      </c>
      <c r="AH67" s="55">
        <f t="shared" si="527"/>
        <v>1.7965419840681189</v>
      </c>
      <c r="AI67" s="21"/>
      <c r="AJ67" s="17">
        <f t="shared" si="528"/>
        <v>269.29725529737408</v>
      </c>
    </row>
    <row r="68" spans="2:36" ht="15.75" x14ac:dyDescent="0.25">
      <c r="B68" s="138">
        <v>49</v>
      </c>
      <c r="C68" s="139"/>
      <c r="D68" s="79">
        <v>45643.625</v>
      </c>
      <c r="E68" s="92">
        <f t="shared" si="529"/>
        <v>2.1666666666642413</v>
      </c>
      <c r="F68" s="83">
        <f t="shared" si="530"/>
        <v>174.20833333333576</v>
      </c>
      <c r="G68" s="20">
        <v>808684.87699999998</v>
      </c>
      <c r="H68" s="20">
        <v>9158454.6999999993</v>
      </c>
      <c r="I68" s="19">
        <v>2709.6</v>
      </c>
      <c r="K68" s="16">
        <f t="shared" ref="K68:K69" si="531">(G68-G67)*100</f>
        <v>-18.200000002980232</v>
      </c>
      <c r="L68" s="17">
        <f t="shared" ref="L68:L69" si="532">(H68-H67)*100</f>
        <v>-8.9999999850988388</v>
      </c>
      <c r="M68" s="17">
        <f t="shared" ref="M68:M69" si="533">SQRT(K68^2+L68^2)</f>
        <v>20.303694241202994</v>
      </c>
      <c r="N68" s="17">
        <f t="shared" ref="N68:N69" si="534">(I68-I67)*100</f>
        <v>-0.9499999999661668</v>
      </c>
      <c r="O68" s="18">
        <f t="shared" ref="O68:O69" si="535">(SQRT((G68-G67)^2+(H68-H67)^2+(I68-I67)^2)*100)</f>
        <v>20.325907109897834</v>
      </c>
      <c r="P68" s="18">
        <f t="shared" ref="P68:P69" si="536">O68/(F68-F67)</f>
        <v>9.3811878968864253</v>
      </c>
      <c r="Q68" s="19">
        <f t="shared" ref="Q68:Q69" si="537">(P68-P67)/(F68-F67)</f>
        <v>2.5873986061080863</v>
      </c>
      <c r="R68" s="21"/>
      <c r="S68" s="42">
        <f t="shared" ref="S68:S69" si="538">IF(K68&lt;0, ATAN2(L68,K68)*180/PI()+360,ATAN2(L68,K68)*180/PI())</f>
        <v>243.68735154663236</v>
      </c>
      <c r="T68" s="43">
        <f t="shared" ref="T68:T69" si="539">ATAN(N68/M68)*180/PI()</f>
        <v>-2.6788879309802263</v>
      </c>
      <c r="U68" s="21"/>
      <c r="V68" s="20">
        <f t="shared" ref="V68:V69" si="540">(G68-$G$20)*100</f>
        <v>-30.299999995622784</v>
      </c>
      <c r="W68" s="18">
        <f t="shared" ref="W68:W69" si="541">(H68-$H$20)*100</f>
        <v>81.199999898672104</v>
      </c>
      <c r="X68" s="18">
        <f t="shared" ref="X68:X69" si="542">SQRT(V68^2+W68^2)</f>
        <v>86.669083203176271</v>
      </c>
      <c r="Y68" s="18">
        <f t="shared" ref="Y68:Y69" si="543">(I68-$I$20)*100</f>
        <v>-30.750000000034561</v>
      </c>
      <c r="Z68" s="18">
        <f t="shared" ref="Z68:Z69" si="544">SQRT((G68-$G$20)^2+(H68-$H$20)^2+(I68-$I$20)^2)*100</f>
        <v>91.962451485816828</v>
      </c>
      <c r="AA68" s="18">
        <f t="shared" ref="AA68:AA69" si="545">Z68/F68</f>
        <v>0.52788778657248825</v>
      </c>
      <c r="AB68" s="19">
        <f t="shared" ref="AB68:AB69" si="546">(AA68-$AA$20)/(F68-$F$20)</f>
        <v>3.0302097291890796E-3</v>
      </c>
      <c r="AC68" s="21"/>
      <c r="AD68" s="42">
        <f t="shared" ref="AD68:AD69" si="547">IF(F68&lt;=0,NA(),IF((G68-$G$20)&lt;0,ATAN2((H68-$H$20),(G68-$G$20))*180/PI()+360,ATAN2((H68-$H$20),(G68-$G$20))*180/PI()))</f>
        <v>339.5368040172778</v>
      </c>
      <c r="AE68" s="43">
        <f t="shared" ref="AE68:AE69" si="548">IF(E68&lt;=0,NA(),ATAN(Y68/X68)*180/PI())</f>
        <v>-19.534573054976999</v>
      </c>
      <c r="AF68" s="21"/>
      <c r="AG68" s="55">
        <f t="shared" ref="AG68:AG69" si="549">1/(O68/E68)</f>
        <v>0.10659630859029011</v>
      </c>
      <c r="AH68" s="55">
        <f t="shared" ref="AH68:AH69" si="550">1/(Z68/F68)</f>
        <v>1.8943419897870331</v>
      </c>
      <c r="AI68" s="21"/>
      <c r="AJ68" s="17">
        <f t="shared" ref="AJ68:AJ69" si="551">SQRT((G68-$E$11)^2+(H68-$F$11)^2+(I68-$G$11)^2)</f>
        <v>269.27735008792143</v>
      </c>
    </row>
    <row r="69" spans="2:36" ht="15.75" x14ac:dyDescent="0.25">
      <c r="B69" s="138">
        <v>50</v>
      </c>
      <c r="C69" s="139"/>
      <c r="D69" s="79">
        <v>45644.416666666664</v>
      </c>
      <c r="E69" s="92">
        <f t="shared" si="529"/>
        <v>0.79166666666424135</v>
      </c>
      <c r="F69" s="83">
        <f t="shared" si="530"/>
        <v>175</v>
      </c>
      <c r="G69" s="20">
        <v>808685.18050000002</v>
      </c>
      <c r="H69" s="20">
        <v>9158454.9000000004</v>
      </c>
      <c r="I69" s="19">
        <v>2709.6075000000001</v>
      </c>
      <c r="K69" s="16">
        <f t="shared" si="531"/>
        <v>30.350000003818423</v>
      </c>
      <c r="L69" s="17">
        <f t="shared" si="532"/>
        <v>20.000000111758709</v>
      </c>
      <c r="M69" s="17">
        <f t="shared" si="533"/>
        <v>36.347248928937205</v>
      </c>
      <c r="N69" s="17">
        <f t="shared" si="534"/>
        <v>0.7500000000163709</v>
      </c>
      <c r="O69" s="18">
        <f t="shared" si="535"/>
        <v>36.354985967569171</v>
      </c>
      <c r="P69" s="18">
        <f t="shared" si="536"/>
        <v>45.922087538122796</v>
      </c>
      <c r="Q69" s="19">
        <f t="shared" si="537"/>
        <v>46.15692586275577</v>
      </c>
      <c r="R69" s="21"/>
      <c r="S69" s="42">
        <f t="shared" si="538"/>
        <v>56.615973262926502</v>
      </c>
      <c r="T69" s="43">
        <f t="shared" si="539"/>
        <v>1.1820904935555987</v>
      </c>
      <c r="U69" s="21"/>
      <c r="V69" s="20">
        <f t="shared" si="540"/>
        <v>5.0000008195638657E-2</v>
      </c>
      <c r="W69" s="18">
        <f t="shared" si="541"/>
        <v>101.20000001043081</v>
      </c>
      <c r="X69" s="18">
        <f t="shared" si="542"/>
        <v>101.20001236221276</v>
      </c>
      <c r="Y69" s="18">
        <f t="shared" si="543"/>
        <v>-30.00000000001819</v>
      </c>
      <c r="Z69" s="18">
        <f t="shared" si="544"/>
        <v>105.55303170498283</v>
      </c>
      <c r="AA69" s="18">
        <f t="shared" si="545"/>
        <v>0.60316018117133041</v>
      </c>
      <c r="AB69" s="19">
        <f t="shared" si="546"/>
        <v>3.4466296066933168E-3</v>
      </c>
      <c r="AC69" s="21"/>
      <c r="AD69" s="42">
        <f t="shared" si="547"/>
        <v>2.830819379278577E-2</v>
      </c>
      <c r="AE69" s="43">
        <f t="shared" si="548"/>
        <v>-16.512069847204238</v>
      </c>
      <c r="AF69" s="21"/>
      <c r="AG69" s="55">
        <f t="shared" si="549"/>
        <v>2.1776013539668411E-2</v>
      </c>
      <c r="AH69" s="55">
        <f t="shared" si="550"/>
        <v>1.6579343783238658</v>
      </c>
      <c r="AI69" s="21"/>
      <c r="AJ69" s="17">
        <f t="shared" si="551"/>
        <v>269.2675286093264</v>
      </c>
    </row>
    <row r="70" spans="2:36" ht="15.75" x14ac:dyDescent="0.25">
      <c r="B70" s="138">
        <v>51</v>
      </c>
      <c r="C70" s="139"/>
      <c r="D70" s="79">
        <v>45648.375</v>
      </c>
      <c r="E70" s="92">
        <f t="shared" ref="E70:E71" si="552">D70-D69</f>
        <v>3.9583333333357587</v>
      </c>
      <c r="F70" s="83">
        <f t="shared" ref="F70:F71" si="553">D70-D$20</f>
        <v>178.95833333333576</v>
      </c>
      <c r="G70" s="20">
        <v>808685.21950000001</v>
      </c>
      <c r="H70" s="20">
        <v>9158454.9749999996</v>
      </c>
      <c r="I70" s="19">
        <v>2709.6064999999999</v>
      </c>
      <c r="K70" s="16">
        <f t="shared" ref="K70:K71" si="554">(G70-G69)*100</f>
        <v>3.8999999989755452</v>
      </c>
      <c r="L70" s="17">
        <f t="shared" ref="L70:L71" si="555">(H70-H69)*100</f>
        <v>7.499999925494194</v>
      </c>
      <c r="M70" s="17">
        <f t="shared" ref="M70:M71" si="556">SQRT(K70^2+L70^2)</f>
        <v>8.4534016155877847</v>
      </c>
      <c r="N70" s="17">
        <f t="shared" ref="N70:N71" si="557">(I70-I69)*100</f>
        <v>-0.10000000002037268</v>
      </c>
      <c r="O70" s="18">
        <f t="shared" ref="O70:O71" si="558">(SQRT((G70-G69)^2+(H70-H69)^2+(I70-I69)^2)*100)</f>
        <v>8.4539930727690002</v>
      </c>
      <c r="P70" s="18">
        <f t="shared" ref="P70:P71" si="559">O70/(F70-F69)</f>
        <v>2.135745618382439</v>
      </c>
      <c r="Q70" s="19">
        <f t="shared" ref="Q70:Q71" si="560">(P70-P69)/(F70-F69)</f>
        <v>-11.061812695506577</v>
      </c>
      <c r="R70" s="21"/>
      <c r="S70" s="42">
        <f t="shared" ref="S70:S71" si="561">IF(K70&lt;0, ATAN2(L70,K70)*180/PI()+360,ATAN2(L70,K70)*180/PI())</f>
        <v>27.474431853094359</v>
      </c>
      <c r="T70" s="43">
        <f t="shared" ref="T70:T71" si="562">ATAN(N70/M70)*180/PI()</f>
        <v>-0.67775210178534795</v>
      </c>
      <c r="U70" s="21"/>
      <c r="V70" s="20">
        <f t="shared" ref="V70:V71" si="563">(G70-$G$20)*100</f>
        <v>3.9500000071711838</v>
      </c>
      <c r="W70" s="18">
        <f t="shared" ref="W70:W71" si="564">(H70-$H$20)*100</f>
        <v>108.69999993592501</v>
      </c>
      <c r="X70" s="18">
        <f t="shared" ref="X70:X71" si="565">SQRT(V70^2+W70^2)</f>
        <v>108.77174488867385</v>
      </c>
      <c r="Y70" s="18">
        <f t="shared" ref="Y70:Y71" si="566">(I70-$I$20)*100</f>
        <v>-30.100000000038563</v>
      </c>
      <c r="Z70" s="18">
        <f t="shared" ref="Z70:Z71" si="567">SQRT((G70-$G$20)^2+(H70-$H$20)^2+(I70-$I$20)^2)*100</f>
        <v>112.85965836439995</v>
      </c>
      <c r="AA70" s="18">
        <f t="shared" ref="AA70:AA71" si="568">Z70/F70</f>
        <v>0.63064768352632405</v>
      </c>
      <c r="AB70" s="19">
        <f t="shared" ref="AB70:AB71" si="569">(AA70-$AA$20)/(F70-$F$20)</f>
        <v>3.5239917123705638E-3</v>
      </c>
      <c r="AC70" s="21"/>
      <c r="AD70" s="42">
        <f t="shared" ref="AD70:AD71" si="570">IF(F70&lt;=0,NA(),IF((G70-$G$20)&lt;0,ATAN2((H70-$H$20),(G70-$G$20))*180/PI()+360,ATAN2((H70-$H$20),(G70-$G$20))*180/PI()))</f>
        <v>2.0811296361070992</v>
      </c>
      <c r="AE70" s="43">
        <f t="shared" ref="AE70:AE71" si="571">IF(E70&lt;=0,NA(),ATAN(Y70/X70)*180/PI())</f>
        <v>-15.468164940528524</v>
      </c>
      <c r="AF70" s="21"/>
      <c r="AG70" s="55">
        <f t="shared" ref="AG70:AG71" si="572">1/(O70/E70)</f>
        <v>0.46822055557223863</v>
      </c>
      <c r="AH70" s="55">
        <f t="shared" ref="AH70:AH71" si="573">1/(Z70/F70)</f>
        <v>1.5856714075415432</v>
      </c>
      <c r="AI70" s="21"/>
      <c r="AJ70" s="17">
        <f t="shared" ref="AJ70:AJ71" si="574">SQRT((G70-$E$11)^2+(H70-$F$11)^2+(I70-$G$11)^2)</f>
        <v>269.22440944444611</v>
      </c>
    </row>
    <row r="71" spans="2:36" ht="15.75" x14ac:dyDescent="0.25">
      <c r="B71" s="138">
        <v>52</v>
      </c>
      <c r="C71" s="139"/>
      <c r="D71" s="79">
        <v>45649.583333333336</v>
      </c>
      <c r="E71" s="92">
        <f t="shared" si="552"/>
        <v>1.2083333333357587</v>
      </c>
      <c r="F71" s="83">
        <f t="shared" si="553"/>
        <v>180.16666666667152</v>
      </c>
      <c r="G71" s="20">
        <v>808685.2350000001</v>
      </c>
      <c r="H71" s="20">
        <v>9158454.9985000007</v>
      </c>
      <c r="I71" s="19">
        <v>2709.6025</v>
      </c>
      <c r="K71" s="16">
        <f t="shared" si="554"/>
        <v>1.5500000095926225</v>
      </c>
      <c r="L71" s="17">
        <f t="shared" si="555"/>
        <v>2.3500001057982445</v>
      </c>
      <c r="M71" s="17">
        <f t="shared" si="556"/>
        <v>2.8151377456509814</v>
      </c>
      <c r="N71" s="17">
        <f t="shared" si="557"/>
        <v>-0.39999999999054126</v>
      </c>
      <c r="O71" s="18">
        <f t="shared" si="558"/>
        <v>2.8434135342896085</v>
      </c>
      <c r="P71" s="18">
        <f t="shared" si="559"/>
        <v>2.3531698214763321</v>
      </c>
      <c r="Q71" s="19">
        <f t="shared" si="560"/>
        <v>0.17993727152561934</v>
      </c>
      <c r="R71" s="21"/>
      <c r="S71" s="42">
        <f t="shared" si="561"/>
        <v>33.407823567099555</v>
      </c>
      <c r="T71" s="43">
        <f t="shared" si="562"/>
        <v>-8.0869644689203763</v>
      </c>
      <c r="U71" s="21"/>
      <c r="V71" s="20">
        <f t="shared" si="563"/>
        <v>5.5000000167638063</v>
      </c>
      <c r="W71" s="18">
        <f t="shared" si="564"/>
        <v>111.05000004172325</v>
      </c>
      <c r="X71" s="18">
        <f t="shared" si="565"/>
        <v>111.18611653192649</v>
      </c>
      <c r="Y71" s="18">
        <f t="shared" si="566"/>
        <v>-30.500000000029104</v>
      </c>
      <c r="Z71" s="18">
        <f t="shared" si="567"/>
        <v>115.29354929679678</v>
      </c>
      <c r="AA71" s="18">
        <f t="shared" si="568"/>
        <v>0.63992719313669022</v>
      </c>
      <c r="AB71" s="19">
        <f t="shared" si="569"/>
        <v>3.5518623115819038E-3</v>
      </c>
      <c r="AC71" s="21"/>
      <c r="AD71" s="42">
        <f t="shared" si="570"/>
        <v>2.8353849938249693</v>
      </c>
      <c r="AE71" s="43">
        <f t="shared" si="571"/>
        <v>-15.339747300373014</v>
      </c>
      <c r="AF71" s="21"/>
      <c r="AG71" s="55">
        <f t="shared" si="572"/>
        <v>0.42495870500864225</v>
      </c>
      <c r="AH71" s="55">
        <f t="shared" si="573"/>
        <v>1.5626777713545255</v>
      </c>
      <c r="AI71" s="21"/>
      <c r="AJ71" s="17">
        <f t="shared" si="574"/>
        <v>269.21222788212305</v>
      </c>
    </row>
    <row r="72" spans="2:36" ht="15.75" x14ac:dyDescent="0.25">
      <c r="B72" s="138">
        <v>53</v>
      </c>
      <c r="C72" s="139"/>
      <c r="D72" s="79">
        <v>45651.416666666664</v>
      </c>
      <c r="E72" s="92">
        <f t="shared" ref="E72:E75" si="575">D72-D71</f>
        <v>1.8333333333284827</v>
      </c>
      <c r="F72" s="83">
        <f t="shared" ref="F72:F75" si="576">D72-D$20</f>
        <v>182</v>
      </c>
      <c r="G72" s="20">
        <v>808685.32949999999</v>
      </c>
      <c r="H72" s="20">
        <v>9158455.0780000016</v>
      </c>
      <c r="I72" s="19">
        <v>2709.5835000000002</v>
      </c>
      <c r="K72" s="16">
        <f t="shared" ref="K72:K75" si="577">(G72-G71)*100</f>
        <v>9.4499999890103936</v>
      </c>
      <c r="L72" s="17">
        <f t="shared" ref="L72:L75" si="578">(H72-H71)*100</f>
        <v>7.9500000923871994</v>
      </c>
      <c r="M72" s="17">
        <f t="shared" ref="M72:M75" si="579">SQRT(K72^2+L72^2)</f>
        <v>12.349291528717464</v>
      </c>
      <c r="N72" s="17">
        <f t="shared" ref="N72:N75" si="580">(I72-I71)*100</f>
        <v>-1.8999999999778083</v>
      </c>
      <c r="O72" s="18">
        <f t="shared" ref="O72:O75" si="581">(SQRT((G72-G71)^2+(H72-H71)^2+(I72-I71)^2)*100)</f>
        <v>12.494598883564393</v>
      </c>
      <c r="P72" s="18">
        <f t="shared" ref="P72:P75" si="582">O72/(F72-F71)</f>
        <v>6.8152357546895193</v>
      </c>
      <c r="Q72" s="19">
        <f t="shared" ref="Q72:Q75" si="583">(P72-P71)/(F72-F71)</f>
        <v>2.433854145395451</v>
      </c>
      <c r="R72" s="21"/>
      <c r="S72" s="42">
        <f t="shared" ref="S72:S75" si="584">IF(K72&lt;0, ATAN2(L72,K72)*180/PI()+360,ATAN2(L72,K72)*180/PI())</f>
        <v>49.927109586819007</v>
      </c>
      <c r="T72" s="43">
        <f t="shared" ref="T72:T75" si="585">ATAN(N72/M72)*180/PI()</f>
        <v>-8.7466562653668216</v>
      </c>
      <c r="U72" s="21"/>
      <c r="V72" s="20">
        <f t="shared" ref="V72:V75" si="586">(G72-$G$20)*100</f>
        <v>14.9500000057742</v>
      </c>
      <c r="W72" s="18">
        <f t="shared" ref="W72:W75" si="587">(H72-$H$20)*100</f>
        <v>119.00000013411045</v>
      </c>
      <c r="X72" s="18">
        <f t="shared" ref="X72:X75" si="588">SQRT(V72^2+W72^2)</f>
        <v>119.93540983417256</v>
      </c>
      <c r="Y72" s="18">
        <f t="shared" ref="Y72:Y75" si="589">(I72-$I$20)*100</f>
        <v>-32.400000000006912</v>
      </c>
      <c r="Z72" s="18">
        <f t="shared" ref="Z72:Z75" si="590">SQRT((G72-$G$20)^2+(H72-$H$20)^2+(I72-$I$20)^2)*100</f>
        <v>124.23470743754091</v>
      </c>
      <c r="AA72" s="18">
        <f t="shared" ref="AA72:AA75" si="591">Z72/F72</f>
        <v>0.68260828262385109</v>
      </c>
      <c r="AB72" s="19">
        <f t="shared" ref="AB72:AB75" si="592">(AA72-$AA$20)/(F72-$F$20)</f>
        <v>3.7505949594717094E-3</v>
      </c>
      <c r="AC72" s="21"/>
      <c r="AD72" s="42">
        <f t="shared" ref="AD72:AD75" si="593">IF(F72&lt;=0,NA(),IF((G72-$G$20)&lt;0,ATAN2((H72-$H$20),(G72-$G$20))*180/PI()+360,ATAN2((H72-$H$20),(G72-$G$20))*180/PI()))</f>
        <v>7.1605688161649663</v>
      </c>
      <c r="AE72" s="43">
        <f t="shared" ref="AE72:AE75" si="594">IF(E72&lt;=0,NA(),ATAN(Y72/X72)*180/PI())</f>
        <v>-15.117339921614564</v>
      </c>
      <c r="AF72" s="21"/>
      <c r="AG72" s="55">
        <f t="shared" ref="AG72:AG75" si="595">1/(O72/E72)</f>
        <v>0.14673006716046566</v>
      </c>
      <c r="AH72" s="55">
        <f t="shared" ref="AH72:AH75" si="596">1/(Z72/F72)</f>
        <v>1.4649690392799504</v>
      </c>
      <c r="AI72" s="21"/>
      <c r="AJ72" s="17">
        <f t="shared" ref="AJ72:AJ75" si="597">SQRT((G72-$E$11)^2+(H72-$F$11)^2+(I72-$G$11)^2)</f>
        <v>269.19248529036781</v>
      </c>
    </row>
    <row r="73" spans="2:36" ht="15.75" x14ac:dyDescent="0.25">
      <c r="B73" s="138">
        <v>54</v>
      </c>
      <c r="C73" s="139"/>
      <c r="D73" s="89">
        <v>45663.375</v>
      </c>
      <c r="E73" s="92">
        <f t="shared" si="575"/>
        <v>11.958333333335759</v>
      </c>
      <c r="F73" s="83">
        <f t="shared" si="576"/>
        <v>193.95833333333576</v>
      </c>
      <c r="G73" s="20">
        <v>808685.19605000003</v>
      </c>
      <c r="H73" s="20">
        <v>9158455.2886999995</v>
      </c>
      <c r="I73" s="19">
        <v>2709.5326</v>
      </c>
      <c r="K73" s="16">
        <f t="shared" si="577"/>
        <v>-13.344999996479601</v>
      </c>
      <c r="L73" s="17">
        <f t="shared" si="578"/>
        <v>21.069999784231186</v>
      </c>
      <c r="M73" s="17">
        <f t="shared" si="579"/>
        <v>24.94060776752529</v>
      </c>
      <c r="N73" s="17">
        <f t="shared" si="580"/>
        <v>-5.0900000000183354</v>
      </c>
      <c r="O73" s="18">
        <f t="shared" si="581"/>
        <v>25.454705180255566</v>
      </c>
      <c r="P73" s="18">
        <f t="shared" si="582"/>
        <v>2.1286164610662359</v>
      </c>
      <c r="Q73" s="19">
        <f t="shared" si="583"/>
        <v>-0.39191241479768635</v>
      </c>
      <c r="R73" s="21"/>
      <c r="S73" s="42">
        <f t="shared" si="584"/>
        <v>327.6512623798929</v>
      </c>
      <c r="T73" s="43">
        <f t="shared" si="585"/>
        <v>-11.534797192929467</v>
      </c>
      <c r="U73" s="21"/>
      <c r="V73" s="20">
        <f t="shared" si="586"/>
        <v>1.6050000092945993</v>
      </c>
      <c r="W73" s="18">
        <f t="shared" si="587"/>
        <v>140.06999991834164</v>
      </c>
      <c r="X73" s="18">
        <f t="shared" si="588"/>
        <v>140.07919510817467</v>
      </c>
      <c r="Y73" s="18">
        <f t="shared" si="589"/>
        <v>-37.490000000025248</v>
      </c>
      <c r="Z73" s="18">
        <f t="shared" si="590"/>
        <v>145.0092445403256</v>
      </c>
      <c r="AA73" s="18">
        <f t="shared" si="591"/>
        <v>0.74763090633034823</v>
      </c>
      <c r="AB73" s="19">
        <f t="shared" si="592"/>
        <v>3.8545954354303187E-3</v>
      </c>
      <c r="AC73" s="21"/>
      <c r="AD73" s="42">
        <f t="shared" si="593"/>
        <v>0.65649819587655356</v>
      </c>
      <c r="AE73" s="43">
        <f t="shared" si="594"/>
        <v>-14.98316627334211</v>
      </c>
      <c r="AF73" s="21"/>
      <c r="AG73" s="55">
        <f t="shared" si="595"/>
        <v>0.46978871877139128</v>
      </c>
      <c r="AH73" s="55">
        <f t="shared" si="596"/>
        <v>1.3375584015224484</v>
      </c>
      <c r="AI73" s="21"/>
      <c r="AJ73" s="17">
        <f t="shared" si="597"/>
        <v>268.93909807751805</v>
      </c>
    </row>
    <row r="74" spans="2:36" ht="15.75" x14ac:dyDescent="0.25">
      <c r="B74" s="138">
        <v>55</v>
      </c>
      <c r="C74" s="139"/>
      <c r="D74" s="89">
        <v>45666.375</v>
      </c>
      <c r="E74" s="92">
        <f t="shared" si="575"/>
        <v>3</v>
      </c>
      <c r="F74" s="93">
        <f t="shared" si="576"/>
        <v>196.95833333333576</v>
      </c>
      <c r="G74" s="20">
        <v>808685.21295000007</v>
      </c>
      <c r="H74" s="20">
        <v>9158455.3104999997</v>
      </c>
      <c r="I74" s="19">
        <v>2709.5232000000001</v>
      </c>
      <c r="K74" s="16">
        <f t="shared" si="577"/>
        <v>1.6900000046007335</v>
      </c>
      <c r="L74" s="17">
        <f t="shared" si="578"/>
        <v>2.1800000220537186</v>
      </c>
      <c r="M74" s="17">
        <f t="shared" si="579"/>
        <v>2.7583509768890346</v>
      </c>
      <c r="N74" s="17">
        <f t="shared" si="580"/>
        <v>-0.93999999999141437</v>
      </c>
      <c r="O74" s="18">
        <f t="shared" si="581"/>
        <v>2.9141208128162002</v>
      </c>
      <c r="P74" s="18">
        <f t="shared" si="582"/>
        <v>0.97137360427206676</v>
      </c>
      <c r="Q74" s="19">
        <f t="shared" si="583"/>
        <v>-0.3857476189313897</v>
      </c>
      <c r="R74" s="21"/>
      <c r="S74" s="42">
        <f t="shared" si="584"/>
        <v>37.783893253207182</v>
      </c>
      <c r="T74" s="43">
        <f t="shared" si="585"/>
        <v>-18.818253852754552</v>
      </c>
      <c r="U74" s="21"/>
      <c r="V74" s="16">
        <f t="shared" si="586"/>
        <v>3.2950000138953328</v>
      </c>
      <c r="W74" s="127">
        <f t="shared" si="587"/>
        <v>142.24999994039536</v>
      </c>
      <c r="X74" s="127">
        <f t="shared" si="588"/>
        <v>142.28815659827086</v>
      </c>
      <c r="Y74" s="127">
        <f t="shared" si="589"/>
        <v>-38.430000000016662</v>
      </c>
      <c r="Z74" s="127">
        <f t="shared" si="590"/>
        <v>147.38651365757767</v>
      </c>
      <c r="AA74" s="127">
        <f t="shared" si="591"/>
        <v>0.74831316432871176</v>
      </c>
      <c r="AB74" s="19">
        <f t="shared" si="592"/>
        <v>3.7993475658745211E-3</v>
      </c>
      <c r="AC74" s="21"/>
      <c r="AD74" s="16">
        <f t="shared" si="593"/>
        <v>1.3269303375838721</v>
      </c>
      <c r="AE74" s="19">
        <f t="shared" si="594"/>
        <v>-15.114152996709231</v>
      </c>
      <c r="AF74" s="21"/>
      <c r="AG74" s="20">
        <f t="shared" si="595"/>
        <v>1.0294700160700634</v>
      </c>
      <c r="AH74" s="19">
        <f t="shared" si="596"/>
        <v>1.336338912194694</v>
      </c>
      <c r="AI74" s="21"/>
      <c r="AJ74" s="17">
        <f t="shared" si="597"/>
        <v>268.9285282843781</v>
      </c>
    </row>
    <row r="75" spans="2:36" ht="15.75" x14ac:dyDescent="0.25">
      <c r="B75" s="138">
        <v>56</v>
      </c>
      <c r="C75" s="139"/>
      <c r="D75" s="89">
        <v>45677.375</v>
      </c>
      <c r="E75" s="92">
        <f t="shared" si="575"/>
        <v>11</v>
      </c>
      <c r="F75" s="93">
        <f t="shared" si="576"/>
        <v>207.95833333333576</v>
      </c>
      <c r="G75" s="20">
        <v>808685.13415000006</v>
      </c>
      <c r="H75" s="20">
        <v>9158455.324000001</v>
      </c>
      <c r="I75" s="19">
        <v>2709.4760000000001</v>
      </c>
      <c r="K75" s="16">
        <f t="shared" si="577"/>
        <v>-7.8800000017508864</v>
      </c>
      <c r="L75" s="17">
        <f t="shared" si="578"/>
        <v>1.3500001281499863</v>
      </c>
      <c r="M75" s="17">
        <f t="shared" si="579"/>
        <v>7.9948045863297343</v>
      </c>
      <c r="N75" s="17">
        <f t="shared" si="580"/>
        <v>-4.7199999999975262</v>
      </c>
      <c r="O75" s="18">
        <f t="shared" si="581"/>
        <v>9.2841424145461922</v>
      </c>
      <c r="P75" s="18">
        <f t="shared" si="582"/>
        <v>0.84401294677692651</v>
      </c>
      <c r="Q75" s="19">
        <f t="shared" si="583"/>
        <v>-1.1578241590467296E-2</v>
      </c>
      <c r="R75" s="21"/>
      <c r="S75" s="42">
        <f t="shared" si="584"/>
        <v>279.72152495157763</v>
      </c>
      <c r="T75" s="43">
        <f t="shared" si="585"/>
        <v>-30.556897507416309</v>
      </c>
      <c r="U75" s="21"/>
      <c r="V75" s="16">
        <f t="shared" si="586"/>
        <v>-4.5849999878555536</v>
      </c>
      <c r="W75" s="127">
        <f t="shared" si="587"/>
        <v>143.60000006854534</v>
      </c>
      <c r="X75" s="127">
        <f t="shared" si="588"/>
        <v>143.67317858450429</v>
      </c>
      <c r="Y75" s="127">
        <f t="shared" si="589"/>
        <v>-43.150000000014188</v>
      </c>
      <c r="Z75" s="127">
        <f t="shared" si="590"/>
        <v>150.01301525059779</v>
      </c>
      <c r="AA75" s="127">
        <f t="shared" si="591"/>
        <v>0.72136092286401621</v>
      </c>
      <c r="AB75" s="19">
        <f t="shared" si="592"/>
        <v>3.4687762269557578E-3</v>
      </c>
      <c r="AC75" s="21"/>
      <c r="AD75" s="16">
        <f t="shared" si="593"/>
        <v>358.17122610175511</v>
      </c>
      <c r="AE75" s="19">
        <f t="shared" si="594"/>
        <v>-16.716821103373661</v>
      </c>
      <c r="AF75" s="21"/>
      <c r="AG75" s="20">
        <f t="shared" si="595"/>
        <v>1.1848159484031007</v>
      </c>
      <c r="AH75" s="19">
        <f t="shared" si="596"/>
        <v>1.3862686046670012</v>
      </c>
      <c r="AI75" s="21"/>
      <c r="AJ75" s="17">
        <f t="shared" si="597"/>
        <v>268.87084294367827</v>
      </c>
    </row>
    <row r="76" spans="2:36" ht="15.75" x14ac:dyDescent="0.25">
      <c r="B76" s="138">
        <v>57</v>
      </c>
      <c r="C76" s="139"/>
      <c r="D76" s="132">
        <v>45685.416666666664</v>
      </c>
      <c r="E76" s="92">
        <f t="shared" ref="E76:E77" si="598">D76-D75</f>
        <v>8.0416666666642413</v>
      </c>
      <c r="F76" s="93">
        <f t="shared" ref="F76:F77" si="599">D76-D$20</f>
        <v>216</v>
      </c>
      <c r="G76" s="20">
        <v>808685.26399999997</v>
      </c>
      <c r="H76" s="20">
        <v>9158455.3445000015</v>
      </c>
      <c r="I76" s="19">
        <v>2709.4930000000004</v>
      </c>
      <c r="K76" s="16">
        <f t="shared" ref="K76:K77" si="600">(G76-G75)*100</f>
        <v>12.98499999102205</v>
      </c>
      <c r="L76" s="17">
        <f t="shared" ref="L76:L77" si="601">(H76-H75)*100</f>
        <v>2.0500000566244125</v>
      </c>
      <c r="M76" s="17">
        <f t="shared" ref="M76:M77" si="602">SQRT(K76^2+L76^2)</f>
        <v>13.145825382949628</v>
      </c>
      <c r="N76" s="17">
        <f t="shared" ref="N76:N77" si="603">(I76-I75)*100</f>
        <v>1.7000000000280124</v>
      </c>
      <c r="O76" s="18">
        <f t="shared" ref="O76:O77" si="604">(SQRT((G76-G75)^2+(H76-H75)^2+(I76-I75)^2)*100)</f>
        <v>13.255290453215199</v>
      </c>
      <c r="P76" s="18">
        <f t="shared" ref="P76:P77" si="605">O76/(F76-F75)</f>
        <v>1.6483262739754441</v>
      </c>
      <c r="Q76" s="19">
        <f t="shared" ref="Q76:Q77" si="606">(P76-P75)/(F76-F75)</f>
        <v>0.10001823757912043</v>
      </c>
      <c r="R76" s="21"/>
      <c r="S76" s="42">
        <f t="shared" ref="S76:S77" si="607">IF(K76&lt;0, ATAN2(L76,K76)*180/PI()+360,ATAN2(L76,K76)*180/PI())</f>
        <v>81.028506067411868</v>
      </c>
      <c r="T76" s="43">
        <f t="shared" ref="T76:T77" si="608">ATAN(N76/M76)*180/PI()</f>
        <v>7.3685174176871975</v>
      </c>
      <c r="U76" s="21"/>
      <c r="V76" s="16">
        <f t="shared" ref="V76:V77" si="609">(G76-$G$20)*100</f>
        <v>8.4000000031664968</v>
      </c>
      <c r="W76" s="127">
        <f t="shared" ref="W76:W77" si="610">(H76-$H$20)*100</f>
        <v>145.65000012516975</v>
      </c>
      <c r="X76" s="127">
        <f t="shared" ref="X76:X77" si="611">SQRT(V76^2+W76^2)</f>
        <v>145.89202355343195</v>
      </c>
      <c r="Y76" s="127">
        <f t="shared" ref="Y76:Y77" si="612">(I76-$I$20)*100</f>
        <v>-41.449999999986176</v>
      </c>
      <c r="Z76" s="127">
        <f t="shared" ref="Z76:Z77" si="613">SQRT((G76-$G$20)^2+(H76-$H$20)^2+(I76-$I$20)^2)*100</f>
        <v>151.66603125457593</v>
      </c>
      <c r="AA76" s="127">
        <f t="shared" ref="AA76:AA77" si="614">Z76/F76</f>
        <v>0.70215755210451813</v>
      </c>
      <c r="AB76" s="19">
        <f t="shared" ref="AB76:AB77" si="615">(AA76-$AA$20)/(F76-$F$20)</f>
        <v>3.2507294078912875E-3</v>
      </c>
      <c r="AC76" s="21"/>
      <c r="AD76" s="16">
        <f t="shared" ref="AD76:AD77" si="616">IF(F76&lt;=0,NA(),IF((G76-$G$20)&lt;0,ATAN2((H76-$H$20),(G76-$G$20))*180/PI()+360,ATAN2((H76-$H$20),(G76-$G$20))*180/PI()))</f>
        <v>3.3007346862787497</v>
      </c>
      <c r="AE76" s="19">
        <f t="shared" ref="AE76:AE77" si="617">IF(E76&lt;=0,NA(),ATAN(Y76/X76)*180/PI())</f>
        <v>-15.860602685161584</v>
      </c>
      <c r="AF76" s="21"/>
      <c r="AG76" s="20">
        <f t="shared" ref="AG76:AG77" si="618">1/(O76/E76)</f>
        <v>0.60667600570862312</v>
      </c>
      <c r="AH76" s="19">
        <f t="shared" ref="AH76:AH77" si="619">1/(Z76/F76)</f>
        <v>1.424181790828545</v>
      </c>
      <c r="AI76" s="21"/>
      <c r="AJ76" s="17">
        <f t="shared" ref="AJ76:AJ77" si="620">SQRT((G76-$E$11)^2+(H76-$F$11)^2+(I76-$G$11)^2)</f>
        <v>268.92334152056969</v>
      </c>
    </row>
    <row r="77" spans="2:36" ht="15.75" x14ac:dyDescent="0.25">
      <c r="B77" s="138">
        <v>58</v>
      </c>
      <c r="C77" s="139"/>
      <c r="D77" s="89">
        <v>45687.375</v>
      </c>
      <c r="E77" s="92">
        <f t="shared" si="598"/>
        <v>1.9583333333357587</v>
      </c>
      <c r="F77" s="93">
        <f t="shared" si="599"/>
        <v>217.95833333333576</v>
      </c>
      <c r="G77" s="20">
        <v>808685.28750000009</v>
      </c>
      <c r="H77" s="20">
        <v>9158455.3834999986</v>
      </c>
      <c r="I77" s="19">
        <v>2709.4690000000001</v>
      </c>
      <c r="K77" s="16">
        <f t="shared" si="600"/>
        <v>2.350000012665987</v>
      </c>
      <c r="L77" s="17">
        <f t="shared" si="601"/>
        <v>3.8999997079372406</v>
      </c>
      <c r="M77" s="17">
        <f t="shared" si="602"/>
        <v>4.5532952662265052</v>
      </c>
      <c r="N77" s="17">
        <f t="shared" si="603"/>
        <v>-2.400000000034197</v>
      </c>
      <c r="O77" s="18">
        <f t="shared" si="604"/>
        <v>5.1470863390470578</v>
      </c>
      <c r="P77" s="18">
        <f t="shared" si="605"/>
        <v>2.6282994071697106</v>
      </c>
      <c r="Q77" s="19">
        <f t="shared" si="606"/>
        <v>0.50041181269432489</v>
      </c>
      <c r="R77" s="21"/>
      <c r="S77" s="42">
        <f t="shared" si="607"/>
        <v>31.071660094131062</v>
      </c>
      <c r="T77" s="43">
        <f t="shared" si="608"/>
        <v>-27.793301602937216</v>
      </c>
      <c r="U77" s="21"/>
      <c r="V77" s="16">
        <f t="shared" si="609"/>
        <v>10.750000015832484</v>
      </c>
      <c r="W77" s="127">
        <f t="shared" si="610"/>
        <v>149.54999983310699</v>
      </c>
      <c r="X77" s="127">
        <f t="shared" si="611"/>
        <v>149.93586945898804</v>
      </c>
      <c r="Y77" s="127">
        <f t="shared" si="612"/>
        <v>-43.850000000020373</v>
      </c>
      <c r="Z77" s="127">
        <f t="shared" si="613"/>
        <v>156.21647624506349</v>
      </c>
      <c r="AA77" s="127">
        <f t="shared" si="614"/>
        <v>0.71672632955103843</v>
      </c>
      <c r="AB77" s="19">
        <f t="shared" si="615"/>
        <v>3.2883639665885552E-3</v>
      </c>
      <c r="AC77" s="21"/>
      <c r="AD77" s="16">
        <f t="shared" si="616"/>
        <v>4.1114814995748707</v>
      </c>
      <c r="AE77" s="19">
        <f t="shared" si="617"/>
        <v>-16.302000747916743</v>
      </c>
      <c r="AF77" s="21"/>
      <c r="AG77" s="20">
        <f t="shared" si="618"/>
        <v>0.38047415651052174</v>
      </c>
      <c r="AH77" s="19">
        <f t="shared" si="619"/>
        <v>1.3952326833401054</v>
      </c>
      <c r="AI77" s="21"/>
      <c r="AJ77" s="17">
        <f t="shared" si="620"/>
        <v>268.90016089657144</v>
      </c>
    </row>
    <row r="78" spans="2:36" ht="15.75" x14ac:dyDescent="0.25">
      <c r="B78" s="138">
        <v>59</v>
      </c>
      <c r="C78" s="139"/>
      <c r="D78" s="79">
        <v>45698.375</v>
      </c>
      <c r="E78" s="92">
        <f t="shared" ref="E78" si="621">D78-D77</f>
        <v>11</v>
      </c>
      <c r="F78" s="93">
        <f t="shared" ref="F78" si="622">D78-D$20</f>
        <v>228.95833333333576</v>
      </c>
      <c r="G78" s="20">
        <v>808685.21050000004</v>
      </c>
      <c r="H78" s="20">
        <v>9158455.4580000006</v>
      </c>
      <c r="I78" s="19">
        <v>2709.42</v>
      </c>
      <c r="K78" s="16">
        <f t="shared" ref="K78" si="623">(G78-G77)*100</f>
        <v>-7.7000000048428774</v>
      </c>
      <c r="L78" s="17">
        <f t="shared" ref="L78" si="624">(H78-H77)*100</f>
        <v>7.4500001966953278</v>
      </c>
      <c r="M78" s="17">
        <f t="shared" ref="M78" si="625">SQRT(K78^2+L78^2)</f>
        <v>10.714126329539928</v>
      </c>
      <c r="N78" s="17">
        <f t="shared" ref="N78" si="626">(I78-I77)*100</f>
        <v>-4.8999999999978172</v>
      </c>
      <c r="O78" s="18">
        <f t="shared" ref="O78" si="627">(SQRT((G78-G77)^2+(H78-H77)^2+(I78-I77)^2)*100)</f>
        <v>11.78144740705994</v>
      </c>
      <c r="P78" s="18">
        <f t="shared" ref="P78" si="628">O78/(F78-F77)</f>
        <v>1.0710406733690854</v>
      </c>
      <c r="Q78" s="19">
        <f t="shared" ref="Q78" si="629">(P78-P77)/(F78-F77)</f>
        <v>-0.14156897580005684</v>
      </c>
      <c r="R78" s="21"/>
      <c r="S78" s="42">
        <f t="shared" ref="S78" si="630">IF(K78&lt;0, ATAN2(L78,K78)*180/PI()+360,ATAN2(L78,K78)*180/PI())</f>
        <v>314.05461163347883</v>
      </c>
      <c r="T78" s="43">
        <f t="shared" ref="T78" si="631">ATAN(N78/M78)*180/PI()</f>
        <v>-24.576520065553247</v>
      </c>
      <c r="U78" s="21"/>
      <c r="V78" s="16">
        <f t="shared" ref="V78" si="632">(G78-$G$20)*100</f>
        <v>3.0500000109896064</v>
      </c>
      <c r="W78" s="127">
        <f t="shared" ref="W78" si="633">(H78-$H$20)*100</f>
        <v>157.00000002980232</v>
      </c>
      <c r="X78" s="127">
        <f t="shared" ref="X78" si="634">SQRT(V78^2+W78^2)</f>
        <v>157.02962303153174</v>
      </c>
      <c r="Y78" s="127">
        <f t="shared" ref="Y78" si="635">(I78-$I$20)*100</f>
        <v>-48.75000000001819</v>
      </c>
      <c r="Z78" s="127">
        <f t="shared" ref="Z78" si="636">SQRT((G78-$G$20)^2+(H78-$H$20)^2+(I78-$I$20)^2)*100</f>
        <v>164.42282387012679</v>
      </c>
      <c r="AA78" s="127">
        <f t="shared" ref="AA78" si="637">Z78/F78</f>
        <v>0.71813426258107393</v>
      </c>
      <c r="AB78" s="19">
        <f t="shared" ref="AB78" si="638">(AA78-$AA$20)/(F78-$F$20)</f>
        <v>3.13652817141867E-3</v>
      </c>
      <c r="AC78" s="21"/>
      <c r="AD78" s="16">
        <f t="shared" ref="AD78" si="639">IF(F78&lt;=0,NA(),IF((G78-$G$20)&lt;0,ATAN2((H78-$H$20),(G78-$G$20))*180/PI()+360,ATAN2((H78-$H$20),(G78-$G$20))*180/PI()))</f>
        <v>1.1129308875617865</v>
      </c>
      <c r="AE78" s="19">
        <f t="shared" ref="AE78" si="640">IF(E78&lt;=0,NA(),ATAN(Y78/X78)*180/PI())</f>
        <v>-17.247006871624773</v>
      </c>
      <c r="AF78" s="21"/>
      <c r="AG78" s="20">
        <f t="shared" ref="AG78" si="641">1/(O78/E78)</f>
        <v>0.93367135802077572</v>
      </c>
      <c r="AH78" s="19">
        <f t="shared" ref="AH78" si="642">1/(Z78/F78)</f>
        <v>1.3924972698083804</v>
      </c>
      <c r="AI78" s="21"/>
      <c r="AJ78" s="17">
        <f t="shared" ref="AJ78" si="643">SQRT((G78-$E$11)^2+(H78-$F$11)^2+(I78-$G$11)^2)</f>
        <v>268.7916631576295</v>
      </c>
    </row>
    <row r="79" spans="2:36" ht="15.75" x14ac:dyDescent="0.25">
      <c r="B79" s="138">
        <v>60</v>
      </c>
      <c r="C79" s="139"/>
      <c r="D79" s="79">
        <v>45702.458333333336</v>
      </c>
      <c r="E79" s="92">
        <f t="shared" ref="E79:E80" si="644">D79-D78</f>
        <v>4.0833333333357587</v>
      </c>
      <c r="F79" s="93">
        <f t="shared" ref="F79:F80" si="645">D79-D$20</f>
        <v>233.04166666667152</v>
      </c>
      <c r="G79" s="20">
        <v>808685.27099999995</v>
      </c>
      <c r="H79" s="20">
        <v>9158455.5350000001</v>
      </c>
      <c r="I79" s="19">
        <v>2709.3819999999996</v>
      </c>
      <c r="K79" s="16">
        <f t="shared" ref="K79:K80" si="646">(G79-G78)*100</f>
        <v>6.0499999905005097</v>
      </c>
      <c r="L79" s="17">
        <f t="shared" ref="L79:L80" si="647">(H79-H78)*100</f>
        <v>7.6999999582767487</v>
      </c>
      <c r="M79" s="17">
        <f t="shared" ref="M79:M80" si="648">SQRT(K79^2+L79^2)</f>
        <v>9.7924715594439231</v>
      </c>
      <c r="N79" s="17">
        <f t="shared" ref="N79:N80" si="649">(I79-I78)*100</f>
        <v>-3.8000000000465661</v>
      </c>
      <c r="O79" s="18">
        <f t="shared" ref="O79:O80" si="650">(SQRT((G79-G78)^2+(H79-H78)^2+(I79-I78)^2)*100)</f>
        <v>10.503927800726355</v>
      </c>
      <c r="P79" s="18">
        <f t="shared" ref="P79:P80" si="651">O79/(F79-F78)</f>
        <v>2.5723904818090082</v>
      </c>
      <c r="Q79" s="19">
        <f t="shared" ref="Q79:Q80" si="652">(P79-P78)/(F79-F78)</f>
        <v>0.36767750410751782</v>
      </c>
      <c r="R79" s="21"/>
      <c r="S79" s="42">
        <f t="shared" ref="S79:S80" si="653">IF(K79&lt;0, ATAN2(L79,K79)*180/PI()+360,ATAN2(L79,K79)*180/PI())</f>
        <v>38.157226694488642</v>
      </c>
      <c r="T79" s="43">
        <f t="shared" ref="T79:T80" si="654">ATAN(N79/M79)*180/PI()</f>
        <v>-21.20890276354611</v>
      </c>
      <c r="U79" s="21"/>
      <c r="V79" s="16">
        <f t="shared" ref="V79:V80" si="655">(G79-$G$20)*100</f>
        <v>9.1000000014901161</v>
      </c>
      <c r="W79" s="127">
        <f t="shared" ref="W79:W80" si="656">(H79-$H$20)*100</f>
        <v>164.69999998807907</v>
      </c>
      <c r="X79" s="127">
        <f t="shared" ref="X79:X80" si="657">SQRT(V79^2+W79^2)</f>
        <v>164.95120489435766</v>
      </c>
      <c r="Y79" s="127">
        <f t="shared" ref="Y79:Y80" si="658">(I79-$I$20)*100</f>
        <v>-52.550000000064756</v>
      </c>
      <c r="Z79" s="127">
        <f t="shared" ref="Z79:Z80" si="659">SQRT((G79-$G$20)^2+(H79-$H$20)^2+(I79-$I$20)^2)*100</f>
        <v>173.11961903870736</v>
      </c>
      <c r="AA79" s="127">
        <f t="shared" ref="AA79:AA80" si="660">Z79/F79</f>
        <v>0.74286981171623279</v>
      </c>
      <c r="AB79" s="19">
        <f t="shared" ref="AB79:AB80" si="661">(AA79-$AA$20)/(F79-$F$20)</f>
        <v>3.1877124050043297E-3</v>
      </c>
      <c r="AC79" s="21"/>
      <c r="AD79" s="16">
        <f t="shared" ref="AD79:AD80" si="662">IF(F79&lt;=0,NA(),IF((G79-$G$20)&lt;0,ATAN2((H79-$H$20),(G79-$G$20))*180/PI()+360,ATAN2((H79-$H$20),(G79-$G$20))*180/PI()))</f>
        <v>3.1624893666708433</v>
      </c>
      <c r="AE79" s="19">
        <f t="shared" ref="AE79:AE80" si="663">IF(E79&lt;=0,NA(),ATAN(Y79/X79)*180/PI())</f>
        <v>-17.670789781065483</v>
      </c>
      <c r="AF79" s="21"/>
      <c r="AG79" s="20">
        <f t="shared" ref="AG79:AG80" si="664">1/(O79/E79)</f>
        <v>0.38874346918620217</v>
      </c>
      <c r="AH79" s="19">
        <f t="shared" ref="AH79:AH80" si="665">1/(Z79/F79)</f>
        <v>1.3461308889234926</v>
      </c>
      <c r="AI79" s="21"/>
      <c r="AJ79" s="17">
        <f t="shared" ref="AJ79:AJ80" si="666">SQRT((G79-$E$11)^2+(H79-$F$11)^2+(I79-$G$11)^2)</f>
        <v>268.75430363243919</v>
      </c>
    </row>
    <row r="80" spans="2:36" ht="15.75" x14ac:dyDescent="0.25">
      <c r="B80" s="138">
        <v>61</v>
      </c>
      <c r="C80" s="139"/>
      <c r="D80" s="79">
        <v>45704.625</v>
      </c>
      <c r="E80" s="92">
        <f t="shared" si="644"/>
        <v>2.1666666666642413</v>
      </c>
      <c r="F80" s="93">
        <f t="shared" si="645"/>
        <v>235.20833333333576</v>
      </c>
      <c r="G80" s="20">
        <v>808685.25600000005</v>
      </c>
      <c r="H80" s="20">
        <v>9158455.550999999</v>
      </c>
      <c r="I80" s="19">
        <v>2709.3654999999999</v>
      </c>
      <c r="K80" s="16">
        <f t="shared" si="646"/>
        <v>-1.4999999897554517</v>
      </c>
      <c r="L80" s="17">
        <f t="shared" si="647"/>
        <v>1.5999998897314072</v>
      </c>
      <c r="M80" s="17">
        <f t="shared" si="648"/>
        <v>2.193171132494423</v>
      </c>
      <c r="N80" s="17">
        <f t="shared" si="649"/>
        <v>-1.6499999999723514</v>
      </c>
      <c r="O80" s="18">
        <f t="shared" si="650"/>
        <v>2.7445399644231143</v>
      </c>
      <c r="P80" s="18">
        <f t="shared" si="651"/>
        <v>1.266710752812086</v>
      </c>
      <c r="Q80" s="19">
        <f t="shared" si="652"/>
        <v>-0.60262141338386943</v>
      </c>
      <c r="R80" s="21"/>
      <c r="S80" s="42">
        <f t="shared" si="653"/>
        <v>316.84760849099735</v>
      </c>
      <c r="T80" s="43">
        <f t="shared" si="654"/>
        <v>-36.955434479387414</v>
      </c>
      <c r="U80" s="21"/>
      <c r="V80" s="16">
        <f t="shared" si="655"/>
        <v>7.6000000117346644</v>
      </c>
      <c r="W80" s="127">
        <f t="shared" si="656"/>
        <v>166.29999987781048</v>
      </c>
      <c r="X80" s="127">
        <f t="shared" si="657"/>
        <v>166.47357135454905</v>
      </c>
      <c r="Y80" s="127">
        <f t="shared" si="658"/>
        <v>-54.200000000037107</v>
      </c>
      <c r="Z80" s="127">
        <f t="shared" si="659"/>
        <v>175.07452687224992</v>
      </c>
      <c r="AA80" s="127">
        <f t="shared" si="660"/>
        <v>0.74433811247722848</v>
      </c>
      <c r="AB80" s="19">
        <f t="shared" si="661"/>
        <v>3.1645907350670147E-3</v>
      </c>
      <c r="AC80" s="21"/>
      <c r="AD80" s="16">
        <f t="shared" si="662"/>
        <v>2.6166275078176122</v>
      </c>
      <c r="AE80" s="19">
        <f t="shared" si="663"/>
        <v>-18.034068467419491</v>
      </c>
      <c r="AF80" s="21"/>
      <c r="AG80" s="20">
        <f t="shared" si="664"/>
        <v>0.78944620765238582</v>
      </c>
      <c r="AH80" s="19">
        <f t="shared" si="665"/>
        <v>1.3434754760466374</v>
      </c>
      <c r="AI80" s="21"/>
      <c r="AJ80" s="17">
        <f t="shared" si="666"/>
        <v>268.73117742594911</v>
      </c>
    </row>
    <row r="81" spans="2:36" ht="15.75" x14ac:dyDescent="0.25">
      <c r="B81" s="138">
        <v>62</v>
      </c>
      <c r="C81" s="139"/>
      <c r="D81" s="79">
        <v>45713.625</v>
      </c>
      <c r="E81" s="92">
        <f t="shared" ref="E81" si="667">D81-D80</f>
        <v>9</v>
      </c>
      <c r="F81" s="93">
        <f t="shared" ref="F81" si="668">D81-D$20</f>
        <v>244.20833333333576</v>
      </c>
      <c r="G81" s="20">
        <v>808685.25050000008</v>
      </c>
      <c r="H81" s="20">
        <v>9158455.6770000011</v>
      </c>
      <c r="I81" s="19">
        <v>2709.2794999999996</v>
      </c>
      <c r="K81" s="16">
        <f t="shared" ref="K81" si="669">(G81-G80)*100</f>
        <v>-0.54999999701976776</v>
      </c>
      <c r="L81" s="17">
        <f t="shared" ref="L81" si="670">(H81-H80)*100</f>
        <v>12.600000202655792</v>
      </c>
      <c r="M81" s="17">
        <f t="shared" ref="M81" si="671">SQRT(K81^2+L81^2)</f>
        <v>12.611998457962471</v>
      </c>
      <c r="N81" s="17">
        <f t="shared" ref="N81" si="672">(I81-I80)*100</f>
        <v>-8.6000000000240107</v>
      </c>
      <c r="O81" s="18">
        <f t="shared" ref="O81" si="673">(SQRT((G81-G80)^2+(H81-H80)^2+(I81-I80)^2)*100)</f>
        <v>15.265074683867772</v>
      </c>
      <c r="P81" s="18">
        <f t="shared" ref="P81" si="674">O81/(F81-F80)</f>
        <v>1.6961194093186414</v>
      </c>
      <c r="Q81" s="19">
        <f t="shared" ref="Q81" si="675">(P81-P80)/(F81-F80)</f>
        <v>4.7712072945172816E-2</v>
      </c>
      <c r="R81" s="21"/>
      <c r="S81" s="42">
        <f t="shared" ref="S81" si="676">IF(K81&lt;0, ATAN2(L81,K81)*180/PI()+360,ATAN2(L81,K81)*180/PI())</f>
        <v>357.50058045715463</v>
      </c>
      <c r="T81" s="43">
        <f t="shared" ref="T81" si="677">ATAN(N81/M81)*180/PI()</f>
        <v>-34.289699468251179</v>
      </c>
      <c r="U81" s="21"/>
      <c r="V81" s="16">
        <f t="shared" ref="V81" si="678">(G81-$G$20)*100</f>
        <v>7.0500000147148967</v>
      </c>
      <c r="W81" s="127">
        <f t="shared" ref="W81" si="679">(H81-$H$20)*100</f>
        <v>178.90000008046627</v>
      </c>
      <c r="X81" s="127">
        <f t="shared" ref="X81" si="680">SQRT(V81^2+W81^2)</f>
        <v>179.0388575952112</v>
      </c>
      <c r="Y81" s="127">
        <f t="shared" ref="Y81" si="681">(I81-$I$20)*100</f>
        <v>-62.800000000061118</v>
      </c>
      <c r="Z81" s="127">
        <f t="shared" ref="Z81" si="682">SQRT((G81-$G$20)^2+(H81-$H$20)^2+(I81-$I$20)^2)*100</f>
        <v>189.73337220691036</v>
      </c>
      <c r="AA81" s="127">
        <f t="shared" ref="AA81" si="683">Z81/F81</f>
        <v>0.77693242330076839</v>
      </c>
      <c r="AB81" s="19">
        <f t="shared" ref="AB81" si="684">(AA81-$AA$20)/(F81-$F$20)</f>
        <v>3.1814328884521852E-3</v>
      </c>
      <c r="AC81" s="21"/>
      <c r="AD81" s="16">
        <f t="shared" ref="AD81" si="685">IF(F81&lt;=0,NA(),IF((G81-$G$20)&lt;0,ATAN2((H81-$H$20),(G81-$G$20))*180/PI()+360,ATAN2((H81-$H$20),(G81-$G$20))*180/PI()))</f>
        <v>2.2567151689432414</v>
      </c>
      <c r="AE81" s="19">
        <f t="shared" ref="AE81" si="686">IF(E81&lt;=0,NA(),ATAN(Y81/X81)*180/PI())</f>
        <v>-19.328923835706263</v>
      </c>
      <c r="AF81" s="21"/>
      <c r="AG81" s="20">
        <f t="shared" ref="AG81" si="687">1/(O81/E81)</f>
        <v>0.58958113120214584</v>
      </c>
      <c r="AH81" s="19">
        <f t="shared" ref="AH81" si="688">1/(Z81/F81)</f>
        <v>1.287113228910614</v>
      </c>
      <c r="AI81" s="21"/>
      <c r="AJ81" s="17">
        <f t="shared" ref="AJ81" si="689">SQRT((G81-$E$11)^2+(H81-$F$11)^2+(I81-$G$11)^2)</f>
        <v>268.61277691144045</v>
      </c>
    </row>
    <row r="82" spans="2:36" ht="15.75" x14ac:dyDescent="0.25">
      <c r="B82" s="138">
        <v>63</v>
      </c>
      <c r="C82" s="139"/>
      <c r="D82" s="79"/>
      <c r="E82" s="92"/>
      <c r="F82" s="83"/>
      <c r="G82" s="20"/>
      <c r="H82" s="20"/>
      <c r="I82" s="19"/>
    </row>
    <row r="83" spans="2:36" ht="15.75" x14ac:dyDescent="0.25">
      <c r="B83" s="138">
        <v>64</v>
      </c>
      <c r="C83" s="139"/>
      <c r="D83" s="79"/>
      <c r="E83" s="92"/>
      <c r="F83" s="83"/>
      <c r="G83" s="20"/>
      <c r="H83" s="20"/>
      <c r="I83" s="19"/>
    </row>
    <row r="84" spans="2:36" ht="15.75" x14ac:dyDescent="0.25">
      <c r="B84" s="138">
        <v>65</v>
      </c>
      <c r="C84" s="139"/>
      <c r="D84" s="79"/>
      <c r="E84" s="92"/>
      <c r="F84" s="83"/>
      <c r="G84" s="20"/>
      <c r="H84" s="20"/>
      <c r="I84" s="19"/>
    </row>
    <row r="85" spans="2:36" ht="15.75" x14ac:dyDescent="0.25">
      <c r="B85" s="138">
        <v>66</v>
      </c>
      <c r="C85" s="139"/>
      <c r="D85" s="79"/>
      <c r="E85" s="92"/>
      <c r="F85" s="83"/>
      <c r="G85" s="20"/>
      <c r="H85" s="20"/>
      <c r="I85" s="19"/>
    </row>
  </sheetData>
  <mergeCells count="78">
    <mergeCell ref="B51:C51"/>
    <mergeCell ref="B37:C37"/>
    <mergeCell ref="B38:C38"/>
    <mergeCell ref="B39:C39"/>
    <mergeCell ref="B40:C40"/>
    <mergeCell ref="B41:C41"/>
    <mergeCell ref="B47:C47"/>
    <mergeCell ref="B48:C48"/>
    <mergeCell ref="B49:C49"/>
    <mergeCell ref="B50:C50"/>
    <mergeCell ref="B42:C42"/>
    <mergeCell ref="B43:C43"/>
    <mergeCell ref="B44:C44"/>
    <mergeCell ref="B45:C45"/>
    <mergeCell ref="B46:C46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3:C23"/>
    <mergeCell ref="B24:C24"/>
    <mergeCell ref="B25:C25"/>
    <mergeCell ref="B26:C26"/>
    <mergeCell ref="B22:C22"/>
    <mergeCell ref="B20:C20"/>
    <mergeCell ref="B21:C21"/>
    <mergeCell ref="K17:Q17"/>
    <mergeCell ref="G17:I17"/>
    <mergeCell ref="S17:T17"/>
    <mergeCell ref="V17:AB17"/>
    <mergeCell ref="AD17:AE17"/>
    <mergeCell ref="AG17:AG18"/>
    <mergeCell ref="AH17:AH18"/>
    <mergeCell ref="B2:D5"/>
    <mergeCell ref="B17:C19"/>
    <mergeCell ref="D17:D19"/>
    <mergeCell ref="E17:E18"/>
    <mergeCell ref="F17:F18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82:C82"/>
    <mergeCell ref="B83:C83"/>
    <mergeCell ref="B84:C84"/>
    <mergeCell ref="B85:C85"/>
    <mergeCell ref="B77:C77"/>
    <mergeCell ref="B78:C78"/>
    <mergeCell ref="B79:C79"/>
    <mergeCell ref="B80:C80"/>
    <mergeCell ref="B81:C81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CE04-00FD-48A3-8D3A-B4EB8AA0275F}">
  <sheetPr>
    <tabColor rgb="FFFF9933"/>
  </sheetPr>
  <dimension ref="B1:CV112"/>
  <sheetViews>
    <sheetView zoomScale="70" zoomScaleNormal="70" workbookViewId="0">
      <pane ySplit="19" topLeftCell="A65" activePane="bottomLeft" state="frozen"/>
      <selection activeCell="I8" sqref="I8"/>
      <selection pane="bottomLeft" activeCell="I82" sqref="I82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94"/>
      <c r="F2" s="95"/>
      <c r="G2" s="95"/>
      <c r="H2" s="95"/>
      <c r="I2" s="96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97"/>
      <c r="F3" s="98"/>
      <c r="G3" s="98"/>
      <c r="H3" s="98"/>
      <c r="I3" s="99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97"/>
      <c r="F4" s="98"/>
      <c r="G4" s="98"/>
      <c r="H4" s="98"/>
      <c r="I4" s="99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100"/>
      <c r="F5" s="101"/>
      <c r="G5" s="101"/>
      <c r="H5" s="101"/>
      <c r="I5" s="102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103"/>
      <c r="C6" s="104"/>
      <c r="D6" s="104"/>
      <c r="E6" s="105"/>
      <c r="F6" s="105"/>
      <c r="G6" s="106"/>
      <c r="H6" s="106"/>
      <c r="I6" s="107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108"/>
      <c r="C7" s="7" t="s">
        <v>32</v>
      </c>
      <c r="D7" s="6"/>
      <c r="E7" s="109" t="s">
        <v>45</v>
      </c>
      <c r="F7" s="57"/>
      <c r="G7" s="7" t="s">
        <v>30</v>
      </c>
      <c r="H7" s="6"/>
      <c r="I7" s="110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108"/>
      <c r="C8" s="7" t="s">
        <v>31</v>
      </c>
      <c r="D8" s="6"/>
      <c r="E8" s="109" t="s">
        <v>46</v>
      </c>
      <c r="F8" s="111"/>
      <c r="G8" s="7" t="s">
        <v>29</v>
      </c>
      <c r="H8" s="6"/>
      <c r="I8" s="110" t="s">
        <v>67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108"/>
      <c r="C9" s="7"/>
      <c r="D9" s="6"/>
      <c r="E9" s="57"/>
      <c r="I9" s="112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108"/>
      <c r="C10" s="57" t="s">
        <v>36</v>
      </c>
      <c r="D10" s="6"/>
      <c r="E10" s="18" t="s">
        <v>26</v>
      </c>
      <c r="F10" s="18" t="s">
        <v>27</v>
      </c>
      <c r="G10" s="113" t="s">
        <v>28</v>
      </c>
      <c r="I10" s="112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108"/>
      <c r="C11" s="61" t="s">
        <v>47</v>
      </c>
      <c r="E11" s="113">
        <v>808544.33200000005</v>
      </c>
      <c r="F11" s="113">
        <v>9158682.6030000001</v>
      </c>
      <c r="G11" s="113">
        <v>2681.0059999999999</v>
      </c>
      <c r="H11" s="114"/>
      <c r="I11" s="115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116"/>
      <c r="C12" s="6"/>
      <c r="D12" s="6"/>
      <c r="E12" s="7"/>
      <c r="F12" s="7"/>
      <c r="G12" s="117"/>
      <c r="H12" s="117"/>
      <c r="I12" s="118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116"/>
      <c r="C13" s="6"/>
      <c r="D13" s="6"/>
      <c r="E13" s="119" t="s">
        <v>26</v>
      </c>
      <c r="F13" s="120" t="s">
        <v>27</v>
      </c>
      <c r="G13" s="18" t="s">
        <v>28</v>
      </c>
      <c r="H13" s="117"/>
      <c r="I13" s="118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116"/>
      <c r="C14" s="121" t="s">
        <v>25</v>
      </c>
      <c r="D14" s="121"/>
      <c r="E14" s="113">
        <f>G20</f>
        <v>808546.07850000006</v>
      </c>
      <c r="F14" s="113">
        <f>H20</f>
        <v>9158513.4920000006</v>
      </c>
      <c r="G14" s="113">
        <f>I20</f>
        <v>2708.6970000000001</v>
      </c>
      <c r="H14" s="117"/>
      <c r="I14" s="118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122"/>
      <c r="C15" s="123"/>
      <c r="D15" s="123"/>
      <c r="E15" s="123"/>
      <c r="F15" s="123"/>
      <c r="G15" s="123"/>
      <c r="H15" s="123"/>
      <c r="I15" s="12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53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/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79">
        <v>45469.416666666664</v>
      </c>
      <c r="E20" s="82">
        <v>0</v>
      </c>
      <c r="F20" s="83">
        <v>0</v>
      </c>
      <c r="G20" s="20">
        <v>808546.07850000006</v>
      </c>
      <c r="H20" s="20">
        <v>9158513.4920000006</v>
      </c>
      <c r="I20" s="19">
        <v>2708.6970000000001</v>
      </c>
      <c r="J20" s="6"/>
      <c r="K20" s="16">
        <f>(G20-G20)*100</f>
        <v>0</v>
      </c>
      <c r="L20" s="17">
        <f>(H20-H20)*100</f>
        <v>0</v>
      </c>
      <c r="M20" s="17">
        <f t="shared" ref="M20:M25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5" si="1">(G20-$G$20)*100</f>
        <v>0</v>
      </c>
      <c r="W20" s="86">
        <f t="shared" ref="W20:W25" si="2">(H20-$H$20)*100</f>
        <v>0</v>
      </c>
      <c r="X20" s="86">
        <v>0</v>
      </c>
      <c r="Y20" s="86">
        <f t="shared" ref="Y20:Y25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5" si="4">SQRT((G20-$E$11)^2+(H20-$F$11)^2+(I20-$G$11)^2)</f>
        <v>171.37202824295417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89">
        <v>45471.583333333336</v>
      </c>
      <c r="E21" s="82">
        <f t="shared" ref="E21:E26" si="5">D21-D20</f>
        <v>2.1666666666715173</v>
      </c>
      <c r="F21" s="83">
        <f t="shared" ref="F21:F26" si="6">D21-D$20</f>
        <v>2.1666666666715173</v>
      </c>
      <c r="G21" s="20">
        <v>808546.06700000004</v>
      </c>
      <c r="H21" s="20">
        <v>9158513.4985000007</v>
      </c>
      <c r="I21" s="19">
        <v>2708.6905000000002</v>
      </c>
      <c r="K21" s="16">
        <f t="shared" ref="K21:L24" si="7">(G21-G20)*100</f>
        <v>-1.1500000022351742</v>
      </c>
      <c r="L21" s="17">
        <f t="shared" si="7"/>
        <v>0.65000001341104507</v>
      </c>
      <c r="M21" s="17">
        <f t="shared" si="0"/>
        <v>1.3209844899071523</v>
      </c>
      <c r="N21" s="17">
        <f t="shared" ref="N21:N26" si="8">(I21-I20)*100</f>
        <v>-0.64999999999599822</v>
      </c>
      <c r="O21" s="18">
        <f t="shared" ref="O21:O26" si="9">(SQRT((G21-G20)^2+(H21-H20)^2+(I21-I20)^2)*100)</f>
        <v>1.472243194098739</v>
      </c>
      <c r="P21" s="18">
        <f t="shared" ref="P21:P26" si="10">O21/(F21-F20)</f>
        <v>0.67949685881328137</v>
      </c>
      <c r="Q21" s="19">
        <f t="shared" ref="Q21:Q26" si="11">(P21-P20)/(F21-F20)</f>
        <v>0.31361393483619698</v>
      </c>
      <c r="R21" s="21"/>
      <c r="S21" s="42">
        <f t="shared" ref="S21:S26" si="12">IF(K21&lt;0, ATAN2(L21,K21)*180/PI()+360,ATAN2(L21,K21)*180/PI())</f>
        <v>299.47588946193503</v>
      </c>
      <c r="T21" s="43">
        <f t="shared" ref="T21:T26" si="13">ATAN(N21/M21)*180/PI()</f>
        <v>-26.199827072524865</v>
      </c>
      <c r="U21" s="21"/>
      <c r="V21" s="20">
        <f t="shared" si="1"/>
        <v>-1.1500000022351742</v>
      </c>
      <c r="W21" s="18">
        <f t="shared" si="2"/>
        <v>0.65000001341104507</v>
      </c>
      <c r="X21" s="18">
        <f t="shared" ref="X21:X26" si="14">SQRT(V21^2+W21^2)</f>
        <v>1.3209844899071523</v>
      </c>
      <c r="Y21" s="18">
        <f t="shared" si="3"/>
        <v>-0.64999999999599822</v>
      </c>
      <c r="Z21" s="18">
        <f t="shared" ref="Z21:Z26" si="15">SQRT((G21-$G$20)^2+(H21-$H$20)^2+(I21-$I$20)^2)*100</f>
        <v>1.472243194098739</v>
      </c>
      <c r="AA21" s="18">
        <f t="shared" ref="AA21:AA26" si="16">Z21/F21</f>
        <v>0.67949685881328137</v>
      </c>
      <c r="AB21" s="19">
        <f t="shared" ref="AB21:AB26" si="17">(AA21-$AA$20)/(F21-$F$20)</f>
        <v>0.31361393483619698</v>
      </c>
      <c r="AC21" s="21"/>
      <c r="AD21" s="42">
        <f t="shared" ref="AD21:AD26" si="18">IF(F21&lt;=0,NA(),IF((G21-$G$20)&lt;0,ATAN2((H21-$H$20),(G21-$G$20))*180/PI()+360,ATAN2((H21-$H$20),(G21-$G$20))*180/PI()))</f>
        <v>299.47588946193503</v>
      </c>
      <c r="AE21" s="43">
        <f t="shared" ref="AE21:AE26" si="19">IF(E21&lt;=0,NA(),ATAN(Y21/X21)*180/PI())</f>
        <v>-26.199827072524865</v>
      </c>
      <c r="AF21" s="21"/>
      <c r="AG21" s="55">
        <f t="shared" ref="AG21:AG26" si="20">1/(O21/E21)</f>
        <v>1.4716771490989182</v>
      </c>
      <c r="AH21" s="55">
        <f t="shared" ref="AH21:AH26" si="21">1/(Z21/F21)</f>
        <v>1.4716771490989182</v>
      </c>
      <c r="AI21" s="21"/>
      <c r="AJ21" s="17">
        <f t="shared" si="4"/>
        <v>171.36444696992564</v>
      </c>
    </row>
    <row r="22" spans="2:100" ht="15.75" x14ac:dyDescent="0.25">
      <c r="B22" s="138">
        <v>3</v>
      </c>
      <c r="C22" s="139"/>
      <c r="D22" s="89">
        <v>45478.666666666664</v>
      </c>
      <c r="E22" s="82">
        <f t="shared" si="5"/>
        <v>7.0833333333284827</v>
      </c>
      <c r="F22" s="83">
        <f t="shared" si="6"/>
        <v>9.25</v>
      </c>
      <c r="G22" s="20">
        <v>808546.09600000002</v>
      </c>
      <c r="H22" s="20">
        <v>9158513.5164999999</v>
      </c>
      <c r="I22" s="19">
        <v>2708.6639999999998</v>
      </c>
      <c r="K22" s="16">
        <f t="shared" si="7"/>
        <v>2.8999999980442226</v>
      </c>
      <c r="L22" s="17">
        <f t="shared" si="7"/>
        <v>1.7999999225139618</v>
      </c>
      <c r="M22" s="17">
        <f t="shared" si="0"/>
        <v>3.4132095906502369</v>
      </c>
      <c r="N22" s="17">
        <f t="shared" si="8"/>
        <v>-2.650000000039654</v>
      </c>
      <c r="O22" s="18">
        <f t="shared" si="9"/>
        <v>4.3211687897971451</v>
      </c>
      <c r="P22" s="18">
        <f t="shared" si="10"/>
        <v>0.61004735856001469</v>
      </c>
      <c r="Q22" s="19">
        <f t="shared" si="11"/>
        <v>-9.8046353298796574E-3</v>
      </c>
      <c r="R22" s="21"/>
      <c r="S22" s="42">
        <f t="shared" si="12"/>
        <v>58.172554511155461</v>
      </c>
      <c r="T22" s="43">
        <f t="shared" si="13"/>
        <v>-37.825597778253744</v>
      </c>
      <c r="U22" s="21"/>
      <c r="V22" s="20">
        <f t="shared" si="1"/>
        <v>1.7499999958090484</v>
      </c>
      <c r="W22" s="18">
        <f t="shared" si="2"/>
        <v>2.4499999359250069</v>
      </c>
      <c r="X22" s="18">
        <f t="shared" si="14"/>
        <v>3.0108137888890116</v>
      </c>
      <c r="Y22" s="18">
        <f t="shared" si="3"/>
        <v>-3.3000000000356522</v>
      </c>
      <c r="Z22" s="18">
        <f t="shared" si="15"/>
        <v>4.4671019320807437</v>
      </c>
      <c r="AA22" s="18">
        <f t="shared" si="16"/>
        <v>0.48292993860332362</v>
      </c>
      <c r="AB22" s="19">
        <f t="shared" si="17"/>
        <v>5.220864201117012E-2</v>
      </c>
      <c r="AC22" s="21"/>
      <c r="AD22" s="42">
        <f t="shared" si="18"/>
        <v>35.537678435807081</v>
      </c>
      <c r="AE22" s="43">
        <f t="shared" si="19"/>
        <v>-47.62368167753165</v>
      </c>
      <c r="AF22" s="21"/>
      <c r="AG22" s="55">
        <f t="shared" si="20"/>
        <v>1.6392169984318077</v>
      </c>
      <c r="AH22" s="55">
        <f t="shared" si="21"/>
        <v>2.0706937384998101</v>
      </c>
      <c r="AI22" s="21"/>
      <c r="AJ22" s="17">
        <f t="shared" si="4"/>
        <v>171.34270087260919</v>
      </c>
    </row>
    <row r="23" spans="2:100" ht="15.75" x14ac:dyDescent="0.25">
      <c r="B23" s="138">
        <v>5</v>
      </c>
      <c r="C23" s="139"/>
      <c r="D23" s="89">
        <v>45485.666666666664</v>
      </c>
      <c r="E23" s="82">
        <f t="shared" si="5"/>
        <v>7</v>
      </c>
      <c r="F23" s="83">
        <f t="shared" si="6"/>
        <v>16.25</v>
      </c>
      <c r="G23" s="20">
        <v>808546.11100000003</v>
      </c>
      <c r="H23" s="20">
        <v>9158513.5280000009</v>
      </c>
      <c r="I23" s="19">
        <v>2708.6440000000002</v>
      </c>
      <c r="K23" s="16">
        <f t="shared" si="7"/>
        <v>1.5000000013969839</v>
      </c>
      <c r="L23" s="17">
        <f t="shared" si="7"/>
        <v>1.1500000953674316</v>
      </c>
      <c r="M23" s="17">
        <f t="shared" si="0"/>
        <v>1.8901058762767904</v>
      </c>
      <c r="N23" s="17">
        <f t="shared" si="8"/>
        <v>-1.9999999999527063</v>
      </c>
      <c r="O23" s="18">
        <f t="shared" si="9"/>
        <v>2.7518176217451034</v>
      </c>
      <c r="P23" s="18">
        <f t="shared" si="10"/>
        <v>0.39311680310644331</v>
      </c>
      <c r="Q23" s="19">
        <f t="shared" si="11"/>
        <v>-3.0990079350510197E-2</v>
      </c>
      <c r="R23" s="21"/>
      <c r="S23" s="42">
        <f t="shared" si="12"/>
        <v>52.523818170148985</v>
      </c>
      <c r="T23" s="43">
        <f t="shared" si="13"/>
        <v>-46.618155271700346</v>
      </c>
      <c r="U23" s="21"/>
      <c r="V23" s="20">
        <f t="shared" si="1"/>
        <v>3.2499999972060323</v>
      </c>
      <c r="W23" s="18">
        <f t="shared" si="2"/>
        <v>3.6000000312924385</v>
      </c>
      <c r="X23" s="18">
        <f t="shared" si="14"/>
        <v>4.8500000213551306</v>
      </c>
      <c r="Y23" s="18">
        <f t="shared" si="3"/>
        <v>-5.2999999999883585</v>
      </c>
      <c r="Z23" s="18">
        <f t="shared" si="15"/>
        <v>7.1841840320958763</v>
      </c>
      <c r="AA23" s="18">
        <f t="shared" si="16"/>
        <v>0.4421036327443616</v>
      </c>
      <c r="AB23" s="19">
        <f t="shared" si="17"/>
        <v>2.7206377399653023E-2</v>
      </c>
      <c r="AC23" s="21"/>
      <c r="AD23" s="42">
        <f t="shared" si="18"/>
        <v>42.075021778623324</v>
      </c>
      <c r="AE23" s="43">
        <f t="shared" si="19"/>
        <v>-47.538544472690937</v>
      </c>
      <c r="AF23" s="21"/>
      <c r="AG23" s="55">
        <f t="shared" si="20"/>
        <v>2.5437732299863876</v>
      </c>
      <c r="AH23" s="55">
        <f t="shared" si="21"/>
        <v>2.2619131034786855</v>
      </c>
      <c r="AI23" s="21"/>
      <c r="AJ23" s="17">
        <f t="shared" si="4"/>
        <v>171.32827994743894</v>
      </c>
    </row>
    <row r="24" spans="2:100" ht="15.75" x14ac:dyDescent="0.25">
      <c r="B24" s="138">
        <v>6</v>
      </c>
      <c r="C24" s="139"/>
      <c r="D24" s="89">
        <v>45486.666666608799</v>
      </c>
      <c r="E24" s="82">
        <f t="shared" si="5"/>
        <v>0.99999994213430909</v>
      </c>
      <c r="F24" s="83">
        <f t="shared" si="6"/>
        <v>17.249999942134309</v>
      </c>
      <c r="G24" s="20">
        <v>808546.10950000002</v>
      </c>
      <c r="H24" s="20">
        <v>9158513.5289999992</v>
      </c>
      <c r="I24" s="19">
        <v>2708.645</v>
      </c>
      <c r="K24" s="16">
        <f t="shared" si="7"/>
        <v>-0.1500000013038516</v>
      </c>
      <c r="L24" s="17">
        <f t="shared" si="7"/>
        <v>9.999983012676239E-2</v>
      </c>
      <c r="M24" s="17">
        <f t="shared" si="0"/>
        <v>0.18027747062940733</v>
      </c>
      <c r="N24" s="17">
        <f t="shared" si="8"/>
        <v>9.9999999974897946E-2</v>
      </c>
      <c r="O24" s="18">
        <f t="shared" si="9"/>
        <v>0.20615519981682834</v>
      </c>
      <c r="P24" s="18">
        <f t="shared" si="10"/>
        <v>0.2061552117461421</v>
      </c>
      <c r="Q24" s="19">
        <f t="shared" si="11"/>
        <v>-0.18696160217896349</v>
      </c>
      <c r="R24" s="21"/>
      <c r="S24" s="42">
        <f t="shared" si="12"/>
        <v>303.69002237446557</v>
      </c>
      <c r="T24" s="43">
        <f t="shared" si="13"/>
        <v>29.017153175555542</v>
      </c>
      <c r="U24" s="21"/>
      <c r="V24" s="20">
        <f t="shared" si="1"/>
        <v>3.0999999959021807</v>
      </c>
      <c r="W24" s="18">
        <f t="shared" si="2"/>
        <v>3.6999998614192009</v>
      </c>
      <c r="X24" s="18">
        <f t="shared" si="14"/>
        <v>4.8270072456021476</v>
      </c>
      <c r="Y24" s="18">
        <f t="shared" si="3"/>
        <v>-5.2000000000134605</v>
      </c>
      <c r="Z24" s="18">
        <f t="shared" si="15"/>
        <v>7.0950686359777819</v>
      </c>
      <c r="AA24" s="18">
        <f t="shared" si="16"/>
        <v>0.41130832810309698</v>
      </c>
      <c r="AB24" s="19">
        <f t="shared" si="17"/>
        <v>2.3843961129440247E-2</v>
      </c>
      <c r="AC24" s="21"/>
      <c r="AD24" s="42">
        <f t="shared" si="18"/>
        <v>39.9575499499527</v>
      </c>
      <c r="AE24" s="43">
        <f t="shared" si="19"/>
        <v>-47.13035264916126</v>
      </c>
      <c r="AF24" s="21"/>
      <c r="AG24" s="55">
        <f t="shared" si="20"/>
        <v>4.8507141368387625</v>
      </c>
      <c r="AH24" s="55">
        <f t="shared" si="21"/>
        <v>2.4312661127283177</v>
      </c>
      <c r="AI24" s="21"/>
      <c r="AJ24" s="17">
        <f t="shared" si="4"/>
        <v>171.32743885196084</v>
      </c>
    </row>
    <row r="25" spans="2:100" ht="15.75" x14ac:dyDescent="0.25">
      <c r="B25" s="138">
        <v>7</v>
      </c>
      <c r="C25" s="139"/>
      <c r="D25" s="79">
        <v>45489.666666666664</v>
      </c>
      <c r="E25" s="82">
        <f t="shared" si="5"/>
        <v>3.0000000578656909</v>
      </c>
      <c r="F25" s="83">
        <f t="shared" si="6"/>
        <v>20.25</v>
      </c>
      <c r="G25" s="20">
        <v>808546.10950000002</v>
      </c>
      <c r="H25" s="20">
        <v>9158513.5350000001</v>
      </c>
      <c r="I25" s="19">
        <v>2708.636</v>
      </c>
      <c r="K25" s="16">
        <f t="shared" ref="K25" si="22">(G25-G24)*100</f>
        <v>0</v>
      </c>
      <c r="L25" s="17">
        <f t="shared" ref="L25" si="23">(H25-H24)*100</f>
        <v>0.60000009834766388</v>
      </c>
      <c r="M25" s="17">
        <f t="shared" si="0"/>
        <v>0.60000009834766388</v>
      </c>
      <c r="N25" s="17">
        <f t="shared" si="8"/>
        <v>-0.90000000000145519</v>
      </c>
      <c r="O25" s="18">
        <f t="shared" si="9"/>
        <v>1.081665437193879</v>
      </c>
      <c r="P25" s="18">
        <f t="shared" si="10"/>
        <v>0.36055513877670226</v>
      </c>
      <c r="Q25" s="19">
        <f t="shared" si="11"/>
        <v>5.1466641350802464E-2</v>
      </c>
      <c r="R25" s="21"/>
      <c r="S25" s="42">
        <f t="shared" si="12"/>
        <v>0</v>
      </c>
      <c r="T25" s="43">
        <f t="shared" si="13"/>
        <v>-56.309928139520061</v>
      </c>
      <c r="U25" s="21"/>
      <c r="V25" s="20">
        <f t="shared" si="1"/>
        <v>3.0999999959021807</v>
      </c>
      <c r="W25" s="18">
        <f t="shared" si="2"/>
        <v>4.2999999597668648</v>
      </c>
      <c r="X25" s="18">
        <f t="shared" si="14"/>
        <v>5.3009432772468488</v>
      </c>
      <c r="Y25" s="18">
        <f t="shared" si="3"/>
        <v>-6.1000000000149157</v>
      </c>
      <c r="Z25" s="18">
        <f t="shared" si="15"/>
        <v>8.0814602411179717</v>
      </c>
      <c r="AA25" s="18">
        <f t="shared" si="16"/>
        <v>0.3990844563515048</v>
      </c>
      <c r="AB25" s="19">
        <f t="shared" si="17"/>
        <v>1.9707874387728631E-2</v>
      </c>
      <c r="AC25" s="21"/>
      <c r="AD25" s="42">
        <f t="shared" si="18"/>
        <v>35.788973677564051</v>
      </c>
      <c r="AE25" s="43">
        <f t="shared" si="19"/>
        <v>-49.00912739268923</v>
      </c>
      <c r="AF25" s="21"/>
      <c r="AG25" s="55">
        <f t="shared" si="20"/>
        <v>2.7735008947391995</v>
      </c>
      <c r="AH25" s="55">
        <f t="shared" si="21"/>
        <v>2.5057352750396822</v>
      </c>
      <c r="AI25" s="21"/>
      <c r="AJ25" s="17">
        <f t="shared" si="4"/>
        <v>171.32006604668297</v>
      </c>
    </row>
    <row r="26" spans="2:100" ht="15.75" x14ac:dyDescent="0.25">
      <c r="B26" s="138">
        <v>8</v>
      </c>
      <c r="C26" s="139"/>
      <c r="D26" s="79">
        <v>45493.583333333336</v>
      </c>
      <c r="E26" s="82">
        <f t="shared" si="5"/>
        <v>3.9166666666715173</v>
      </c>
      <c r="F26" s="83">
        <f t="shared" si="6"/>
        <v>24.166666666671517</v>
      </c>
      <c r="G26" s="20">
        <v>808546.11250000005</v>
      </c>
      <c r="H26" s="20">
        <v>9158513.5425000004</v>
      </c>
      <c r="I26" s="19">
        <v>2708.6255000000001</v>
      </c>
      <c r="K26" s="16">
        <f t="shared" ref="K26" si="24">(G26-G25)*100</f>
        <v>0.30000000260770321</v>
      </c>
      <c r="L26" s="17">
        <f t="shared" ref="L26" si="25">(H26-H25)*100</f>
        <v>0.75000002980232239</v>
      </c>
      <c r="M26" s="17">
        <f t="shared" ref="M26" si="26">SQRT(K26^2+L26^2)</f>
        <v>0.80777474970941399</v>
      </c>
      <c r="N26" s="17">
        <f t="shared" si="8"/>
        <v>-1.0499999999865395</v>
      </c>
      <c r="O26" s="18">
        <f t="shared" si="9"/>
        <v>1.3247641474012797</v>
      </c>
      <c r="P26" s="18">
        <f t="shared" si="10"/>
        <v>0.33823765465522698</v>
      </c>
      <c r="Q26" s="19">
        <f t="shared" si="11"/>
        <v>-5.6980810522845021E-3</v>
      </c>
      <c r="R26" s="21"/>
      <c r="S26" s="42">
        <f t="shared" si="12"/>
        <v>21.801408873008697</v>
      </c>
      <c r="T26" s="43">
        <f t="shared" si="13"/>
        <v>-52.428581790367396</v>
      </c>
      <c r="U26" s="21"/>
      <c r="V26" s="20">
        <f t="shared" ref="V26" si="27">(G26-$G$20)*100</f>
        <v>3.3999999985098839</v>
      </c>
      <c r="W26" s="18">
        <f t="shared" ref="W26" si="28">(H26-$H$20)*100</f>
        <v>5.0499999895691872</v>
      </c>
      <c r="X26" s="18">
        <f t="shared" si="14"/>
        <v>6.0878978214582418</v>
      </c>
      <c r="Y26" s="18">
        <f t="shared" ref="Y26" si="29">(I26-$I$20)*100</f>
        <v>-7.1500000000014552</v>
      </c>
      <c r="Z26" s="18">
        <f t="shared" si="15"/>
        <v>9.3906868696883308</v>
      </c>
      <c r="AA26" s="18">
        <f t="shared" si="16"/>
        <v>0.38858014633185295</v>
      </c>
      <c r="AB26" s="19">
        <f t="shared" si="17"/>
        <v>1.6079178468901032E-2</v>
      </c>
      <c r="AC26" s="21"/>
      <c r="AD26" s="42">
        <f t="shared" si="18"/>
        <v>33.951094371537856</v>
      </c>
      <c r="AE26" s="43">
        <f t="shared" si="19"/>
        <v>-49.587125495049122</v>
      </c>
      <c r="AF26" s="21"/>
      <c r="AG26" s="55">
        <f t="shared" si="20"/>
        <v>2.9565011057663635</v>
      </c>
      <c r="AH26" s="55">
        <f t="shared" si="21"/>
        <v>2.5734716748652047</v>
      </c>
      <c r="AI26" s="21"/>
      <c r="AJ26" s="17">
        <f t="shared" ref="AJ26" si="30">SQRT((G26-$E$11)^2+(H26-$F$11)^2+(I26-$G$11)^2)</f>
        <v>171.31100262574833</v>
      </c>
    </row>
    <row r="27" spans="2:100" ht="15.75" x14ac:dyDescent="0.25">
      <c r="B27" s="138">
        <v>9</v>
      </c>
      <c r="C27" s="139"/>
      <c r="D27" s="79">
        <v>45494.625</v>
      </c>
      <c r="E27" s="82">
        <f t="shared" ref="E27" si="31">D27-D26</f>
        <v>1.0416666666642413</v>
      </c>
      <c r="F27" s="83">
        <f t="shared" ref="F27" si="32">D27-D$20</f>
        <v>25.208333333335759</v>
      </c>
      <c r="G27" s="20">
        <v>808546.07949999999</v>
      </c>
      <c r="H27" s="20">
        <v>9158513.5434999987</v>
      </c>
      <c r="I27" s="19">
        <v>2708.6315</v>
      </c>
      <c r="K27" s="16">
        <f t="shared" ref="K27" si="33">(G27-G26)*100</f>
        <v>-3.3000000054016709</v>
      </c>
      <c r="L27" s="17">
        <f t="shared" ref="L27" si="34">(H27-H26)*100</f>
        <v>9.999983012676239E-2</v>
      </c>
      <c r="M27" s="17">
        <f t="shared" ref="M27" si="35">SQRT(K27^2+L27^2)</f>
        <v>3.3015148040977205</v>
      </c>
      <c r="N27" s="17">
        <f t="shared" ref="N27" si="36">(I27-I26)*100</f>
        <v>0.59999999998581188</v>
      </c>
      <c r="O27" s="18">
        <f t="shared" ref="O27" si="37">(SQRT((G27-G26)^2+(H27-H26)^2+(I27-I26)^2)*100)</f>
        <v>3.3555923473597602</v>
      </c>
      <c r="P27" s="18">
        <f t="shared" ref="P27" si="38">O27/(F27-F26)</f>
        <v>3.22136865347287</v>
      </c>
      <c r="Q27" s="19">
        <f t="shared" ref="Q27" si="39">(P27-P26)/(F27-F26)</f>
        <v>2.7678057588713818</v>
      </c>
      <c r="R27" s="21"/>
      <c r="S27" s="42">
        <f t="shared" ref="S27" si="40">IF(K27&lt;0, ATAN2(L27,K27)*180/PI()+360,ATAN2(L27,K27)*180/PI())</f>
        <v>271.73570163939502</v>
      </c>
      <c r="T27" s="43">
        <f t="shared" ref="T27" si="41">ATAN(N27/M27)*180/PI()</f>
        <v>10.30021962409014</v>
      </c>
      <c r="U27" s="21"/>
      <c r="V27" s="20">
        <f t="shared" ref="V27" si="42">(G27-$G$20)*100</f>
        <v>9.9999993108212948E-2</v>
      </c>
      <c r="W27" s="18">
        <f t="shared" ref="W27" si="43">(H27-$H$20)*100</f>
        <v>5.1499998196959496</v>
      </c>
      <c r="X27" s="18">
        <f t="shared" ref="X27" si="44">SQRT(V27^2+W27^2)</f>
        <v>5.1509706018856241</v>
      </c>
      <c r="Y27" s="18">
        <f t="shared" ref="Y27" si="45">(I27-$I$20)*100</f>
        <v>-6.5500000000156433</v>
      </c>
      <c r="Z27" s="18">
        <f t="shared" ref="Z27" si="46">SQRT((G27-$G$20)^2+(H27-$H$20)^2+(I27-$I$20)^2)*100</f>
        <v>8.3327665358927998</v>
      </c>
      <c r="AA27" s="18">
        <f t="shared" ref="AA27" si="47">Z27/F27</f>
        <v>0.3305560278700958</v>
      </c>
      <c r="AB27" s="19">
        <f t="shared" ref="AB27" si="48">(AA27-$AA$20)/(F27-$F$20)</f>
        <v>1.3112966394845514E-2</v>
      </c>
      <c r="AC27" s="21"/>
      <c r="AD27" s="42">
        <f t="shared" ref="AD27" si="49">IF(F27&lt;=0,NA(),IF((G27-$G$20)&lt;0,ATAN2((H27-$H$20),(G27-$G$20))*180/PI()+360,ATAN2((H27-$H$20),(G27-$G$20))*180/PI()))</f>
        <v>1.1123995785887177</v>
      </c>
      <c r="AE27" s="43">
        <f t="shared" ref="AE27" si="50">IF(E27&lt;=0,NA(),ATAN(Y27/X27)*180/PI())</f>
        <v>-51.818216041307572</v>
      </c>
      <c r="AF27" s="21"/>
      <c r="AG27" s="55">
        <f t="shared" ref="AG27" si="51">1/(O27/E27)</f>
        <v>0.31042705991502312</v>
      </c>
      <c r="AH27" s="55">
        <f t="shared" ref="AH27" si="52">1/(Z27/F27)</f>
        <v>3.0252057614662133</v>
      </c>
      <c r="AI27" s="21"/>
      <c r="AJ27" s="17">
        <f t="shared" ref="AJ27" si="53">SQRT((G27-$E$11)^2+(H27-$F$11)^2+(I27-$G$11)^2)</f>
        <v>171.31064341486001</v>
      </c>
    </row>
    <row r="28" spans="2:100" ht="15.75" x14ac:dyDescent="0.25">
      <c r="B28" s="138">
        <v>10</v>
      </c>
      <c r="C28" s="139"/>
      <c r="D28" s="79">
        <v>45495.666666666664</v>
      </c>
      <c r="E28" s="82">
        <f t="shared" ref="E28" si="54">D28-D27</f>
        <v>1.0416666666642413</v>
      </c>
      <c r="F28" s="83">
        <f t="shared" ref="F28" si="55">D28-D$20</f>
        <v>26.25</v>
      </c>
      <c r="G28" s="20">
        <v>808546.0915000001</v>
      </c>
      <c r="H28" s="20">
        <v>9158513.5449999999</v>
      </c>
      <c r="I28" s="19">
        <v>2708.6219999999998</v>
      </c>
      <c r="K28" s="16">
        <f t="shared" ref="K28" si="56">(G28-G27)*100</f>
        <v>1.2000000104308128</v>
      </c>
      <c r="L28" s="17">
        <f t="shared" ref="L28" si="57">(H28-H27)*100</f>
        <v>0.15000011771917343</v>
      </c>
      <c r="M28" s="17">
        <f t="shared" ref="M28" si="58">SQRT(K28^2+L28^2)</f>
        <v>1.2093386871963192</v>
      </c>
      <c r="N28" s="17">
        <f t="shared" ref="N28" si="59">(I28-I27)*100</f>
        <v>-0.95000000001164153</v>
      </c>
      <c r="O28" s="18">
        <f t="shared" ref="O28" si="60">(SQRT((G28-G27)^2+(H28-H27)^2+(I28-I27)^2)*100)</f>
        <v>1.5378556695515466</v>
      </c>
      <c r="P28" s="18">
        <f t="shared" ref="P28" si="61">O28/(F28-F27)</f>
        <v>1.4763414427729222</v>
      </c>
      <c r="Q28" s="19">
        <f t="shared" ref="Q28" si="62">(P28-P27)/(F28-F27)</f>
        <v>-1.6752261222758504</v>
      </c>
      <c r="R28" s="21"/>
      <c r="S28" s="42">
        <f t="shared" ref="S28" si="63">IF(K28&lt;0, ATAN2(L28,K28)*180/PI()+360,ATAN2(L28,K28)*180/PI())</f>
        <v>82.874978178190332</v>
      </c>
      <c r="T28" s="43">
        <f t="shared" ref="T28" si="64">ATAN(N28/M28)*180/PI()</f>
        <v>-38.151523198141639</v>
      </c>
      <c r="U28" s="21"/>
      <c r="V28" s="20">
        <f t="shared" ref="V28" si="65">(G28-$G$20)*100</f>
        <v>1.3000000035390258</v>
      </c>
      <c r="W28" s="18">
        <f t="shared" ref="W28" si="66">(H28-$H$20)*100</f>
        <v>5.299999937415123</v>
      </c>
      <c r="X28" s="18">
        <f t="shared" ref="X28" si="67">SQRT(V28^2+W28^2)</f>
        <v>5.4571053999168617</v>
      </c>
      <c r="Y28" s="18">
        <f t="shared" ref="Y28" si="68">(I28-$I$20)*100</f>
        <v>-7.5000000000272848</v>
      </c>
      <c r="Z28" s="18">
        <f t="shared" ref="Z28" si="69">SQRT((G28-$G$20)^2+(H28-$H$20)^2+(I28-$I$20)^2)*100</f>
        <v>9.2752358108142481</v>
      </c>
      <c r="AA28" s="18">
        <f t="shared" ref="AA28" si="70">Z28/F28</f>
        <v>0.35334231660244753</v>
      </c>
      <c r="AB28" s="19">
        <f t="shared" ref="AB28" si="71">(AA28-$AA$20)/(F28-$F$20)</f>
        <v>1.3460659680093238E-2</v>
      </c>
      <c r="AC28" s="21"/>
      <c r="AD28" s="42">
        <f t="shared" ref="AD28" si="72">IF(F28&lt;=0,NA(),IF((G28-$G$20)&lt;0,ATAN2((H28-$H$20),(G28-$G$20))*180/PI()+360,ATAN2((H28-$H$20),(G28-$G$20))*180/PI()))</f>
        <v>13.781597428275914</v>
      </c>
      <c r="AE28" s="43">
        <f t="shared" ref="AE28" si="73">IF(E28&lt;=0,NA(),ATAN(Y28/X28)*180/PI())</f>
        <v>-53.959837656002044</v>
      </c>
      <c r="AF28" s="21"/>
      <c r="AG28" s="55">
        <f t="shared" ref="AG28" si="74">1/(O28/E28)</f>
        <v>0.67735008381378292</v>
      </c>
      <c r="AH28" s="55">
        <f t="shared" ref="AH28" si="75">1/(Z28/F28)</f>
        <v>2.8301167253768811</v>
      </c>
      <c r="AI28" s="21"/>
      <c r="AJ28" s="17">
        <f t="shared" ref="AJ28" si="76">SQRT((G28-$E$11)^2+(H28-$F$11)^2+(I28-$G$11)^2)</f>
        <v>171.30775423288827</v>
      </c>
    </row>
    <row r="29" spans="2:100" ht="15.75" x14ac:dyDescent="0.25">
      <c r="B29" s="138">
        <v>11</v>
      </c>
      <c r="C29" s="139"/>
      <c r="D29" s="79">
        <v>45497.416666666664</v>
      </c>
      <c r="E29" s="82">
        <f t="shared" ref="E29:E31" si="77">D29-D28</f>
        <v>1.75</v>
      </c>
      <c r="F29" s="83">
        <f t="shared" ref="F29:F31" si="78">D29-D$20</f>
        <v>28</v>
      </c>
      <c r="G29" s="20">
        <v>808546.12250000006</v>
      </c>
      <c r="H29" s="20">
        <v>9158513.5480000004</v>
      </c>
      <c r="I29" s="19">
        <v>2708.6170000000002</v>
      </c>
      <c r="K29" s="16">
        <f t="shared" ref="K29" si="79">(G29-G28)*100</f>
        <v>3.0999999959021807</v>
      </c>
      <c r="L29" s="17">
        <f t="shared" ref="L29" si="80">(H29-H28)*100</f>
        <v>0.30000004917383194</v>
      </c>
      <c r="M29" s="17">
        <f t="shared" ref="M29" si="81">SQRT(K29^2+L29^2)</f>
        <v>3.114482301137353</v>
      </c>
      <c r="N29" s="17">
        <f t="shared" ref="N29" si="82">(I29-I28)*100</f>
        <v>-0.4999999999654392</v>
      </c>
      <c r="O29" s="18">
        <f t="shared" ref="O29" si="83">(SQRT((G29-G28)^2+(H29-H28)^2+(I29-I28)^2)*100)</f>
        <v>3.1543620597615707</v>
      </c>
      <c r="P29" s="18">
        <f t="shared" ref="P29" si="84">O29/(F29-F28)</f>
        <v>1.8024926055780404</v>
      </c>
      <c r="Q29" s="19">
        <f t="shared" ref="Q29" si="85">(P29-P28)/(F29-F28)</f>
        <v>0.18637209303149607</v>
      </c>
      <c r="R29" s="21"/>
      <c r="S29" s="42">
        <f t="shared" ref="S29" si="86">IF(K29&lt;0, ATAN2(L29,K29)*180/PI()+360,ATAN2(L29,K29)*180/PI())</f>
        <v>84.472458940659223</v>
      </c>
      <c r="T29" s="43">
        <f t="shared" ref="T29" si="87">ATAN(N29/M29)*180/PI()</f>
        <v>-9.1204599491864471</v>
      </c>
      <c r="U29" s="21"/>
      <c r="V29" s="20">
        <f t="shared" ref="V29" si="88">(G29-$G$20)*100</f>
        <v>4.3999999994412065</v>
      </c>
      <c r="W29" s="18">
        <f t="shared" ref="W29" si="89">(H29-$H$20)*100</f>
        <v>5.5999999865889549</v>
      </c>
      <c r="X29" s="18">
        <f t="shared" ref="X29" si="90">SQRT(V29^2+W29^2)</f>
        <v>7.1217975150153565</v>
      </c>
      <c r="Y29" s="18">
        <f t="shared" ref="Y29" si="91">(I29-$I$20)*100</f>
        <v>-7.999999999992724</v>
      </c>
      <c r="Z29" s="18">
        <f t="shared" ref="Z29" si="92">SQRT((G29-$G$20)^2+(H29-$H$20)^2+(I29-$I$20)^2)*100</f>
        <v>10.710742263949895</v>
      </c>
      <c r="AA29" s="18">
        <f t="shared" ref="AA29" si="93">Z29/F29</f>
        <v>0.38252650942678196</v>
      </c>
      <c r="AB29" s="19">
        <f t="shared" ref="AB29" si="94">(AA29-$AA$20)/(F29-$F$20)</f>
        <v>1.3661661050956498E-2</v>
      </c>
      <c r="AC29" s="21"/>
      <c r="AD29" s="42">
        <f t="shared" ref="AD29" si="95">IF(F29&lt;=0,NA(),IF((G29-$G$20)&lt;0,ATAN2((H29-$H$20),(G29-$G$20))*180/PI()+360,ATAN2((H29-$H$20),(G29-$G$20))*180/PI()))</f>
        <v>38.157226650493094</v>
      </c>
      <c r="AE29" s="43">
        <f t="shared" ref="AE29" si="96">IF(E29&lt;=0,NA(),ATAN(Y29/X29)*180/PI())</f>
        <v>-48.323734568885094</v>
      </c>
      <c r="AF29" s="21"/>
      <c r="AG29" s="55">
        <f t="shared" ref="AG29" si="97">1/(O29/E29)</f>
        <v>0.55478729671643257</v>
      </c>
      <c r="AH29" s="55">
        <f t="shared" ref="AH29" si="98">1/(Z29/F29)</f>
        <v>2.6141979061751965</v>
      </c>
      <c r="AI29" s="21"/>
      <c r="AJ29" s="17">
        <f t="shared" ref="AJ29" si="99">SQRT((G29-$E$11)^2+(H29-$F$11)^2+(I29-$G$11)^2)</f>
        <v>171.30430886626658</v>
      </c>
    </row>
    <row r="30" spans="2:100" ht="15.75" x14ac:dyDescent="0.25">
      <c r="B30" s="138">
        <v>12</v>
      </c>
      <c r="C30" s="139"/>
      <c r="D30" s="79">
        <v>45499.458333333336</v>
      </c>
      <c r="E30" s="92">
        <f t="shared" si="77"/>
        <v>2.0416666666715173</v>
      </c>
      <c r="F30" s="93">
        <f t="shared" si="78"/>
        <v>30.041666666671517</v>
      </c>
      <c r="G30" s="20">
        <v>808546.14150000003</v>
      </c>
      <c r="H30" s="20">
        <v>9158513.5524999984</v>
      </c>
      <c r="I30" s="19">
        <v>2708.62</v>
      </c>
      <c r="K30" s="16">
        <f t="shared" ref="K30" si="100">(G30-G29)*100</f>
        <v>1.8999999971129</v>
      </c>
      <c r="L30" s="17">
        <f t="shared" ref="L30" si="101">(H30-H29)*100</f>
        <v>0.44999979436397552</v>
      </c>
      <c r="M30" s="17">
        <f t="shared" ref="M30" si="102">SQRT(K30^2+L30^2)</f>
        <v>1.9525623687751028</v>
      </c>
      <c r="N30" s="17">
        <f t="shared" ref="N30" si="103">(I30-I29)*100</f>
        <v>0.29999999997016857</v>
      </c>
      <c r="O30" s="18">
        <f t="shared" ref="O30" si="104">(SQRT((G30-G29)^2+(H30-H29)^2+(I30-I29)^2)*100)</f>
        <v>1.9754745768900042</v>
      </c>
      <c r="P30" s="18">
        <f t="shared" ref="P30" si="105">O30/(F30-F29)</f>
        <v>0.96757938459688686</v>
      </c>
      <c r="Q30" s="19">
        <f t="shared" ref="Q30" si="106">(P30-P29)/(F30-F29)</f>
        <v>-0.40893708782653221</v>
      </c>
      <c r="R30" s="21"/>
      <c r="S30" s="42">
        <f t="shared" ref="S30" si="107">IF(K30&lt;0, ATAN2(L30,K30)*180/PI()+360,ATAN2(L30,K30)*180/PI())</f>
        <v>76.675474590307829</v>
      </c>
      <c r="T30" s="43">
        <f t="shared" ref="T30" si="108">ATAN(N30/M30)*180/PI()</f>
        <v>8.7348617068454661</v>
      </c>
      <c r="U30" s="21"/>
      <c r="V30" s="20">
        <f t="shared" ref="V30" si="109">(G30-$G$20)*100</f>
        <v>6.2999999965541065</v>
      </c>
      <c r="W30" s="18">
        <f t="shared" ref="W30" si="110">(H30-$H$20)*100</f>
        <v>6.0499997809529305</v>
      </c>
      <c r="X30" s="18">
        <f t="shared" ref="X30" si="111">SQRT(V30^2+W30^2)</f>
        <v>8.7345576479929576</v>
      </c>
      <c r="Y30" s="18">
        <f t="shared" ref="Y30" si="112">(I30-$I$20)*100</f>
        <v>-7.7000000000225555</v>
      </c>
      <c r="Z30" s="18">
        <f t="shared" ref="Z30" si="113">SQRT((G30-$G$20)^2+(H30-$H$20)^2+(I30-$I$20)^2)*100</f>
        <v>11.643989750358749</v>
      </c>
      <c r="AA30" s="18">
        <f t="shared" ref="AA30" si="114">Z30/F30</f>
        <v>0.38759466575390411</v>
      </c>
      <c r="AB30" s="19">
        <f t="shared" ref="AB30" si="115">(AA30-$AA$20)/(F30-$F$20)</f>
        <v>1.2901902882236057E-2</v>
      </c>
      <c r="AC30" s="21"/>
      <c r="AD30" s="42">
        <f t="shared" ref="AD30" si="116">IF(F30&lt;=0,NA(),IF((G30-$G$20)&lt;0,ATAN2((H30-$H$20),(G30-$G$20))*180/PI()+360,ATAN2((H30-$H$20),(G30-$G$20))*180/PI()))</f>
        <v>46.159676229206397</v>
      </c>
      <c r="AE30" s="43">
        <f t="shared" ref="AE30" si="117">IF(E30&lt;=0,NA(),ATAN(Y30/X30)*180/PI())</f>
        <v>-41.397975776316095</v>
      </c>
      <c r="AF30" s="21"/>
      <c r="AG30" s="55">
        <f t="shared" ref="AG30" si="118">1/(O30/E30)</f>
        <v>1.0335069307172353</v>
      </c>
      <c r="AH30" s="55">
        <f t="shared" ref="AH30" si="119">1/(Z30/F30)</f>
        <v>2.5800148669613816</v>
      </c>
      <c r="AI30" s="21"/>
      <c r="AJ30" s="17">
        <f t="shared" ref="AJ30" si="120">SQRT((G30-$E$11)^2+(H30-$F$11)^2+(I30-$G$11)^2)</f>
        <v>171.30055118736308</v>
      </c>
    </row>
    <row r="31" spans="2:100" ht="15.75" x14ac:dyDescent="0.25">
      <c r="B31" s="138">
        <v>13</v>
      </c>
      <c r="C31" s="139"/>
      <c r="D31" s="79">
        <v>45501.458333333336</v>
      </c>
      <c r="E31" s="92">
        <f t="shared" si="77"/>
        <v>2</v>
      </c>
      <c r="F31" s="93">
        <f t="shared" si="78"/>
        <v>32.041666666671517</v>
      </c>
      <c r="G31" s="20">
        <v>808546.13899999997</v>
      </c>
      <c r="H31" s="20">
        <v>9158513.5580000002</v>
      </c>
      <c r="I31" s="19">
        <v>2708.6104999999998</v>
      </c>
      <c r="K31" s="16">
        <f t="shared" ref="K31" si="121">(G31-G30)*100</f>
        <v>-0.25000000605359674</v>
      </c>
      <c r="L31" s="17">
        <f t="shared" ref="L31" si="122">(H31-H30)*100</f>
        <v>0.55000018328428268</v>
      </c>
      <c r="M31" s="17">
        <f t="shared" ref="M31" si="123">SQRT(K31^2+L31^2)</f>
        <v>0.60415246804059564</v>
      </c>
      <c r="N31" s="17">
        <f t="shared" ref="N31" si="124">(I31-I30)*100</f>
        <v>-0.95000000001164153</v>
      </c>
      <c r="O31" s="18">
        <f t="shared" ref="O31" si="125">(SQRT((G31-G30)^2+(H31-H30)^2+(I31-I30)^2)*100)</f>
        <v>1.1258331158132016</v>
      </c>
      <c r="P31" s="18">
        <f t="shared" ref="P31" si="126">O31/(F31-F30)</f>
        <v>0.56291655790660078</v>
      </c>
      <c r="Q31" s="19">
        <f t="shared" ref="Q31" si="127">(P31-P30)/(F31-F30)</f>
        <v>-0.20233141334514304</v>
      </c>
      <c r="R31" s="21"/>
      <c r="S31" s="42">
        <f t="shared" ref="S31" si="128">IF(K31&lt;0, ATAN2(L31,K31)*180/PI()+360,ATAN2(L31,K31)*180/PI())</f>
        <v>335.55605188968821</v>
      </c>
      <c r="T31" s="43">
        <f t="shared" ref="T31" si="129">ATAN(N31/M31)*180/PI()</f>
        <v>-57.54568079395446</v>
      </c>
      <c r="U31" s="21"/>
      <c r="V31" s="20">
        <f t="shared" ref="V31" si="130">(G31-$G$20)*100</f>
        <v>6.0499999905005097</v>
      </c>
      <c r="W31" s="18">
        <f t="shared" ref="W31" si="131">(H31-$H$20)*100</f>
        <v>6.5999999642372131</v>
      </c>
      <c r="X31" s="18">
        <f t="shared" ref="X31" si="132">SQRT(V31^2+W31^2)</f>
        <v>8.9533512950731122</v>
      </c>
      <c r="Y31" s="18">
        <f t="shared" ref="Y31" si="133">(I31-$I$20)*100</f>
        <v>-8.650000000034197</v>
      </c>
      <c r="Z31" s="18">
        <f t="shared" ref="Z31" si="134">SQRT((G31-$G$20)^2+(H31-$H$20)^2+(I31-$I$20)^2)*100</f>
        <v>12.449297145364433</v>
      </c>
      <c r="AA31" s="18">
        <f t="shared" ref="AA31" si="135">Z31/F31</f>
        <v>0.38853463132470895</v>
      </c>
      <c r="AB31" s="19">
        <f t="shared" ref="AB31" si="136">(AA31-$AA$20)/(F31-$F$20)</f>
        <v>1.2125918272810928E-2</v>
      </c>
      <c r="AC31" s="21"/>
      <c r="AD31" s="42">
        <f t="shared" ref="AD31" si="137">IF(F31&lt;=0,NA(),IF((G31-$G$20)&lt;0,ATAN2((H31-$H$20),(G31-$G$20))*180/PI()+360,ATAN2((H31-$H$20),(G31-$G$20))*180/PI()))</f>
        <v>42.510447187834515</v>
      </c>
      <c r="AE31" s="43">
        <f t="shared" ref="AE31" si="138">IF(E31&lt;=0,NA(),ATAN(Y31/X31)*180/PI())</f>
        <v>-44.012743172805465</v>
      </c>
      <c r="AF31" s="21"/>
      <c r="AG31" s="55">
        <f t="shared" ref="AG31" si="139">1/(O31/E31)</f>
        <v>1.7764622233157337</v>
      </c>
      <c r="AH31" s="55">
        <f t="shared" ref="AH31" si="140">1/(Z31/F31)</f>
        <v>2.5737731449845271</v>
      </c>
      <c r="AI31" s="21"/>
      <c r="AJ31" s="17">
        <f t="shared" ref="AJ31" si="141">SQRT((G31-$E$11)^2+(H31-$F$11)^2+(I31-$G$11)^2)</f>
        <v>171.29356582844696</v>
      </c>
    </row>
    <row r="32" spans="2:100" ht="15.75" x14ac:dyDescent="0.25">
      <c r="B32" s="138">
        <v>14</v>
      </c>
      <c r="C32" s="139"/>
      <c r="D32" s="89">
        <v>45503.583333333336</v>
      </c>
      <c r="E32" s="92">
        <f t="shared" ref="E32" si="142">D32-D31</f>
        <v>2.125</v>
      </c>
      <c r="F32" s="93">
        <f t="shared" ref="F32" si="143">D32-D$20</f>
        <v>34.166666666671517</v>
      </c>
      <c r="G32" s="20">
        <v>808546.12250000006</v>
      </c>
      <c r="H32" s="20">
        <v>9158513.5625</v>
      </c>
      <c r="I32" s="19">
        <v>2708.596</v>
      </c>
      <c r="K32" s="16">
        <f t="shared" ref="K32" si="144">(G32-G31)*100</f>
        <v>-1.6499999910593033</v>
      </c>
      <c r="L32" s="17">
        <f t="shared" ref="L32" si="145">(H32-H31)*100</f>
        <v>0.44999998062849045</v>
      </c>
      <c r="M32" s="17">
        <f t="shared" ref="M32" si="146">SQRT(K32^2+L32^2)</f>
        <v>1.7102631239260648</v>
      </c>
      <c r="N32" s="17">
        <f t="shared" ref="N32" si="147">(I32-I31)*100</f>
        <v>-1.4499999999770807</v>
      </c>
      <c r="O32" s="18">
        <f t="shared" ref="O32" si="148">(SQRT((G32-G31)^2+(H32-H31)^2+(I32-I31)^2)*100)</f>
        <v>2.2422087219959872</v>
      </c>
      <c r="P32" s="18">
        <f t="shared" ref="P32" si="149">O32/(F32-F31)</f>
        <v>1.0551570456451704</v>
      </c>
      <c r="Q32" s="19">
        <f t="shared" ref="Q32" si="150">(P32-P31)/(F32-F31)</f>
        <v>0.23164258246520925</v>
      </c>
      <c r="R32" s="21"/>
      <c r="S32" s="42">
        <f t="shared" ref="S32" si="151">IF(K32&lt;0, ATAN2(L32,K32)*180/PI()+360,ATAN2(L32,K32)*180/PI())</f>
        <v>285.25511815576698</v>
      </c>
      <c r="T32" s="43">
        <f t="shared" ref="T32" si="152">ATAN(N32/M32)*180/PI()</f>
        <v>-40.29203681227969</v>
      </c>
      <c r="U32" s="21"/>
      <c r="V32" s="20">
        <f t="shared" ref="V32" si="153">(G32-$G$20)*100</f>
        <v>4.3999999994412065</v>
      </c>
      <c r="W32" s="18">
        <f t="shared" ref="W32" si="154">(H32-$H$20)*100</f>
        <v>7.0499999448657036</v>
      </c>
      <c r="X32" s="18">
        <f t="shared" ref="X32" si="155">SQRT(V32^2+W32^2)</f>
        <v>8.3103850222290561</v>
      </c>
      <c r="Y32" s="18">
        <f t="shared" ref="Y32" si="156">(I32-$I$20)*100</f>
        <v>-10.100000000011278</v>
      </c>
      <c r="Z32" s="18">
        <f t="shared" ref="Z32" si="157">SQRT((G32-$G$20)^2+(H32-$H$20)^2+(I32-$I$20)^2)*100</f>
        <v>13.079468613744094</v>
      </c>
      <c r="AA32" s="18">
        <f t="shared" ref="AA32" si="158">Z32/F32</f>
        <v>0.38281371552416305</v>
      </c>
      <c r="AB32" s="19">
        <f t="shared" ref="AB32" si="159">(AA32-$AA$20)/(F32-$F$20)</f>
        <v>1.1204303868998303E-2</v>
      </c>
      <c r="AC32" s="21"/>
      <c r="AD32" s="42">
        <f t="shared" ref="AD32" si="160">IF(F32&lt;=0,NA(),IF((G32-$G$20)&lt;0,ATAN2((H32-$H$20),(G32-$G$20))*180/PI()+360,ATAN2((H32-$H$20),(G32-$G$20))*180/PI()))</f>
        <v>31.968842735318198</v>
      </c>
      <c r="AE32" s="43">
        <f t="shared" ref="AE32" si="161">IF(E32&lt;=0,NA(),ATAN(Y32/X32)*180/PI())</f>
        <v>-50.552096796622251</v>
      </c>
      <c r="AF32" s="21"/>
      <c r="AG32" s="55">
        <f t="shared" ref="AG32" si="162">1/(O32/E32)</f>
        <v>0.94772622153942498</v>
      </c>
      <c r="AH32" s="55">
        <f t="shared" ref="AH32" si="163">1/(Z32/F32)</f>
        <v>2.6122366034632853</v>
      </c>
      <c r="AI32" s="21"/>
      <c r="AJ32" s="17">
        <f t="shared" ref="AJ32" si="164">SQRT((G32-$E$11)^2+(H32-$F$11)^2+(I32-$G$11)^2)</f>
        <v>171.28661544481614</v>
      </c>
    </row>
    <row r="33" spans="2:38" ht="15.75" x14ac:dyDescent="0.25">
      <c r="B33" s="138">
        <v>15</v>
      </c>
      <c r="C33" s="139"/>
      <c r="D33" s="79">
        <v>45505.458333333336</v>
      </c>
      <c r="E33" s="92">
        <f t="shared" ref="E33:E34" si="165">D33-D32</f>
        <v>1.875</v>
      </c>
      <c r="F33" s="93">
        <f t="shared" ref="F33:F34" si="166">D33-D$20</f>
        <v>36.041666666671517</v>
      </c>
      <c r="G33" s="20">
        <v>808546.13100000005</v>
      </c>
      <c r="H33" s="20">
        <v>9158513.5649999995</v>
      </c>
      <c r="I33" s="19">
        <v>2708.5929999999998</v>
      </c>
      <c r="K33" s="16">
        <f t="shared" ref="K33:K34" si="167">(G33-G32)*100</f>
        <v>0.84999999962747097</v>
      </c>
      <c r="L33" s="17">
        <f t="shared" ref="L33:L34" si="168">(H33-H32)*100</f>
        <v>0.24999994784593582</v>
      </c>
      <c r="M33" s="17">
        <f t="shared" ref="M33:M34" si="169">SQRT(K33^2+L33^2)</f>
        <v>0.88600224225995683</v>
      </c>
      <c r="N33" s="17">
        <f t="shared" ref="N33:N34" si="170">(I33-I32)*100</f>
        <v>-0.30000000001564331</v>
      </c>
      <c r="O33" s="18">
        <f t="shared" ref="O33:O34" si="171">(SQRT((G33-G32)^2+(H33-H32)^2+(I33-I32)^2)*100)</f>
        <v>0.93541433242123107</v>
      </c>
      <c r="P33" s="18">
        <f t="shared" ref="P33:P34" si="172">O33/(F33-F32)</f>
        <v>0.4988876439579899</v>
      </c>
      <c r="Q33" s="19">
        <f t="shared" ref="Q33:Q34" si="173">(P33-P32)/(F33-F32)</f>
        <v>-0.29667701423316295</v>
      </c>
      <c r="R33" s="21"/>
      <c r="S33" s="42">
        <f t="shared" ref="S33:S34" si="174">IF(K33&lt;0, ATAN2(L33,K33)*180/PI()+360,ATAN2(L33,K33)*180/PI())</f>
        <v>73.610462894806687</v>
      </c>
      <c r="T33" s="43">
        <f t="shared" ref="T33:T34" si="175">ATAN(N33/M33)*180/PI()</f>
        <v>-18.706079530664994</v>
      </c>
      <c r="U33" s="21"/>
      <c r="V33" s="20">
        <f t="shared" ref="V33:V34" si="176">(G33-$G$20)*100</f>
        <v>5.2499999990686774</v>
      </c>
      <c r="W33" s="18">
        <f t="shared" ref="W33:W34" si="177">(H33-$H$20)*100</f>
        <v>7.2999998927116394</v>
      </c>
      <c r="X33" s="18">
        <f t="shared" ref="X33:X34" si="178">SQRT(V33^2+W33^2)</f>
        <v>8.9918017340136593</v>
      </c>
      <c r="Y33" s="18">
        <f t="shared" ref="Y33:Y34" si="179">(I33-$I$20)*100</f>
        <v>-10.400000000026921</v>
      </c>
      <c r="Z33" s="18">
        <f t="shared" ref="Z33:Z34" si="180">SQRT((G33-$G$20)^2+(H33-$H$20)^2+(I33-$I$20)^2)*100</f>
        <v>13.748181640652374</v>
      </c>
      <c r="AA33" s="18">
        <f t="shared" ref="AA33:AA34" si="181">Z33/F33</f>
        <v>0.38145243858452321</v>
      </c>
      <c r="AB33" s="19">
        <f t="shared" ref="AB33:AB34" si="182">(AA33-$AA$20)/(F33-$F$20)</f>
        <v>1.0583651475176098E-2</v>
      </c>
      <c r="AC33" s="21"/>
      <c r="AD33" s="42">
        <f t="shared" ref="AD33:AD34" si="183">IF(F33&lt;=0,NA(),IF((G33-$G$20)&lt;0,ATAN2((H33-$H$20),(G33-$G$20))*180/PI()+360,ATAN2((H33-$H$20),(G33-$G$20))*180/PI()))</f>
        <v>35.722861056402017</v>
      </c>
      <c r="AE33" s="43">
        <f t="shared" ref="AE33:AE34" si="184">IF(E33&lt;=0,NA(),ATAN(Y33/X33)*180/PI())</f>
        <v>-49.153427274325836</v>
      </c>
      <c r="AF33" s="21"/>
      <c r="AG33" s="55">
        <f t="shared" ref="AG33:AG34" si="185">1/(O33/E33)</f>
        <v>2.0044593449265853</v>
      </c>
      <c r="AH33" s="55">
        <f t="shared" ref="AH33:AH34" si="186">1/(Z33/F33)</f>
        <v>2.6215588074643215</v>
      </c>
      <c r="AI33" s="21"/>
      <c r="AJ33" s="17">
        <f t="shared" ref="AJ33:AJ34" si="187">SQRT((G33-$E$11)^2+(H33-$F$11)^2+(I33-$G$11)^2)</f>
        <v>171.28375408723568</v>
      </c>
    </row>
    <row r="34" spans="2:38" ht="15.75" x14ac:dyDescent="0.25">
      <c r="B34" s="138">
        <v>16</v>
      </c>
      <c r="C34" s="139"/>
      <c r="D34" s="79">
        <v>45507.458333333336</v>
      </c>
      <c r="E34" s="92">
        <f t="shared" si="165"/>
        <v>2</v>
      </c>
      <c r="F34" s="93">
        <f t="shared" si="166"/>
        <v>38.041666666671517</v>
      </c>
      <c r="G34" s="20">
        <v>808546.14299999992</v>
      </c>
      <c r="H34" s="20">
        <v>9158513.5705000013</v>
      </c>
      <c r="I34" s="19">
        <v>2708.5955000000004</v>
      </c>
      <c r="K34" s="16">
        <f t="shared" si="167"/>
        <v>1.1999999871477485</v>
      </c>
      <c r="L34" s="17">
        <f t="shared" si="168"/>
        <v>0.55000018328428268</v>
      </c>
      <c r="M34" s="17">
        <f t="shared" si="169"/>
        <v>1.3200379429271498</v>
      </c>
      <c r="N34" s="17">
        <f t="shared" si="170"/>
        <v>0.2500000000509317</v>
      </c>
      <c r="O34" s="18">
        <f t="shared" si="171"/>
        <v>1.3435029478169398</v>
      </c>
      <c r="P34" s="18">
        <f t="shared" si="172"/>
        <v>0.6717514739084699</v>
      </c>
      <c r="Q34" s="19">
        <f t="shared" si="173"/>
        <v>8.6431914975239998E-2</v>
      </c>
      <c r="R34" s="21"/>
      <c r="S34" s="42">
        <f t="shared" si="174"/>
        <v>65.376427749441987</v>
      </c>
      <c r="T34" s="43">
        <f t="shared" si="175"/>
        <v>10.724147427457316</v>
      </c>
      <c r="U34" s="21"/>
      <c r="V34" s="20">
        <f t="shared" si="176"/>
        <v>6.4499999862164259</v>
      </c>
      <c r="W34" s="18">
        <f t="shared" si="177"/>
        <v>7.8500000759959221</v>
      </c>
      <c r="X34" s="18">
        <f t="shared" si="178"/>
        <v>10.159970522365105</v>
      </c>
      <c r="Y34" s="18">
        <f t="shared" si="179"/>
        <v>-10.149999999975989</v>
      </c>
      <c r="Z34" s="18">
        <f t="shared" si="180"/>
        <v>14.361319612585763</v>
      </c>
      <c r="AA34" s="18">
        <f t="shared" si="181"/>
        <v>0.37751552103177916</v>
      </c>
      <c r="AB34" s="19">
        <f t="shared" si="182"/>
        <v>9.9237376831999395E-3</v>
      </c>
      <c r="AC34" s="21"/>
      <c r="AD34" s="42">
        <f t="shared" si="183"/>
        <v>39.408441912110604</v>
      </c>
      <c r="AE34" s="43">
        <f t="shared" si="184"/>
        <v>-44.97187249455056</v>
      </c>
      <c r="AF34" s="21"/>
      <c r="AG34" s="55">
        <f t="shared" si="185"/>
        <v>1.4886457847002148</v>
      </c>
      <c r="AH34" s="55">
        <f t="shared" si="186"/>
        <v>2.6488977122501414</v>
      </c>
      <c r="AI34" s="21"/>
      <c r="AJ34" s="17">
        <f t="shared" si="187"/>
        <v>171.27885534150604</v>
      </c>
    </row>
    <row r="35" spans="2:38" ht="15.75" x14ac:dyDescent="0.25">
      <c r="B35" s="138">
        <v>17</v>
      </c>
      <c r="C35" s="139"/>
      <c r="D35" s="79">
        <v>45509.458333333336</v>
      </c>
      <c r="E35" s="92">
        <f t="shared" ref="E35" si="188">D35-D34</f>
        <v>2</v>
      </c>
      <c r="F35" s="93">
        <f t="shared" ref="F35" si="189">D35-D$20</f>
        <v>40.041666666671517</v>
      </c>
      <c r="G35" s="20">
        <v>808546.14999999991</v>
      </c>
      <c r="H35" s="20">
        <v>9158513.5725000016</v>
      </c>
      <c r="I35" s="19">
        <v>2708.5815000000002</v>
      </c>
      <c r="K35" s="16">
        <f t="shared" ref="K35" si="190">(G35-G34)*100</f>
        <v>0.69999999832361937</v>
      </c>
      <c r="L35" s="17">
        <f t="shared" ref="L35" si="191">(H35-H34)*100</f>
        <v>0.20000003278255463</v>
      </c>
      <c r="M35" s="17">
        <f t="shared" ref="M35" si="192">SQRT(K35^2+L35^2)</f>
        <v>0.72801099632223276</v>
      </c>
      <c r="N35" s="17">
        <f t="shared" ref="N35" si="193">(I35-I34)*100</f>
        <v>-1.4000000000123691</v>
      </c>
      <c r="O35" s="18">
        <f t="shared" ref="O35" si="194">(SQRT((G35-G34)^2+(H35-H34)^2+(I35-I34)^2)*100)</f>
        <v>1.5779733872282904</v>
      </c>
      <c r="P35" s="18">
        <f t="shared" ref="P35" si="195">O35/(F35-F34)</f>
        <v>0.7889866936141452</v>
      </c>
      <c r="Q35" s="19">
        <f t="shared" ref="Q35" si="196">(P35-P34)/(F35-F34)</f>
        <v>5.8617609852837649E-2</v>
      </c>
      <c r="R35" s="21"/>
      <c r="S35" s="42">
        <f t="shared" ref="S35" si="197">IF(K35&lt;0, ATAN2(L35,K35)*180/PI()+360,ATAN2(L35,K35)*180/PI())</f>
        <v>74.05460158205581</v>
      </c>
      <c r="T35" s="43">
        <f t="shared" ref="T35" si="198">ATAN(N35/M35)*180/PI()</f>
        <v>-62.525214131830566</v>
      </c>
      <c r="U35" s="21"/>
      <c r="V35" s="20">
        <f t="shared" ref="V35" si="199">(G35-$G$20)*100</f>
        <v>7.1499999845400453</v>
      </c>
      <c r="W35" s="18">
        <f t="shared" ref="W35" si="200">(H35-$H$20)*100</f>
        <v>8.0500001087784767</v>
      </c>
      <c r="X35" s="18">
        <f t="shared" ref="X35" si="201">SQRT(V35^2+W35^2)</f>
        <v>10.766847334770571</v>
      </c>
      <c r="Y35" s="18">
        <f t="shared" ref="Y35" si="202">(I35-$I$20)*100</f>
        <v>-11.549999999988358</v>
      </c>
      <c r="Z35" s="18">
        <f t="shared" ref="Z35" si="203">SQRT((G35-$G$20)^2+(H35-$H$20)^2+(I35-$I$20)^2)*100</f>
        <v>15.790107711158502</v>
      </c>
      <c r="AA35" s="18">
        <f t="shared" ref="AA35" si="204">Z35/F35</f>
        <v>0.394341919945638</v>
      </c>
      <c r="AB35" s="19">
        <f t="shared" ref="AB35" si="205">(AA35-$AA$20)/(F35-$F$20)</f>
        <v>9.8482893638857077E-3</v>
      </c>
      <c r="AC35" s="21"/>
      <c r="AD35" s="42">
        <f t="shared" ref="AD35" si="206">IF(F35&lt;=0,NA(),IF((G35-$G$20)&lt;0,ATAN2((H35-$H$20),(G35-$G$20))*180/PI()+360,ATAN2((H35-$H$20),(G35-$G$20))*180/PI()))</f>
        <v>41.611442563356064</v>
      </c>
      <c r="AE35" s="43">
        <f t="shared" ref="AE35" si="207">IF(E35&lt;=0,NA(),ATAN(Y35/X35)*180/PI())</f>
        <v>-47.009824057023586</v>
      </c>
      <c r="AF35" s="21"/>
      <c r="AG35" s="55">
        <f t="shared" ref="AG35" si="208">1/(O35/E35)</f>
        <v>1.267448498300088</v>
      </c>
      <c r="AH35" s="55">
        <f t="shared" ref="AH35" si="209">1/(Z35/F35)</f>
        <v>2.5358703942453165</v>
      </c>
      <c r="AI35" s="21"/>
      <c r="AJ35" s="17">
        <f t="shared" ref="AJ35" si="210">SQRT((G35-$E$11)^2+(H35-$F$11)^2+(I35-$G$11)^2)</f>
        <v>171.27470114989447</v>
      </c>
    </row>
    <row r="36" spans="2:38" ht="15.75" x14ac:dyDescent="0.25">
      <c r="B36" s="138">
        <v>18</v>
      </c>
      <c r="C36" s="139"/>
      <c r="D36" s="79">
        <v>45511.458333333336</v>
      </c>
      <c r="E36" s="92">
        <f t="shared" ref="E36" si="211">D36-D35</f>
        <v>2</v>
      </c>
      <c r="F36" s="93">
        <f t="shared" ref="F36" si="212">D36-D$20</f>
        <v>42.041666666671517</v>
      </c>
      <c r="G36" s="20">
        <v>808546.18200000003</v>
      </c>
      <c r="H36" s="20">
        <v>9158513.5759999994</v>
      </c>
      <c r="I36" s="19">
        <v>2708.585</v>
      </c>
      <c r="K36" s="16">
        <f t="shared" ref="K36" si="213">(G36-G35)*100</f>
        <v>3.200000012293458</v>
      </c>
      <c r="L36" s="17">
        <f t="shared" ref="L36" si="214">(H36-H35)*100</f>
        <v>0.34999977797269821</v>
      </c>
      <c r="M36" s="17">
        <f t="shared" ref="M36" si="215">SQRT(K36^2+L36^2)</f>
        <v>3.2190837086442889</v>
      </c>
      <c r="N36" s="17">
        <f t="shared" ref="N36" si="216">(I36-I35)*100</f>
        <v>0.34999999998035491</v>
      </c>
      <c r="O36" s="18">
        <f t="shared" ref="O36" si="217">(SQRT((G36-G35)^2+(H36-H35)^2+(I36-I35)^2)*100)</f>
        <v>3.2380549598864619</v>
      </c>
      <c r="P36" s="18">
        <f t="shared" ref="P36" si="218">O36/(F36-F35)</f>
        <v>1.6190274799432309</v>
      </c>
      <c r="Q36" s="19">
        <f t="shared" ref="Q36" si="219">(P36-P35)/(F36-F35)</f>
        <v>0.41502039316454287</v>
      </c>
      <c r="R36" s="21"/>
      <c r="S36" s="42">
        <f t="shared" ref="S36" si="220">IF(K36&lt;0, ATAN2(L36,K36)*180/PI()+360,ATAN2(L36,K36)*180/PI())</f>
        <v>83.758089604763953</v>
      </c>
      <c r="T36" s="43">
        <f t="shared" ref="T36" si="221">ATAN(N36/M36)*180/PI()</f>
        <v>6.205199899631654</v>
      </c>
      <c r="U36" s="21"/>
      <c r="V36" s="20">
        <f t="shared" ref="V36" si="222">(G36-$G$20)*100</f>
        <v>10.349999996833503</v>
      </c>
      <c r="W36" s="18">
        <f t="shared" ref="W36" si="223">(H36-$H$20)*100</f>
        <v>8.3999998867511749</v>
      </c>
      <c r="X36" s="18">
        <f t="shared" ref="X36" si="224">SQRT(V36^2+W36^2)</f>
        <v>13.329759863998797</v>
      </c>
      <c r="Y36" s="18">
        <f t="shared" ref="Y36" si="225">(I36-$I$20)*100</f>
        <v>-11.200000000008004</v>
      </c>
      <c r="Z36" s="18">
        <f t="shared" ref="Z36" si="226">SQRT((G36-$G$20)^2+(H36-$H$20)^2+(I36-$I$20)^2)*100</f>
        <v>17.410413493999865</v>
      </c>
      <c r="AA36" s="18">
        <f t="shared" ref="AA36" si="227">Z36/F36</f>
        <v>0.41412281848954269</v>
      </c>
      <c r="AB36" s="19">
        <f t="shared" ref="AB36" si="228">(AA36-$AA$20)/(F36-$F$20)</f>
        <v>9.8502949888482436E-3</v>
      </c>
      <c r="AC36" s="21"/>
      <c r="AD36" s="42">
        <f t="shared" ref="AD36" si="229">IF(F36&lt;=0,NA(),IF((G36-$G$20)&lt;0,ATAN2((H36-$H$20),(G36-$G$20))*180/PI()+360,ATAN2((H36-$H$20),(G36-$G$20))*180/PI()))</f>
        <v>50.937416468869891</v>
      </c>
      <c r="AE36" s="43">
        <f t="shared" ref="AE36" si="230">IF(E36&lt;=0,NA(),ATAN(Y36/X36)*180/PI())</f>
        <v>-40.037823146158857</v>
      </c>
      <c r="AF36" s="21"/>
      <c r="AG36" s="55">
        <f t="shared" ref="AG36" si="231">1/(O36/E36)</f>
        <v>0.61765474174352109</v>
      </c>
      <c r="AH36" s="55">
        <f t="shared" ref="AH36" si="232">1/(Z36/F36)</f>
        <v>2.4147425723783238</v>
      </c>
      <c r="AI36" s="21"/>
      <c r="AJ36" s="17">
        <f t="shared" ref="AJ36" si="233">SQRT((G36-$E$11)^2+(H36-$F$11)^2+(I36-$G$11)^2)</f>
        <v>171.27215322473378</v>
      </c>
    </row>
    <row r="37" spans="2:38" ht="15.75" x14ac:dyDescent="0.25">
      <c r="B37" s="138">
        <v>19</v>
      </c>
      <c r="C37" s="139"/>
      <c r="D37" s="79">
        <v>45513.666666666664</v>
      </c>
      <c r="E37" s="92">
        <f t="shared" ref="E37" si="234">D37-D36</f>
        <v>2.2083333333284827</v>
      </c>
      <c r="F37" s="93">
        <f t="shared" ref="F37" si="235">D37-D$20</f>
        <v>44.25</v>
      </c>
      <c r="G37" s="20">
        <v>808546.152</v>
      </c>
      <c r="H37" s="20">
        <v>9158513.5795000009</v>
      </c>
      <c r="I37" s="19">
        <v>2708.5770000000002</v>
      </c>
      <c r="K37" s="16">
        <f t="shared" ref="K37" si="236">(G37-G36)*100</f>
        <v>-3.0000000027939677</v>
      </c>
      <c r="L37" s="17">
        <f t="shared" ref="L37" si="237">(H37-H36)*100</f>
        <v>0.35000015050172806</v>
      </c>
      <c r="M37" s="17">
        <f t="shared" ref="M37" si="238">SQRT(K37^2+L37^2)</f>
        <v>3.0203476823231856</v>
      </c>
      <c r="N37" s="17">
        <f t="shared" ref="N37" si="239">(I37-I36)*100</f>
        <v>-0.79999999998108251</v>
      </c>
      <c r="O37" s="18">
        <f t="shared" ref="O37" si="240">(SQRT((G37-G36)^2+(H37-H36)^2+(I37-I36)^2)*100)</f>
        <v>3.1244999795302877</v>
      </c>
      <c r="P37" s="18">
        <f t="shared" ref="P37" si="241">O37/(F37-F36)</f>
        <v>1.414867915262106</v>
      </c>
      <c r="Q37" s="19">
        <f t="shared" ref="Q37" si="242">(P37-P36)/(F37-F36)</f>
        <v>-9.2449614195429464E-2</v>
      </c>
      <c r="R37" s="21"/>
      <c r="S37" s="42">
        <f t="shared" ref="S37" si="243">IF(K37&lt;0, ATAN2(L37,K37)*180/PI()+360,ATAN2(L37,K37)*180/PI())</f>
        <v>276.65442787563802</v>
      </c>
      <c r="T37" s="43">
        <f t="shared" ref="T37" si="244">ATAN(N37/M37)*180/PI()</f>
        <v>-14.835276157075493</v>
      </c>
      <c r="U37" s="21"/>
      <c r="V37" s="20">
        <f t="shared" ref="V37" si="245">(G37-$G$20)*100</f>
        <v>7.3499999940395355</v>
      </c>
      <c r="W37" s="18">
        <f t="shared" ref="W37" si="246">(H37-$H$20)*100</f>
        <v>8.750000037252903</v>
      </c>
      <c r="X37" s="18">
        <f t="shared" ref="X37" si="247">SQRT(V37^2+W37^2)</f>
        <v>11.427379426811161</v>
      </c>
      <c r="Y37" s="18">
        <f t="shared" ref="Y37" si="248">(I37-$I$20)*100</f>
        <v>-11.999999999989086</v>
      </c>
      <c r="Z37" s="18">
        <f t="shared" ref="Z37" si="249">SQRT((G37-$G$20)^2+(H37-$H$20)^2+(I37-$I$20)^2)*100</f>
        <v>16.570606523722812</v>
      </c>
      <c r="AA37" s="18">
        <f t="shared" ref="AA37" si="250">Z37/F37</f>
        <v>0.37447698358695619</v>
      </c>
      <c r="AB37" s="19">
        <f t="shared" ref="AB37" si="251">(AA37-$AA$20)/(F37-$F$20)</f>
        <v>8.4627566912306492E-3</v>
      </c>
      <c r="AC37" s="21"/>
      <c r="AD37" s="42">
        <f t="shared" ref="AD37" si="252">IF(F37&lt;=0,NA(),IF((G37-$G$20)&lt;0,ATAN2((H37-$H$20),(G37-$G$20))*180/PI()+360,ATAN2((H37-$H$20),(G37-$G$20))*180/PI()))</f>
        <v>40.030259128869453</v>
      </c>
      <c r="AE37" s="43">
        <f t="shared" ref="AE37" si="253">IF(E37&lt;=0,NA(),ATAN(Y37/X37)*180/PI())</f>
        <v>-46.400165601750928</v>
      </c>
      <c r="AF37" s="21"/>
      <c r="AG37" s="55">
        <f t="shared" ref="AG37" si="254">1/(O37/E37)</f>
        <v>0.70677975605570842</v>
      </c>
      <c r="AH37" s="55">
        <f t="shared" ref="AH37" si="255">1/(Z37/F37)</f>
        <v>2.6703910889834246</v>
      </c>
      <c r="AI37" s="21"/>
      <c r="AJ37" s="17">
        <f t="shared" ref="AJ37" si="256">SQRT((G37-$E$11)^2+(H37-$F$11)^2+(I37-$G$11)^2)</f>
        <v>171.26708963772876</v>
      </c>
    </row>
    <row r="38" spans="2:38" ht="15.75" x14ac:dyDescent="0.25">
      <c r="B38" s="138">
        <v>20</v>
      </c>
      <c r="C38" s="139"/>
      <c r="D38" s="89">
        <v>45515.416666666664</v>
      </c>
      <c r="E38" s="92">
        <f t="shared" ref="E38" si="257">D38-D37</f>
        <v>1.75</v>
      </c>
      <c r="F38" s="93">
        <f t="shared" ref="F38" si="258">D38-D$20</f>
        <v>46</v>
      </c>
      <c r="G38" s="20">
        <v>808546.16850000003</v>
      </c>
      <c r="H38" s="20">
        <v>9158513.5804999992</v>
      </c>
      <c r="I38" s="19">
        <v>2708.5720000000001</v>
      </c>
      <c r="K38" s="16">
        <f t="shared" ref="K38" si="259">(G38-G37)*100</f>
        <v>1.6500000027008355</v>
      </c>
      <c r="L38" s="17">
        <f t="shared" ref="L38" si="260">(H38-H37)*100</f>
        <v>9.999983012676239E-2</v>
      </c>
      <c r="M38" s="17">
        <f t="shared" ref="M38" si="261">SQRT(K38^2+L38^2)</f>
        <v>1.6530275179010596</v>
      </c>
      <c r="N38" s="17">
        <f t="shared" ref="N38" si="262">(I38-I37)*100</f>
        <v>-0.50000000001091394</v>
      </c>
      <c r="O38" s="18">
        <f t="shared" ref="O38" si="263">(SQRT((G38-G37)^2+(H38-H37)^2+(I38-I37)^2)*100)</f>
        <v>1.7269915966642835</v>
      </c>
      <c r="P38" s="18">
        <f t="shared" ref="P38" si="264">O38/(F38-F37)</f>
        <v>0.98685234095101915</v>
      </c>
      <c r="Q38" s="19">
        <f t="shared" ref="Q38" si="265">(P38-P37)/(F38-F37)</f>
        <v>-0.2445803281777639</v>
      </c>
      <c r="R38" s="21"/>
      <c r="S38" s="42">
        <f t="shared" ref="S38" si="266">IF(K38&lt;0, ATAN2(L38,K38)*180/PI()+360,ATAN2(L38,K38)*180/PI())</f>
        <v>86.531776623958251</v>
      </c>
      <c r="T38" s="43">
        <f t="shared" ref="T38" si="267">ATAN(N38/M38)*180/PI()</f>
        <v>-16.829269590769993</v>
      </c>
      <c r="U38" s="21"/>
      <c r="V38" s="20">
        <f t="shared" ref="V38" si="268">(G38-$G$20)*100</f>
        <v>8.999999996740371</v>
      </c>
      <c r="W38" s="18">
        <f t="shared" ref="W38" si="269">(H38-$H$20)*100</f>
        <v>8.8499998673796654</v>
      </c>
      <c r="X38" s="18">
        <f t="shared" ref="X38" si="270">SQRT(V38^2+W38^2)</f>
        <v>12.622301596537248</v>
      </c>
      <c r="Y38" s="18">
        <f t="shared" ref="Y38" si="271">(I38-$I$20)*100</f>
        <v>-12.5</v>
      </c>
      <c r="Z38" s="18">
        <f t="shared" ref="Z38" si="272">SQRT((G38-$G$20)^2+(H38-$H$20)^2+(I38-$I$20)^2)*100</f>
        <v>17.764360320426594</v>
      </c>
      <c r="AA38" s="18">
        <f t="shared" ref="AA38" si="273">Z38/F38</f>
        <v>0.38618174609623029</v>
      </c>
      <c r="AB38" s="19">
        <f t="shared" ref="AB38" si="274">(AA38-$AA$20)/(F38-$F$20)</f>
        <v>8.3952553499180502E-3</v>
      </c>
      <c r="AC38" s="21"/>
      <c r="AD38" s="42">
        <f t="shared" ref="AD38" si="275">IF(F38&lt;=0,NA(),IF((G38-$G$20)&lt;0,ATAN2((H38-$H$20),(G38-$G$20))*180/PI()+360,ATAN2((H38-$H$20),(G38-$G$20))*180/PI()))</f>
        <v>45.481466224702089</v>
      </c>
      <c r="AE38" s="43">
        <f t="shared" ref="AE38" si="276">IF(E38&lt;=0,NA(),ATAN(Y38/X38)*180/PI())</f>
        <v>-44.721072134838224</v>
      </c>
      <c r="AF38" s="21"/>
      <c r="AG38" s="55">
        <f t="shared" ref="AG38" si="277">1/(O38/E38)</f>
        <v>1.013322822983133</v>
      </c>
      <c r="AH38" s="55">
        <f t="shared" ref="AH38" si="278">1/(Z38/F38)</f>
        <v>2.5894543439938147</v>
      </c>
      <c r="AI38" s="21"/>
      <c r="AJ38" s="17">
        <f t="shared" ref="AJ38" si="279">SQRT((G38-$E$11)^2+(H38-$F$11)^2+(I38-$G$11)^2)</f>
        <v>171.2654740302381</v>
      </c>
    </row>
    <row r="39" spans="2:38" ht="15.75" x14ac:dyDescent="0.25">
      <c r="B39" s="138">
        <v>21</v>
      </c>
      <c r="C39" s="139"/>
      <c r="D39" s="79">
        <v>45517.375</v>
      </c>
      <c r="E39" s="92">
        <f t="shared" ref="E39:E42" si="280">D39-D38</f>
        <v>1.9583333333357587</v>
      </c>
      <c r="F39" s="93">
        <f t="shared" ref="F39:F42" si="281">D39-D$20</f>
        <v>47.958333333335759</v>
      </c>
      <c r="G39" s="20">
        <v>808546.16749999998</v>
      </c>
      <c r="H39" s="20">
        <v>9158513.5840000007</v>
      </c>
      <c r="I39" s="19">
        <v>2708.5805</v>
      </c>
      <c r="K39" s="16">
        <f t="shared" ref="K39" si="282">(G39-G38)*100</f>
        <v>-0.10000000474974513</v>
      </c>
      <c r="L39" s="17">
        <f t="shared" ref="L39" si="283">(H39-H38)*100</f>
        <v>0.35000015050172806</v>
      </c>
      <c r="M39" s="17">
        <f t="shared" ref="M39" si="284">SQRT(K39^2+L39^2)</f>
        <v>0.36400564047989881</v>
      </c>
      <c r="N39" s="17">
        <f t="shared" ref="N39" si="285">(I39-I38)*100</f>
        <v>0.84999999999126885</v>
      </c>
      <c r="O39" s="18">
        <f t="shared" ref="O39" si="286">(SQRT((G39-G38)^2+(H39-H38)^2+(I39-I38)^2)*100)</f>
        <v>0.92466215791841422</v>
      </c>
      <c r="P39" s="18">
        <f t="shared" ref="P39" si="287">O39/(F39-F38)</f>
        <v>0.4721679104258395</v>
      </c>
      <c r="Q39" s="19">
        <f t="shared" ref="Q39" si="288">(P39-P38)/(F39-F38)</f>
        <v>-0.26281758154444712</v>
      </c>
      <c r="R39" s="21"/>
      <c r="S39" s="42">
        <f t="shared" ref="S39" si="289">IF(K39&lt;0, ATAN2(L39,K39)*180/PI()+360,ATAN2(L39,K39)*180/PI())</f>
        <v>344.05460988822398</v>
      </c>
      <c r="T39" s="43">
        <f t="shared" ref="T39" si="290">ATAN(N39/M39)*180/PI()</f>
        <v>66.817360786388292</v>
      </c>
      <c r="U39" s="21"/>
      <c r="V39" s="20">
        <f t="shared" ref="V39" si="291">(G39-$G$20)*100</f>
        <v>8.8999999919906259</v>
      </c>
      <c r="W39" s="18">
        <f t="shared" ref="W39" si="292">(H39-$H$20)*100</f>
        <v>9.2000000178813934</v>
      </c>
      <c r="X39" s="18">
        <f t="shared" ref="X39" si="293">SQRT(V39^2+W39^2)</f>
        <v>12.800390626322729</v>
      </c>
      <c r="Y39" s="18">
        <f t="shared" ref="Y39" si="294">(I39-$I$20)*100</f>
        <v>-11.650000000008731</v>
      </c>
      <c r="Z39" s="18">
        <f t="shared" ref="Z39" si="295">SQRT((G39-$G$20)^2+(H39-$H$20)^2+(I39-$I$20)^2)*100</f>
        <v>17.308162819509594</v>
      </c>
      <c r="AA39" s="18">
        <f t="shared" ref="AA39" si="296">Z39/F39</f>
        <v>0.36090000666221483</v>
      </c>
      <c r="AB39" s="19">
        <f t="shared" ref="AB39" si="297">(AA39-$AA$20)/(F39-$F$20)</f>
        <v>7.5252825020788163E-3</v>
      </c>
      <c r="AC39" s="21"/>
      <c r="AD39" s="42">
        <f t="shared" ref="AD39" si="298">IF(F39&lt;=0,NA(),IF((G39-$G$20)&lt;0,ATAN2((H39-$H$20),(G39-$G$20))*180/PI()+360,ATAN2((H39-$H$20),(G39-$G$20))*180/PI()))</f>
        <v>44.050433062146944</v>
      </c>
      <c r="AE39" s="43">
        <f t="shared" ref="AE39" si="299">IF(E39&lt;=0,NA(),ATAN(Y39/X39)*180/PI())</f>
        <v>-42.306220735013767</v>
      </c>
      <c r="AF39" s="21"/>
      <c r="AG39" s="55">
        <f t="shared" ref="AG39" si="300">1/(O39/E39)</f>
        <v>2.1178906442373826</v>
      </c>
      <c r="AH39" s="55">
        <f t="shared" ref="AH39" si="301">1/(Z39/F39)</f>
        <v>2.7708505999999944</v>
      </c>
      <c r="AI39" s="21"/>
      <c r="AJ39" s="17">
        <f t="shared" ref="AJ39" si="302">SQRT((G39-$E$11)^2+(H39-$F$11)^2+(I39-$G$11)^2)</f>
        <v>171.26337749587103</v>
      </c>
    </row>
    <row r="40" spans="2:38" ht="15.75" x14ac:dyDescent="0.25">
      <c r="B40" s="138">
        <v>22</v>
      </c>
      <c r="C40" s="139"/>
      <c r="D40" s="79">
        <v>45519.375</v>
      </c>
      <c r="E40" s="92">
        <f t="shared" si="280"/>
        <v>2</v>
      </c>
      <c r="F40" s="93">
        <f t="shared" si="281"/>
        <v>49.958333333335759</v>
      </c>
      <c r="G40" s="20">
        <v>808546.1925</v>
      </c>
      <c r="H40" s="20">
        <v>9158513.5874999985</v>
      </c>
      <c r="I40" s="19">
        <v>2708.5675000000001</v>
      </c>
      <c r="K40" s="16">
        <f t="shared" ref="K40:K42" si="303">(G40-G39)*100</f>
        <v>2.5000000023283064</v>
      </c>
      <c r="L40" s="17">
        <f t="shared" ref="L40:L42" si="304">(H40-H39)*100</f>
        <v>0.34999977797269821</v>
      </c>
      <c r="M40" s="17">
        <f t="shared" ref="M40:M42" si="305">SQRT(K40^2+L40^2)</f>
        <v>2.5243810837950895</v>
      </c>
      <c r="N40" s="17">
        <f t="shared" ref="N40:N42" si="306">(I40-I39)*100</f>
        <v>-1.2999999999919964</v>
      </c>
      <c r="O40" s="18">
        <f t="shared" ref="O40:O42" si="307">(SQRT((G40-G39)^2+(H40-H39)^2+(I40-I39)^2)*100)</f>
        <v>2.8394541475786612</v>
      </c>
      <c r="P40" s="18">
        <f t="shared" ref="P40:P42" si="308">O40/(F40-F39)</f>
        <v>1.4197270737893306</v>
      </c>
      <c r="Q40" s="19">
        <f t="shared" ref="Q40:Q42" si="309">(P40-P39)/(F40-F39)</f>
        <v>0.47377958168174555</v>
      </c>
      <c r="R40" s="21"/>
      <c r="S40" s="42">
        <f t="shared" ref="S40:S42" si="310">IF(K40&lt;0, ATAN2(L40,K40)*180/PI()+360,ATAN2(L40,K40)*180/PI())</f>
        <v>82.030394603679341</v>
      </c>
      <c r="T40" s="43">
        <f t="shared" ref="T40:T42" si="311">ATAN(N40/M40)*180/PI()</f>
        <v>-27.247458198314689</v>
      </c>
      <c r="U40" s="21"/>
      <c r="V40" s="20">
        <f t="shared" ref="V40:V42" si="312">(G40-$G$20)*100</f>
        <v>11.399999994318932</v>
      </c>
      <c r="W40" s="18">
        <f t="shared" ref="W40:W42" si="313">(H40-$H$20)*100</f>
        <v>9.5499997958540916</v>
      </c>
      <c r="X40" s="18">
        <f t="shared" ref="X40:X42" si="314">SQRT(V40^2+W40^2)</f>
        <v>14.871533074007026</v>
      </c>
      <c r="Y40" s="18">
        <f t="shared" ref="Y40:Y42" si="315">(I40-$I$20)*100</f>
        <v>-12.950000000000728</v>
      </c>
      <c r="Z40" s="18">
        <f t="shared" ref="Z40:Z42" si="316">SQRT((G40-$G$20)^2+(H40-$H$20)^2+(I40-$I$20)^2)*100</f>
        <v>19.719660138331584</v>
      </c>
      <c r="AA40" s="18">
        <f t="shared" ref="AA40:AA42" si="317">Z40/F40</f>
        <v>0.39472213788151378</v>
      </c>
      <c r="AB40" s="19">
        <f t="shared" ref="AB40:AB42" si="318">(AA40-$AA$20)/(F40-$F$20)</f>
        <v>7.9010269467521856E-3</v>
      </c>
      <c r="AC40" s="21"/>
      <c r="AD40" s="42">
        <f t="shared" ref="AD40:AD42" si="319">IF(F40&lt;=0,NA(),IF((G40-$G$20)&lt;0,ATAN2((H40-$H$20),(G40-$G$20))*180/PI()+360,ATAN2((H40-$H$20),(G40-$G$20))*180/PI()))</f>
        <v>50.046442448546053</v>
      </c>
      <c r="AE40" s="43">
        <f t="shared" ref="AE40:AE42" si="320">IF(E40&lt;=0,NA(),ATAN(Y40/X40)*180/PI())</f>
        <v>-41.049061134874627</v>
      </c>
      <c r="AF40" s="21"/>
      <c r="AG40" s="55">
        <f t="shared" ref="AG40:AG42" si="321">1/(O40/E40)</f>
        <v>0.70436073134179533</v>
      </c>
      <c r="AH40" s="55">
        <f t="shared" ref="AH40:AH42" si="322">1/(Z40/F40)</f>
        <v>2.5334277052891729</v>
      </c>
      <c r="AI40" s="21"/>
      <c r="AJ40" s="17">
        <f t="shared" ref="AJ40:AJ42" si="323">SQRT((G40-$E$11)^2+(H40-$F$11)^2+(I40-$G$11)^2)</f>
        <v>171.25810048956467</v>
      </c>
    </row>
    <row r="41" spans="2:38" ht="15.75" x14ac:dyDescent="0.25">
      <c r="B41" s="138">
        <v>23</v>
      </c>
      <c r="C41" s="139"/>
      <c r="D41" s="79">
        <v>45521.666666666664</v>
      </c>
      <c r="E41" s="92">
        <f t="shared" si="280"/>
        <v>2.2916666666642413</v>
      </c>
      <c r="F41" s="83">
        <f t="shared" si="281"/>
        <v>52.25</v>
      </c>
      <c r="G41" s="20">
        <v>808546.15049999999</v>
      </c>
      <c r="H41" s="20">
        <v>9158513.5889999997</v>
      </c>
      <c r="I41" s="19">
        <v>2708.5604999999996</v>
      </c>
      <c r="K41" s="16">
        <f t="shared" si="303"/>
        <v>-4.2000000015832484</v>
      </c>
      <c r="L41" s="17">
        <f t="shared" si="304"/>
        <v>0.15000011771917343</v>
      </c>
      <c r="M41" s="17">
        <f t="shared" si="305"/>
        <v>4.2026777236203889</v>
      </c>
      <c r="N41" s="17">
        <f t="shared" si="306"/>
        <v>-0.7000000000516593</v>
      </c>
      <c r="O41" s="18">
        <f t="shared" si="307"/>
        <v>4.2605750842682459</v>
      </c>
      <c r="P41" s="18">
        <f t="shared" si="308"/>
        <v>1.8591600367735659</v>
      </c>
      <c r="Q41" s="19">
        <f t="shared" si="309"/>
        <v>0.19175256566605106</v>
      </c>
      <c r="R41" s="21"/>
      <c r="S41" s="42">
        <f t="shared" si="310"/>
        <v>272.04541009197862</v>
      </c>
      <c r="T41" s="43">
        <f t="shared" si="311"/>
        <v>-9.4564022415529916</v>
      </c>
      <c r="U41" s="21"/>
      <c r="V41" s="20">
        <f t="shared" si="312"/>
        <v>7.1999999927356839</v>
      </c>
      <c r="W41" s="18">
        <f t="shared" si="313"/>
        <v>9.6999999135732651</v>
      </c>
      <c r="X41" s="18">
        <f t="shared" si="314"/>
        <v>12.080148931975764</v>
      </c>
      <c r="Y41" s="18">
        <f t="shared" si="315"/>
        <v>-13.650000000052387</v>
      </c>
      <c r="Z41" s="18">
        <f t="shared" si="316"/>
        <v>18.227794661454396</v>
      </c>
      <c r="AA41" s="18">
        <f t="shared" si="317"/>
        <v>0.34885731409482096</v>
      </c>
      <c r="AB41" s="19">
        <f t="shared" si="318"/>
        <v>6.6766950065994439E-3</v>
      </c>
      <c r="AC41" s="21"/>
      <c r="AD41" s="42">
        <f t="shared" si="319"/>
        <v>36.585318516347321</v>
      </c>
      <c r="AE41" s="43">
        <f t="shared" si="320"/>
        <v>-48.491409332074987</v>
      </c>
      <c r="AF41" s="21"/>
      <c r="AG41" s="55">
        <f t="shared" si="321"/>
        <v>0.53787731030160568</v>
      </c>
      <c r="AH41" s="55">
        <f t="shared" si="322"/>
        <v>2.8665014594711797</v>
      </c>
      <c r="AI41" s="21"/>
      <c r="AJ41" s="17">
        <f t="shared" si="323"/>
        <v>171.25504257873934</v>
      </c>
    </row>
    <row r="42" spans="2:38" ht="15.75" x14ac:dyDescent="0.25">
      <c r="B42" s="138">
        <v>24</v>
      </c>
      <c r="C42" s="139"/>
      <c r="D42" s="79">
        <v>45524.416666666664</v>
      </c>
      <c r="E42" s="92">
        <f t="shared" si="280"/>
        <v>2.75</v>
      </c>
      <c r="F42" s="83">
        <f t="shared" si="281"/>
        <v>55</v>
      </c>
      <c r="G42" s="20">
        <v>808546.1655</v>
      </c>
      <c r="H42" s="20">
        <v>9158513.5940000005</v>
      </c>
      <c r="I42" s="19">
        <v>2708.5595000000003</v>
      </c>
      <c r="K42" s="16">
        <f t="shared" si="303"/>
        <v>1.5000000013969839</v>
      </c>
      <c r="L42" s="17">
        <f t="shared" si="304"/>
        <v>0.50000008195638657</v>
      </c>
      <c r="M42" s="17">
        <f t="shared" si="305"/>
        <v>1.5811388573263718</v>
      </c>
      <c r="N42" s="17">
        <f t="shared" si="306"/>
        <v>-9.9999999929423211E-2</v>
      </c>
      <c r="O42" s="18">
        <f t="shared" si="307"/>
        <v>1.5842979789588918</v>
      </c>
      <c r="P42" s="18">
        <f t="shared" si="308"/>
        <v>0.57610835598505161</v>
      </c>
      <c r="Q42" s="19">
        <f t="shared" si="309"/>
        <v>-0.4665642475594598</v>
      </c>
      <c r="R42" s="21"/>
      <c r="S42" s="42">
        <f t="shared" si="310"/>
        <v>71.565048375633268</v>
      </c>
      <c r="T42" s="43">
        <f t="shared" si="311"/>
        <v>-3.6188831652501996</v>
      </c>
      <c r="U42" s="21"/>
      <c r="V42" s="20">
        <f t="shared" si="312"/>
        <v>8.6999999941326678</v>
      </c>
      <c r="W42" s="18">
        <f t="shared" si="313"/>
        <v>10.199999995529652</v>
      </c>
      <c r="X42" s="18">
        <f t="shared" si="314"/>
        <v>13.40634177569382</v>
      </c>
      <c r="Y42" s="18">
        <f t="shared" si="315"/>
        <v>-13.74999999998181</v>
      </c>
      <c r="Z42" s="18">
        <f t="shared" si="316"/>
        <v>19.203970938485952</v>
      </c>
      <c r="AA42" s="18">
        <f t="shared" si="317"/>
        <v>0.34916310797247185</v>
      </c>
      <c r="AB42" s="19">
        <f t="shared" si="318"/>
        <v>6.3484201449540336E-3</v>
      </c>
      <c r="AC42" s="21"/>
      <c r="AD42" s="42">
        <f t="shared" si="319"/>
        <v>40.46222748541323</v>
      </c>
      <c r="AE42" s="43">
        <f t="shared" si="320"/>
        <v>-45.72502824652539</v>
      </c>
      <c r="AF42" s="21"/>
      <c r="AG42" s="55">
        <f t="shared" si="321"/>
        <v>1.7357845787363431</v>
      </c>
      <c r="AH42" s="55">
        <f t="shared" si="322"/>
        <v>2.8639910035364915</v>
      </c>
      <c r="AI42" s="21"/>
      <c r="AJ42" s="17">
        <f t="shared" si="323"/>
        <v>171.25010705213847</v>
      </c>
    </row>
    <row r="43" spans="2:38" ht="15.75" x14ac:dyDescent="0.25">
      <c r="B43" s="138">
        <v>25</v>
      </c>
      <c r="C43" s="139"/>
      <c r="D43" s="79">
        <v>45526.375</v>
      </c>
      <c r="E43" s="92">
        <f t="shared" ref="E43" si="324">D43-D42</f>
        <v>1.9583333333357587</v>
      </c>
      <c r="F43" s="83">
        <f t="shared" ref="F43" si="325">D43-D$20</f>
        <v>56.958333333335759</v>
      </c>
      <c r="G43" s="20">
        <v>808546.14850000001</v>
      </c>
      <c r="H43" s="20">
        <v>9158513.5960000008</v>
      </c>
      <c r="I43" s="19">
        <v>2708.5554999999999</v>
      </c>
      <c r="K43" s="16">
        <f t="shared" ref="K43" si="326">(G43-G42)*100</f>
        <v>-1.6999999992549419</v>
      </c>
      <c r="L43" s="17">
        <f t="shared" ref="L43" si="327">(H43-H42)*100</f>
        <v>0.20000003278255463</v>
      </c>
      <c r="M43" s="17">
        <f t="shared" ref="M43" si="328">SQRT(K43^2+L43^2)</f>
        <v>1.711724279952769</v>
      </c>
      <c r="N43" s="17">
        <f t="shared" ref="N43" si="329">(I43-I42)*100</f>
        <v>-0.40000000003601599</v>
      </c>
      <c r="O43" s="18">
        <f t="shared" ref="O43" si="330">(SQRT((G43-G42)^2+(H43-H42)^2+(I43-I42)^2)*100)</f>
        <v>1.7578395861422162</v>
      </c>
      <c r="P43" s="18">
        <f t="shared" ref="P43" si="331">O43/(F43-F42)</f>
        <v>0.89762021419916893</v>
      </c>
      <c r="Q43" s="19">
        <f t="shared" ref="Q43" si="332">(P43-P42)/(F43-F42)</f>
        <v>0.16417626802402679</v>
      </c>
      <c r="R43" s="21"/>
      <c r="S43" s="42">
        <f t="shared" ref="S43" si="333">IF(K43&lt;0, ATAN2(L43,K43)*180/PI()+360,ATAN2(L43,K43)*180/PI())</f>
        <v>276.70983790047063</v>
      </c>
      <c r="T43" s="43">
        <f t="shared" ref="T43" si="334">ATAN(N43/M43)*180/PI()</f>
        <v>-13.152993365902347</v>
      </c>
      <c r="U43" s="21"/>
      <c r="V43" s="20">
        <f t="shared" ref="V43" si="335">(G43-$G$20)*100</f>
        <v>6.9999999948777258</v>
      </c>
      <c r="W43" s="18">
        <f t="shared" ref="W43" si="336">(H43-$H$20)*100</f>
        <v>10.400000028312206</v>
      </c>
      <c r="X43" s="18">
        <f t="shared" ref="X43" si="337">SQRT(V43^2+W43^2)</f>
        <v>12.536347175999158</v>
      </c>
      <c r="Y43" s="18">
        <f t="shared" ref="Y43" si="338">(I43-$I$20)*100</f>
        <v>-14.150000000017826</v>
      </c>
      <c r="Z43" s="18">
        <f t="shared" ref="Z43" si="339">SQRT((G43-$G$20)^2+(H43-$H$20)^2+(I43-$I$20)^2)*100</f>
        <v>18.904562954950492</v>
      </c>
      <c r="AA43" s="18">
        <f t="shared" ref="AA43" si="340">Z43/F43</f>
        <v>0.33190161735098206</v>
      </c>
      <c r="AB43" s="19">
        <f t="shared" ref="AB43" si="341">(AA43-$AA$20)/(F43-$F$20)</f>
        <v>5.8270949644646892E-3</v>
      </c>
      <c r="AC43" s="21"/>
      <c r="AD43" s="42">
        <f t="shared" ref="AD43" si="342">IF(F43&lt;=0,NA(),IF((G43-$G$20)&lt;0,ATAN2((H43-$H$20),(G43-$G$20))*180/PI()+360,ATAN2((H43-$H$20),(G43-$G$20))*180/PI()))</f>
        <v>33.943586928078169</v>
      </c>
      <c r="AE43" s="43">
        <f t="shared" ref="AE43" si="343">IF(E43&lt;=0,NA(),ATAN(Y43/X43)*180/PI())</f>
        <v>-48.460311021726177</v>
      </c>
      <c r="AF43" s="21"/>
      <c r="AG43" s="55">
        <f t="shared" ref="AG43" si="344">1/(O43/E43)</f>
        <v>1.1140569075666054</v>
      </c>
      <c r="AH43" s="55">
        <f t="shared" ref="AH43" si="345">1/(Z43/F43)</f>
        <v>3.0129410274687265</v>
      </c>
      <c r="AI43" s="21"/>
      <c r="AJ43" s="17">
        <f t="shared" ref="AJ43" si="346">SQRT((G43-$E$11)^2+(H43-$F$11)^2+(I43-$G$11)^2)</f>
        <v>171.24730850806995</v>
      </c>
    </row>
    <row r="44" spans="2:38" ht="15.75" x14ac:dyDescent="0.25">
      <c r="B44" s="138">
        <v>26</v>
      </c>
      <c r="C44" s="139"/>
      <c r="D44" s="79">
        <v>45528.375</v>
      </c>
      <c r="E44" s="92">
        <f t="shared" ref="E44" si="347">D44-D43</f>
        <v>2</v>
      </c>
      <c r="F44" s="83">
        <f t="shared" ref="F44" si="348">D44-D$20</f>
        <v>58.958333333335759</v>
      </c>
      <c r="G44" s="20">
        <v>808546.18200000003</v>
      </c>
      <c r="H44" s="20">
        <v>9158513.6009999998</v>
      </c>
      <c r="I44" s="19">
        <v>2708.5549999999998</v>
      </c>
      <c r="K44" s="16">
        <f t="shared" ref="K44" si="349">(G44-G43)*100</f>
        <v>3.3500000019557774</v>
      </c>
      <c r="L44" s="17">
        <f t="shared" ref="L44" si="350">(H44-H43)*100</f>
        <v>0.49999989569187164</v>
      </c>
      <c r="M44" s="17">
        <f t="shared" ref="M44" si="351">SQRT(K44^2+L44^2)</f>
        <v>3.3871078974245257</v>
      </c>
      <c r="N44" s="17">
        <f t="shared" ref="N44" si="352">(I44-I43)*100</f>
        <v>-5.0000000010186341E-2</v>
      </c>
      <c r="O44" s="18">
        <f t="shared" ref="O44" si="353">(SQRT((G44-G43)^2+(H44-H43)^2+(I44-I43)^2)*100)</f>
        <v>3.3874769237290181</v>
      </c>
      <c r="P44" s="18">
        <f t="shared" ref="P44" si="354">O44/(F44-F43)</f>
        <v>1.693738461864509</v>
      </c>
      <c r="Q44" s="19">
        <f t="shared" ref="Q44" si="355">(P44-P43)/(F44-F43)</f>
        <v>0.39805912383267006</v>
      </c>
      <c r="R44" s="21"/>
      <c r="S44" s="42">
        <f t="shared" ref="S44" si="356">IF(K44&lt;0, ATAN2(L44,K44)*180/PI()+360,ATAN2(L44,K44)*180/PI())</f>
        <v>81.511057869508008</v>
      </c>
      <c r="T44" s="43">
        <f t="shared" ref="T44" si="357">ATAN(N44/M44)*180/PI()</f>
        <v>-0.84573063485939826</v>
      </c>
      <c r="U44" s="21"/>
      <c r="V44" s="20">
        <f t="shared" ref="V44" si="358">(G44-$G$20)*100</f>
        <v>10.349999996833503</v>
      </c>
      <c r="W44" s="18">
        <f t="shared" ref="W44" si="359">(H44-$H$20)*100</f>
        <v>10.899999924004078</v>
      </c>
      <c r="X44" s="18">
        <f t="shared" ref="X44" si="360">SQRT(V44^2+W44^2)</f>
        <v>15.031051136821484</v>
      </c>
      <c r="Y44" s="18">
        <f t="shared" ref="Y44" si="361">(I44-$I$20)*100</f>
        <v>-14.200000000028012</v>
      </c>
      <c r="Z44" s="18">
        <f t="shared" ref="Z44" si="362">SQRT((G44-$G$20)^2+(H44-$H$20)^2+(I44-$I$20)^2)*100</f>
        <v>20.677826246453904</v>
      </c>
      <c r="AA44" s="18">
        <f t="shared" ref="AA44" si="363">Z44/F44</f>
        <v>0.35071931442747228</v>
      </c>
      <c r="AB44" s="19">
        <f t="shared" ref="AB44" si="364">(AA44-$AA$20)/(F44-$F$20)</f>
        <v>5.9485961457660698E-3</v>
      </c>
      <c r="AC44" s="21"/>
      <c r="AD44" s="42">
        <f t="shared" ref="AD44" si="365">IF(F44&lt;=0,NA(),IF((G44-$G$20)&lt;0,ATAN2((H44-$H$20),(G44-$G$20))*180/PI()+360,ATAN2((H44-$H$20),(G44-$G$20))*180/PI()))</f>
        <v>43.517381611045415</v>
      </c>
      <c r="AE44" s="43">
        <f t="shared" ref="AE44" si="366">IF(E44&lt;=0,NA(),ATAN(Y44/X44)*180/PI())</f>
        <v>-43.371495448249135</v>
      </c>
      <c r="AF44" s="21"/>
      <c r="AG44" s="55">
        <f t="shared" ref="AG44" si="367">1/(O44/E44)</f>
        <v>0.59040992603968823</v>
      </c>
      <c r="AH44" s="55">
        <f t="shared" ref="AH44" si="368">1/(Z44/F44)</f>
        <v>2.8512829458293121</v>
      </c>
      <c r="AI44" s="21"/>
      <c r="AJ44" s="17">
        <f t="shared" ref="AJ44" si="369">SQRT((G44-$E$11)^2+(H44-$F$11)^2+(I44-$G$11)^2)</f>
        <v>171.24265212005659</v>
      </c>
    </row>
    <row r="45" spans="2:38" ht="15.75" x14ac:dyDescent="0.25">
      <c r="B45" s="138">
        <v>27</v>
      </c>
      <c r="C45" s="139"/>
      <c r="D45" s="79">
        <v>45533.375</v>
      </c>
      <c r="E45" s="92">
        <f t="shared" ref="E45" si="370">D45-D44</f>
        <v>5</v>
      </c>
      <c r="F45" s="83">
        <f t="shared" ref="F45" si="371">D45-D$20</f>
        <v>63.958333333335759</v>
      </c>
      <c r="G45" s="20">
        <v>808546.15800000005</v>
      </c>
      <c r="H45" s="20">
        <v>9158513.6044999994</v>
      </c>
      <c r="I45" s="19">
        <v>2708.5430000000001</v>
      </c>
      <c r="K45" s="16">
        <f t="shared" ref="K45" si="372">(G45-G44)*100</f>
        <v>-2.3999999975785613</v>
      </c>
      <c r="L45" s="17">
        <f t="shared" ref="L45" si="373">(H45-H44)*100</f>
        <v>0.34999996423721313</v>
      </c>
      <c r="M45" s="17">
        <f t="shared" ref="M45" si="374">SQRT(K45^2+L45^2)</f>
        <v>2.4253865595700708</v>
      </c>
      <c r="N45" s="17">
        <f t="shared" ref="N45" si="375">(I45-I44)*100</f>
        <v>-1.1999999999716238</v>
      </c>
      <c r="O45" s="18">
        <f t="shared" ref="O45" si="376">(SQRT((G45-G44)^2+(H45-H44)^2+(I45-I44)^2)*100)</f>
        <v>2.7060118187611528</v>
      </c>
      <c r="P45" s="18">
        <f t="shared" ref="P45" si="377">O45/(F45-F44)</f>
        <v>0.54120236375223052</v>
      </c>
      <c r="Q45" s="19">
        <f t="shared" ref="Q45" si="378">(P45-P44)/(F45-F44)</f>
        <v>-0.23050721962245571</v>
      </c>
      <c r="R45" s="21"/>
      <c r="S45" s="42">
        <f t="shared" ref="S45" si="379">IF(K45&lt;0, ATAN2(L45,K45)*180/PI()+360,ATAN2(L45,K45)*180/PI())</f>
        <v>278.29714414209735</v>
      </c>
      <c r="T45" s="43">
        <f t="shared" ref="T45" si="380">ATAN(N45/M45)*180/PI()</f>
        <v>-26.324663021767307</v>
      </c>
      <c r="U45" s="21"/>
      <c r="V45" s="20">
        <f t="shared" ref="V45" si="381">(G45-$G$20)*100</f>
        <v>7.9499999992549419</v>
      </c>
      <c r="W45" s="18">
        <f t="shared" ref="W45" si="382">(H45-$H$20)*100</f>
        <v>11.249999888241291</v>
      </c>
      <c r="X45" s="18">
        <f t="shared" ref="X45" si="383">SQRT(V45^2+W45^2)</f>
        <v>13.775521677003113</v>
      </c>
      <c r="Y45" s="18">
        <f t="shared" ref="Y45" si="384">(I45-$I$20)*100</f>
        <v>-15.399999999999636</v>
      </c>
      <c r="Z45" s="18">
        <f t="shared" ref="Z45" si="385">SQRT((G45-$G$20)^2+(H45-$H$20)^2+(I45-$I$20)^2)*100</f>
        <v>20.662163426746279</v>
      </c>
      <c r="AA45" s="18">
        <f t="shared" ref="AA45" si="386">Z45/F45</f>
        <v>0.323056626867682</v>
      </c>
      <c r="AB45" s="19">
        <f t="shared" ref="AB45" si="387">(AA45-$AA$20)/(F45-$F$20)</f>
        <v>5.0510482376704066E-3</v>
      </c>
      <c r="AC45" s="21"/>
      <c r="AD45" s="42">
        <f t="shared" ref="AD45" si="388">IF(F45&lt;=0,NA(),IF((G45-$G$20)&lt;0,ATAN2((H45-$H$20),(G45-$G$20))*180/PI()+360,ATAN2((H45-$H$20),(G45-$G$20))*180/PI()))</f>
        <v>35.247575324074916</v>
      </c>
      <c r="AE45" s="43">
        <f t="shared" ref="AE45" si="389">IF(E45&lt;=0,NA(),ATAN(Y45/X45)*180/PI())</f>
        <v>-48.186909447358268</v>
      </c>
      <c r="AF45" s="21"/>
      <c r="AG45" s="55">
        <f t="shared" ref="AG45" si="390">1/(O45/E45)</f>
        <v>1.8477376799814071</v>
      </c>
      <c r="AH45" s="55">
        <f t="shared" ref="AH45" si="391">1/(Z45/F45)</f>
        <v>3.0954325552640078</v>
      </c>
      <c r="AI45" s="21"/>
      <c r="AJ45" s="17">
        <f t="shared" ref="AJ45" si="392">SQRT((G45-$E$11)^2+(H45-$F$11)^2+(I45-$G$11)^2)</f>
        <v>171.23701015692168</v>
      </c>
    </row>
    <row r="46" spans="2:38" ht="15.75" x14ac:dyDescent="0.25">
      <c r="B46" s="138">
        <v>28</v>
      </c>
      <c r="C46" s="139"/>
      <c r="D46" s="79">
        <v>45535.625</v>
      </c>
      <c r="E46" s="92">
        <f t="shared" ref="E46:E48" si="393">D46-D45</f>
        <v>2.25</v>
      </c>
      <c r="F46" s="83">
        <f t="shared" ref="F46:F48" si="394">D46-D$20</f>
        <v>66.208333333335759</v>
      </c>
      <c r="G46" s="20">
        <v>808546.14899999998</v>
      </c>
      <c r="H46" s="20">
        <v>9158513.6085000001</v>
      </c>
      <c r="I46" s="19">
        <v>2708.5434999999998</v>
      </c>
      <c r="K46" s="16">
        <f t="shared" ref="K46:K48" si="395">(G46-G45)*100</f>
        <v>-0.90000000782310963</v>
      </c>
      <c r="L46" s="17">
        <f t="shared" ref="L46:L48" si="396">(H46-H45)*100</f>
        <v>0.40000006556510925</v>
      </c>
      <c r="M46" s="17">
        <f t="shared" ref="M46:M48" si="397">SQRT(K46^2+L46^2)</f>
        <v>0.98488581395697294</v>
      </c>
      <c r="N46" s="17">
        <f t="shared" ref="N46:N48" si="398">(I46-I45)*100</f>
        <v>4.9999999964711606E-2</v>
      </c>
      <c r="O46" s="18">
        <f t="shared" ref="O46:O48" si="399">(SQRT((G46-G45)^2+(H46-H45)^2+(I46-I45)^2)*100)</f>
        <v>0.98615417989793064</v>
      </c>
      <c r="P46" s="18">
        <f t="shared" ref="P46:P48" si="400">O46/(F46-F45)</f>
        <v>0.43829074662130252</v>
      </c>
      <c r="Q46" s="19">
        <f t="shared" ref="Q46:Q48" si="401">(P46-P45)/(F46-F45)</f>
        <v>-4.5738496502634667E-2</v>
      </c>
      <c r="R46" s="21"/>
      <c r="S46" s="42">
        <f t="shared" ref="S46:S48" si="402">IF(K46&lt;0, ATAN2(L46,K46)*180/PI()+360,ATAN2(L46,K46)*180/PI())</f>
        <v>293.96249227524936</v>
      </c>
      <c r="T46" s="43">
        <f t="shared" ref="T46:T48" si="403">ATAN(N46/M46)*180/PI()</f>
        <v>2.9062573277559425</v>
      </c>
      <c r="U46" s="21"/>
      <c r="V46" s="20">
        <f t="shared" ref="V46:V48" si="404">(G46-$G$20)*100</f>
        <v>7.0499999914318323</v>
      </c>
      <c r="W46" s="18">
        <f t="shared" ref="W46:W48" si="405">(H46-$H$20)*100</f>
        <v>11.6499999538064</v>
      </c>
      <c r="X46" s="18">
        <f t="shared" ref="X46:X48" si="406">SQRT(V46^2+W46^2)</f>
        <v>13.617084812942819</v>
      </c>
      <c r="Y46" s="18">
        <f t="shared" ref="Y46:Y48" si="407">(I46-$I$20)*100</f>
        <v>-15.350000000034925</v>
      </c>
      <c r="Z46" s="18">
        <f t="shared" ref="Z46:Z48" si="408">SQRT((G46-$G$20)^2+(H46-$H$20)^2+(I46-$I$20)^2)*100</f>
        <v>20.519441971066126</v>
      </c>
      <c r="AA46" s="18">
        <f t="shared" ref="AA46:AA48" si="409">Z46/F46</f>
        <v>0.30992234569261734</v>
      </c>
      <c r="AB46" s="19">
        <f t="shared" ref="AB46:AB48" si="410">(AA46-$AA$20)/(F46-$F$20)</f>
        <v>4.6810171784912166E-3</v>
      </c>
      <c r="AC46" s="21"/>
      <c r="AD46" s="42">
        <f t="shared" ref="AD46:AD48" si="411">IF(F46&lt;=0,NA(),IF((G46-$G$20)&lt;0,ATAN2((H46-$H$20),(G46-$G$20))*180/PI()+360,ATAN2((H46-$H$20),(G46-$G$20))*180/PI()))</f>
        <v>31.180238365840534</v>
      </c>
      <c r="AE46" s="43">
        <f t="shared" ref="AE46:AE48" si="412">IF(E46&lt;=0,NA(),ATAN(Y46/X46)*180/PI())</f>
        <v>-48.423559322724792</v>
      </c>
      <c r="AF46" s="21"/>
      <c r="AG46" s="55">
        <f t="shared" ref="AG46:AG48" si="413">1/(O46/E46)</f>
        <v>2.2815904914917873</v>
      </c>
      <c r="AH46" s="55">
        <f t="shared" ref="AH46:AH48" si="414">1/(Z46/F46)</f>
        <v>3.2266147113890438</v>
      </c>
      <c r="AI46" s="21"/>
      <c r="AJ46" s="17">
        <f t="shared" ref="AJ46:AJ48" si="415">SQRT((G46-$E$11)^2+(H46-$F$11)^2+(I46-$G$11)^2)</f>
        <v>171.23304711856818</v>
      </c>
      <c r="AK46" s="125" t="s">
        <v>41</v>
      </c>
      <c r="AL46" s="125"/>
    </row>
    <row r="47" spans="2:38" ht="15.75" x14ac:dyDescent="0.25">
      <c r="B47" s="138">
        <v>29</v>
      </c>
      <c r="C47" s="139"/>
      <c r="D47" s="79">
        <v>45538.458333333336</v>
      </c>
      <c r="E47" s="92">
        <f t="shared" si="393"/>
        <v>2.8333333333357587</v>
      </c>
      <c r="F47" s="83">
        <f t="shared" si="394"/>
        <v>69.041666666671517</v>
      </c>
      <c r="G47" s="20">
        <v>808546.17200000002</v>
      </c>
      <c r="H47" s="20">
        <v>9158513.6129999999</v>
      </c>
      <c r="I47" s="19">
        <v>2708.5429999999997</v>
      </c>
      <c r="K47" s="16">
        <f t="shared" si="395"/>
        <v>2.3000000044703484</v>
      </c>
      <c r="L47" s="17">
        <f t="shared" si="396"/>
        <v>0.44999998062849045</v>
      </c>
      <c r="M47" s="17">
        <f t="shared" si="397"/>
        <v>2.3436083297192054</v>
      </c>
      <c r="N47" s="17">
        <f t="shared" si="398"/>
        <v>-5.0000000010186341E-2</v>
      </c>
      <c r="O47" s="18">
        <f t="shared" si="399"/>
        <v>2.3441416346138864</v>
      </c>
      <c r="P47" s="18">
        <f t="shared" si="400"/>
        <v>0.82734410633360467</v>
      </c>
      <c r="Q47" s="19">
        <f t="shared" si="401"/>
        <v>0.13731295048657732</v>
      </c>
      <c r="R47" s="21"/>
      <c r="S47" s="42">
        <f t="shared" si="402"/>
        <v>78.929797907821708</v>
      </c>
      <c r="T47" s="43">
        <f t="shared" si="403"/>
        <v>-1.2221984394478898</v>
      </c>
      <c r="U47" s="21"/>
      <c r="V47" s="20">
        <f t="shared" si="404"/>
        <v>9.3499999959021807</v>
      </c>
      <c r="W47" s="18">
        <f t="shared" si="405"/>
        <v>12.099999934434891</v>
      </c>
      <c r="X47" s="18">
        <f t="shared" si="406"/>
        <v>15.291582597517341</v>
      </c>
      <c r="Y47" s="18">
        <f t="shared" si="407"/>
        <v>-15.400000000045111</v>
      </c>
      <c r="Z47" s="18">
        <f t="shared" si="408"/>
        <v>21.702361584354929</v>
      </c>
      <c r="AA47" s="18">
        <f t="shared" si="409"/>
        <v>0.31433716235635589</v>
      </c>
      <c r="AB47" s="19">
        <f t="shared" si="410"/>
        <v>4.5528617360000067E-3</v>
      </c>
      <c r="AC47" s="21"/>
      <c r="AD47" s="42">
        <f t="shared" si="411"/>
        <v>37.694240604750895</v>
      </c>
      <c r="AE47" s="43">
        <f t="shared" si="412"/>
        <v>-45.202395354915481</v>
      </c>
      <c r="AF47" s="21"/>
      <c r="AG47" s="55">
        <f t="shared" si="413"/>
        <v>1.2086869204054937</v>
      </c>
      <c r="AH47" s="55">
        <f t="shared" si="414"/>
        <v>3.1812974085015311</v>
      </c>
      <c r="AI47" s="21"/>
      <c r="AJ47" s="17">
        <f t="shared" si="415"/>
        <v>171.22877114864608</v>
      </c>
    </row>
    <row r="48" spans="2:38" ht="15.75" x14ac:dyDescent="0.25">
      <c r="B48" s="138">
        <v>30</v>
      </c>
      <c r="C48" s="139"/>
      <c r="D48" s="79">
        <v>45540.625</v>
      </c>
      <c r="E48" s="92">
        <f t="shared" si="393"/>
        <v>2.1666666666642413</v>
      </c>
      <c r="F48" s="83">
        <f t="shared" si="394"/>
        <v>71.208333333335759</v>
      </c>
      <c r="G48" s="20">
        <v>808546.17149999994</v>
      </c>
      <c r="H48" s="20">
        <v>9158513.6174999997</v>
      </c>
      <c r="I48" s="19">
        <v>2708.5370000000003</v>
      </c>
      <c r="K48" s="16">
        <f t="shared" si="395"/>
        <v>-5.0000008195638657E-2</v>
      </c>
      <c r="L48" s="17">
        <f t="shared" si="396"/>
        <v>0.44999998062849045</v>
      </c>
      <c r="M48" s="17">
        <f t="shared" si="397"/>
        <v>0.45276923855889956</v>
      </c>
      <c r="N48" s="17">
        <f t="shared" si="398"/>
        <v>-0.59999999994033715</v>
      </c>
      <c r="O48" s="18">
        <f t="shared" si="399"/>
        <v>0.75166480781902401</v>
      </c>
      <c r="P48" s="18">
        <f t="shared" si="400"/>
        <v>0.34692221899378406</v>
      </c>
      <c r="Q48" s="19">
        <f t="shared" si="401"/>
        <v>-0.22173317877247309</v>
      </c>
      <c r="R48" s="21"/>
      <c r="S48" s="42">
        <f t="shared" si="402"/>
        <v>353.65980695260583</v>
      </c>
      <c r="T48" s="43">
        <f t="shared" si="403"/>
        <v>-52.961233557834788</v>
      </c>
      <c r="U48" s="21"/>
      <c r="V48" s="20">
        <f t="shared" si="404"/>
        <v>9.299999987706542</v>
      </c>
      <c r="W48" s="18">
        <f t="shared" si="405"/>
        <v>12.549999915063381</v>
      </c>
      <c r="X48" s="18">
        <f t="shared" si="406"/>
        <v>15.620259205257527</v>
      </c>
      <c r="Y48" s="18">
        <f t="shared" si="407"/>
        <v>-15.999999999985448</v>
      </c>
      <c r="Z48" s="18">
        <f t="shared" si="408"/>
        <v>22.360512016475983</v>
      </c>
      <c r="AA48" s="18">
        <f t="shared" si="409"/>
        <v>0.31401538232615878</v>
      </c>
      <c r="AB48" s="19">
        <f t="shared" si="410"/>
        <v>4.4098122737434488E-3</v>
      </c>
      <c r="AC48" s="21"/>
      <c r="AD48" s="42">
        <f t="shared" si="411"/>
        <v>36.539772116955788</v>
      </c>
      <c r="AE48" s="43">
        <f t="shared" si="412"/>
        <v>-45.688055679578113</v>
      </c>
      <c r="AF48" s="21"/>
      <c r="AG48" s="55">
        <f t="shared" si="413"/>
        <v>2.8824904985918973</v>
      </c>
      <c r="AH48" s="55">
        <f t="shared" si="414"/>
        <v>3.1845573697448</v>
      </c>
      <c r="AI48" s="21"/>
      <c r="AJ48" s="17">
        <f t="shared" si="415"/>
        <v>171.22335977208428</v>
      </c>
    </row>
    <row r="49" spans="2:36" ht="15.75" x14ac:dyDescent="0.25">
      <c r="B49" s="138">
        <v>31</v>
      </c>
      <c r="C49" s="139"/>
      <c r="D49" s="79">
        <v>45542.666666666664</v>
      </c>
      <c r="E49" s="92">
        <f t="shared" ref="E49:E52" si="416">D49-D48</f>
        <v>2.0416666666642413</v>
      </c>
      <c r="F49" s="83">
        <f t="shared" ref="F49:F52" si="417">D49-D$20</f>
        <v>73.25</v>
      </c>
      <c r="G49" s="20">
        <v>808546.17449999996</v>
      </c>
      <c r="H49" s="20">
        <v>9158513.6184999999</v>
      </c>
      <c r="I49" s="19">
        <v>2708.5325000000003</v>
      </c>
      <c r="K49" s="16">
        <f t="shared" ref="K49:K50" si="418">(G49-G48)*100</f>
        <v>0.30000000260770321</v>
      </c>
      <c r="L49" s="17">
        <f t="shared" ref="L49:L50" si="419">(H49-H48)*100</f>
        <v>0.10000001639127731</v>
      </c>
      <c r="M49" s="17">
        <f t="shared" ref="M49:M50" si="420">SQRT(K49^2+L49^2)</f>
        <v>0.31622777367409977</v>
      </c>
      <c r="N49" s="17">
        <f t="shared" ref="N49:N50" si="421">(I49-I48)*100</f>
        <v>-0.4500000000007276</v>
      </c>
      <c r="O49" s="18">
        <f t="shared" ref="O49:O50" si="422">(SQRT((G49-G48)^2+(H49-H48)^2+(I49-I48)^2)*100)</f>
        <v>0.5500000044032114</v>
      </c>
      <c r="P49" s="18">
        <f t="shared" ref="P49:P50" si="423">O49/(F49-F48)</f>
        <v>0.2693877572590358</v>
      </c>
      <c r="Q49" s="19">
        <f t="shared" ref="Q49:Q50" si="424">(P49-P48)/(F49-F48)</f>
        <v>-3.7976062890534054E-2</v>
      </c>
      <c r="R49" s="21"/>
      <c r="S49" s="42">
        <f t="shared" ref="S49:S50" si="425">IF(K49&lt;0, ATAN2(L49,K49)*180/PI()+360,ATAN2(L49,K49)*180/PI())</f>
        <v>71.565048509035407</v>
      </c>
      <c r="T49" s="43">
        <f t="shared" ref="T49:T50" si="426">ATAN(N49/M49)*180/PI()</f>
        <v>-54.9031981198046</v>
      </c>
      <c r="U49" s="21"/>
      <c r="V49" s="20">
        <f t="shared" ref="V49:V50" si="427">(G49-$G$20)*100</f>
        <v>9.5999999903142452</v>
      </c>
      <c r="W49" s="18">
        <f t="shared" ref="W49:W50" si="428">(H49-$H$20)*100</f>
        <v>12.649999931454659</v>
      </c>
      <c r="X49" s="18">
        <f t="shared" ref="X49:X50" si="429">SQRT(V49^2+W49^2)</f>
        <v>15.880254975277833</v>
      </c>
      <c r="Y49" s="18">
        <f t="shared" ref="Y49:Y50" si="430">(I49-$I$20)*100</f>
        <v>-16.449999999986176</v>
      </c>
      <c r="Z49" s="18">
        <f t="shared" ref="Z49:Z50" si="431">SQRT((G49-$G$20)^2+(H49-$H$20)^2+(I49-$I$20)^2)*100</f>
        <v>22.864492080065578</v>
      </c>
      <c r="AA49" s="18">
        <f t="shared" ref="AA49:AA50" si="432">Z49/F49</f>
        <v>0.31214323658792598</v>
      </c>
      <c r="AB49" s="19">
        <f t="shared" ref="AB49:AB50" si="433">(AA49-$AA$20)/(F49-$F$20)</f>
        <v>4.2613411138283409E-3</v>
      </c>
      <c r="AC49" s="21"/>
      <c r="AD49" s="42">
        <f t="shared" ref="AD49:AD50" si="434">IF(F49&lt;=0,NA(),IF((G49-$G$20)&lt;0,ATAN2((H49-$H$20),(G49-$G$20))*180/PI()+360,ATAN2((H49-$H$20),(G49-$G$20))*180/PI()))</f>
        <v>37.194618481992272</v>
      </c>
      <c r="AE49" s="43">
        <f t="shared" ref="AE49:AE50" si="435">IF(E49&lt;=0,NA(),ATAN(Y49/X49)*180/PI())</f>
        <v>-46.009599419629858</v>
      </c>
      <c r="AF49" s="21"/>
      <c r="AG49" s="55">
        <f t="shared" ref="AG49:AG50" si="436">1/(O49/E49)</f>
        <v>3.7121211823981581</v>
      </c>
      <c r="AH49" s="55">
        <f t="shared" ref="AH49:AH50" si="437">1/(Z49/F49)</f>
        <v>3.2036574328219194</v>
      </c>
      <c r="AI49" s="21"/>
      <c r="AJ49" s="17">
        <f t="shared" ref="AJ49:AJ50" si="438">SQRT((G49-$E$11)^2+(H49-$F$11)^2+(I49-$G$11)^2)</f>
        <v>171.22168159679811</v>
      </c>
    </row>
    <row r="50" spans="2:36" ht="15.75" x14ac:dyDescent="0.25">
      <c r="B50" s="138">
        <v>32</v>
      </c>
      <c r="C50" s="139"/>
      <c r="D50" s="79">
        <v>45544.416666666664</v>
      </c>
      <c r="E50" s="92">
        <f t="shared" si="416"/>
        <v>1.75</v>
      </c>
      <c r="F50" s="83">
        <f t="shared" si="417"/>
        <v>75</v>
      </c>
      <c r="G50" s="20">
        <v>808546.18350000004</v>
      </c>
      <c r="H50" s="20">
        <v>9158513.6219999995</v>
      </c>
      <c r="I50" s="19">
        <v>2708.5250000000001</v>
      </c>
      <c r="K50" s="16">
        <f t="shared" si="418"/>
        <v>0.90000000782310963</v>
      </c>
      <c r="L50" s="17">
        <f t="shared" si="419"/>
        <v>0.34999996423721313</v>
      </c>
      <c r="M50" s="17">
        <f t="shared" si="420"/>
        <v>0.96566039012048532</v>
      </c>
      <c r="N50" s="17">
        <f t="shared" si="421"/>
        <v>-0.7500000000163709</v>
      </c>
      <c r="O50" s="18">
        <f t="shared" si="422"/>
        <v>1.2227019215950403</v>
      </c>
      <c r="P50" s="18">
        <f t="shared" si="423"/>
        <v>0.69868681234002306</v>
      </c>
      <c r="Q50" s="19">
        <f t="shared" si="424"/>
        <v>0.24531374576056414</v>
      </c>
      <c r="R50" s="21"/>
      <c r="S50" s="42">
        <f t="shared" si="425"/>
        <v>68.749496638745583</v>
      </c>
      <c r="T50" s="43">
        <f t="shared" si="426"/>
        <v>-37.835435268431631</v>
      </c>
      <c r="U50" s="21"/>
      <c r="V50" s="20">
        <f t="shared" si="427"/>
        <v>10.499999998137355</v>
      </c>
      <c r="W50" s="18">
        <f t="shared" si="428"/>
        <v>12.999999895691872</v>
      </c>
      <c r="X50" s="18">
        <f t="shared" si="429"/>
        <v>16.710774884752446</v>
      </c>
      <c r="Y50" s="18">
        <f t="shared" si="430"/>
        <v>-17.200000000002547</v>
      </c>
      <c r="Z50" s="18">
        <f t="shared" si="431"/>
        <v>23.981034115503874</v>
      </c>
      <c r="AA50" s="18">
        <f t="shared" si="432"/>
        <v>0.31974712154005164</v>
      </c>
      <c r="AB50" s="19">
        <f t="shared" si="433"/>
        <v>4.2632949538673548E-3</v>
      </c>
      <c r="AC50" s="21"/>
      <c r="AD50" s="42">
        <f t="shared" si="434"/>
        <v>38.927543812541565</v>
      </c>
      <c r="AE50" s="43">
        <f t="shared" si="435"/>
        <v>-45.826539351449114</v>
      </c>
      <c r="AF50" s="21"/>
      <c r="AG50" s="55">
        <f t="shared" si="436"/>
        <v>1.4312564404226078</v>
      </c>
      <c r="AH50" s="55">
        <f t="shared" si="437"/>
        <v>3.1274714692771353</v>
      </c>
      <c r="AI50" s="21"/>
      <c r="AJ50" s="17">
        <f t="shared" si="438"/>
        <v>171.21711881250792</v>
      </c>
    </row>
    <row r="51" spans="2:36" ht="15.75" x14ac:dyDescent="0.25">
      <c r="B51" s="138">
        <v>33</v>
      </c>
      <c r="C51" s="139"/>
      <c r="D51" s="79">
        <v>45548.625</v>
      </c>
      <c r="E51" s="92">
        <f t="shared" si="416"/>
        <v>4.2083333333357587</v>
      </c>
      <c r="F51" s="83">
        <f t="shared" si="417"/>
        <v>79.208333333335759</v>
      </c>
      <c r="G51" s="20">
        <v>808546.15449999995</v>
      </c>
      <c r="H51" s="20">
        <v>9158513.6270000003</v>
      </c>
      <c r="I51" s="19">
        <v>2708.5190000000002</v>
      </c>
      <c r="K51" s="16">
        <f t="shared" ref="K51:K52" si="439">(G51-G50)*100</f>
        <v>-2.9000000096857548</v>
      </c>
      <c r="L51" s="17">
        <f t="shared" ref="L51:L52" si="440">(H51-H50)*100</f>
        <v>0.50000008195638657</v>
      </c>
      <c r="M51" s="17">
        <f t="shared" ref="M51:M52" si="441">SQRT(K51^2+L51^2)</f>
        <v>2.9427878173823152</v>
      </c>
      <c r="N51" s="17">
        <f t="shared" ref="N51:N52" si="442">(I51-I50)*100</f>
        <v>-0.59999999998581188</v>
      </c>
      <c r="O51" s="18">
        <f t="shared" ref="O51:O52" si="443">(SQRT((G51-G50)^2+(H51-H50)^2+(I51-I50)^2)*100)</f>
        <v>3.0033315065301642</v>
      </c>
      <c r="P51" s="18">
        <f t="shared" ref="P51:P52" si="444">O51/(F51-F50)</f>
        <v>0.71366293224438015</v>
      </c>
      <c r="Q51" s="19">
        <f t="shared" ref="Q51:Q52" si="445">(P51-P50)/(F51-F50)</f>
        <v>3.5586819574689428E-3</v>
      </c>
      <c r="R51" s="21"/>
      <c r="S51" s="42">
        <f t="shared" ref="S51:S52" si="446">IF(K51&lt;0, ATAN2(L51,K51)*180/PI()+360,ATAN2(L51,K51)*180/PI())</f>
        <v>279.78240857224762</v>
      </c>
      <c r="T51" s="43">
        <f t="shared" ref="T51:T52" si="447">ATAN(N51/M51)*180/PI()</f>
        <v>-11.523985914312163</v>
      </c>
      <c r="U51" s="21"/>
      <c r="V51" s="20">
        <f t="shared" ref="V51:V52" si="448">(G51-$G$20)*100</f>
        <v>7.5999999884516001</v>
      </c>
      <c r="W51" s="18">
        <f t="shared" ref="W51:W52" si="449">(H51-$H$20)*100</f>
        <v>13.499999977648258</v>
      </c>
      <c r="X51" s="18">
        <f t="shared" ref="X51:X52" si="450">SQRT(V51^2+W51^2)</f>
        <v>15.492256104937308</v>
      </c>
      <c r="Y51" s="18">
        <f t="shared" ref="Y51:Y52" si="451">(I51-$I$20)*100</f>
        <v>-17.799999999988358</v>
      </c>
      <c r="Z51" s="18">
        <f t="shared" ref="Z51:Z52" si="452">SQRT((G51-$G$20)^2+(H51-$H$20)^2+(I51-$I$20)^2)*100</f>
        <v>23.597669359929444</v>
      </c>
      <c r="AA51" s="18">
        <f t="shared" ref="AA51:AA52" si="453">Z51/F51</f>
        <v>0.29791902400751674</v>
      </c>
      <c r="AB51" s="19">
        <f t="shared" ref="AB51:AB52" si="454">(AA51-$AA$20)/(F51-$F$20)</f>
        <v>3.7612080884693228E-3</v>
      </c>
      <c r="AC51" s="21"/>
      <c r="AD51" s="42">
        <f t="shared" ref="AD51:AD52" si="455">IF(F51&lt;=0,NA(),IF((G51-$G$20)&lt;0,ATAN2((H51-$H$20),(G51-$G$20))*180/PI()+360,ATAN2((H51-$H$20),(G51-$G$20))*180/PI()))</f>
        <v>29.37789974062402</v>
      </c>
      <c r="AE51" s="43">
        <f t="shared" ref="AE51:AE52" si="456">IF(E51&lt;=0,NA(),ATAN(Y51/X51)*180/PI())</f>
        <v>-48.965270990644868</v>
      </c>
      <c r="AF51" s="21"/>
      <c r="AG51" s="55">
        <f t="shared" ref="AG51:AG52" si="457">1/(O51/E51)</f>
        <v>1.4012217180106661</v>
      </c>
      <c r="AH51" s="55">
        <f t="shared" ref="AH51:AH52" si="458">1/(Z51/F51)</f>
        <v>3.3566167965653957</v>
      </c>
      <c r="AI51" s="21"/>
      <c r="AJ51" s="17">
        <f t="shared" ref="AJ51:AJ52" si="459">SQRT((G51-$E$11)^2+(H51-$F$11)^2+(I51-$G$11)^2)</f>
        <v>171.21090868043171</v>
      </c>
    </row>
    <row r="52" spans="2:36" ht="15.75" x14ac:dyDescent="0.25">
      <c r="B52" s="138">
        <v>34</v>
      </c>
      <c r="C52" s="139"/>
      <c r="D52" s="79">
        <v>45549.625</v>
      </c>
      <c r="E52" s="92">
        <f t="shared" si="416"/>
        <v>1</v>
      </c>
      <c r="F52" s="83">
        <f t="shared" si="417"/>
        <v>80.208333333335759</v>
      </c>
      <c r="G52" s="20">
        <v>808546.15399999998</v>
      </c>
      <c r="H52" s="20">
        <v>9158513.6295000017</v>
      </c>
      <c r="I52" s="19">
        <v>2708.5190000000002</v>
      </c>
      <c r="K52" s="16">
        <f t="shared" si="439"/>
        <v>-4.9999996554106474E-2</v>
      </c>
      <c r="L52" s="17">
        <f t="shared" si="440"/>
        <v>0.25000013411045074</v>
      </c>
      <c r="M52" s="17">
        <f t="shared" si="441"/>
        <v>0.25495110650996206</v>
      </c>
      <c r="N52" s="17">
        <f t="shared" si="442"/>
        <v>0</v>
      </c>
      <c r="O52" s="18">
        <f t="shared" si="443"/>
        <v>0.25495110650996206</v>
      </c>
      <c r="P52" s="18">
        <f t="shared" si="444"/>
        <v>0.25495110650996206</v>
      </c>
      <c r="Q52" s="19">
        <f t="shared" si="445"/>
        <v>-0.4587118257344181</v>
      </c>
      <c r="R52" s="21"/>
      <c r="S52" s="42">
        <f t="shared" si="446"/>
        <v>348.69007419608295</v>
      </c>
      <c r="T52" s="43">
        <f t="shared" si="447"/>
        <v>0</v>
      </c>
      <c r="U52" s="21"/>
      <c r="V52" s="20">
        <f t="shared" si="448"/>
        <v>7.5499999918974936</v>
      </c>
      <c r="W52" s="18">
        <f t="shared" si="449"/>
        <v>13.750000111758709</v>
      </c>
      <c r="X52" s="18">
        <f t="shared" si="450"/>
        <v>15.686459222878076</v>
      </c>
      <c r="Y52" s="18">
        <f t="shared" si="451"/>
        <v>-17.799999999988358</v>
      </c>
      <c r="Z52" s="18">
        <f t="shared" si="452"/>
        <v>23.725619126813154</v>
      </c>
      <c r="AA52" s="18">
        <f t="shared" si="453"/>
        <v>0.29579992677584338</v>
      </c>
      <c r="AB52" s="19">
        <f t="shared" si="454"/>
        <v>3.6878951909714423E-3</v>
      </c>
      <c r="AC52" s="21"/>
      <c r="AD52" s="42">
        <f t="shared" si="455"/>
        <v>28.770788095198292</v>
      </c>
      <c r="AE52" s="43">
        <f t="shared" si="456"/>
        <v>-48.611505939365905</v>
      </c>
      <c r="AF52" s="21"/>
      <c r="AG52" s="55">
        <f t="shared" si="457"/>
        <v>3.9223206899905163</v>
      </c>
      <c r="AH52" s="55">
        <f t="shared" si="458"/>
        <v>3.380663446741818</v>
      </c>
      <c r="AI52" s="21"/>
      <c r="AJ52" s="17">
        <f t="shared" si="459"/>
        <v>171.20843599170584</v>
      </c>
    </row>
    <row r="53" spans="2:36" ht="15.75" x14ac:dyDescent="0.25">
      <c r="B53" s="138">
        <v>35</v>
      </c>
      <c r="C53" s="139"/>
      <c r="D53" s="79">
        <v>45550.625</v>
      </c>
      <c r="E53" s="92">
        <f t="shared" ref="E53:E54" si="460">D53-D52</f>
        <v>1</v>
      </c>
      <c r="F53" s="83">
        <f t="shared" ref="F53:F54" si="461">D53-D$20</f>
        <v>81.208333333335759</v>
      </c>
      <c r="G53" s="20">
        <v>808546.19650000008</v>
      </c>
      <c r="H53" s="20">
        <v>9158513.6305</v>
      </c>
      <c r="I53" s="19">
        <v>2708.518</v>
      </c>
      <c r="K53" s="16">
        <f t="shared" ref="K53:K54" si="462">(G53-G52)*100</f>
        <v>4.250000009778887</v>
      </c>
      <c r="L53" s="17">
        <f t="shared" ref="L53:L54" si="463">(H53-H52)*100</f>
        <v>9.999983012676239E-2</v>
      </c>
      <c r="M53" s="17">
        <f t="shared" ref="M53:M54" si="464">SQRT(K53^2+L53^2)</f>
        <v>4.2511763135802685</v>
      </c>
      <c r="N53" s="17">
        <f t="shared" ref="N53:N54" si="465">(I53-I52)*100</f>
        <v>-0.10000000002037268</v>
      </c>
      <c r="O53" s="18">
        <f t="shared" ref="O53:O54" si="466">(SQRT((G53-G52)^2+(H53-H52)^2+(I53-I52)^2)*100)</f>
        <v>4.2523522959827771</v>
      </c>
      <c r="P53" s="18">
        <f t="shared" ref="P53:P54" si="467">O53/(F53-F52)</f>
        <v>4.2523522959827771</v>
      </c>
      <c r="Q53" s="19">
        <f t="shared" ref="Q53:Q54" si="468">(P53-P52)/(F53-F52)</f>
        <v>3.9974011894728152</v>
      </c>
      <c r="R53" s="21"/>
      <c r="S53" s="42">
        <f t="shared" ref="S53:S54" si="469">IF(K53&lt;0, ATAN2(L53,K53)*180/PI()+360,ATAN2(L53,K53)*180/PI())</f>
        <v>88.652115011756678</v>
      </c>
      <c r="T53" s="43">
        <f t="shared" ref="T53:T54" si="470">ATAN(N53/M53)*180/PI()</f>
        <v>-1.3475144534448371</v>
      </c>
      <c r="U53" s="21"/>
      <c r="V53" s="20">
        <f t="shared" ref="V53:V54" si="471">(G53-$G$20)*100</f>
        <v>11.800000001676381</v>
      </c>
      <c r="W53" s="18">
        <f t="shared" ref="W53:W54" si="472">(H53-$H$20)*100</f>
        <v>13.849999941885471</v>
      </c>
      <c r="X53" s="18">
        <f t="shared" ref="X53:X54" si="473">SQRT(V53^2+W53^2)</f>
        <v>18.195122929779565</v>
      </c>
      <c r="Y53" s="18">
        <f t="shared" ref="Y53:Y54" si="474">(I53-$I$20)*100</f>
        <v>-17.900000000008731</v>
      </c>
      <c r="Z53" s="18">
        <f t="shared" ref="Z53:Z54" si="475">SQRT((G53-$G$20)^2+(H53-$H$20)^2+(I53-$I$20)^2)*100</f>
        <v>25.523959301607235</v>
      </c>
      <c r="AA53" s="18">
        <f t="shared" ref="AA53:AA54" si="476">Z53/F53</f>
        <v>0.31430221818294268</v>
      </c>
      <c r="AB53" s="19">
        <f t="shared" ref="AB53:AB54" si="477">(AA53-$AA$20)/(F53-$F$20)</f>
        <v>3.8703197723911746E-3</v>
      </c>
      <c r="AC53" s="21"/>
      <c r="AD53" s="42">
        <f t="shared" ref="AD53:AD54" si="478">IF(F53&lt;=0,NA(),IF((G53-$G$20)&lt;0,ATAN2((H53-$H$20),(G53-$G$20))*180/PI()+360,ATAN2((H53-$H$20),(G53-$G$20))*180/PI()))</f>
        <v>40.430517987257346</v>
      </c>
      <c r="AE53" s="43">
        <f t="shared" ref="AE53:AE54" si="479">IF(E53&lt;=0,NA(),ATAN(Y53/X53)*180/PI())</f>
        <v>-44.531545534297855</v>
      </c>
      <c r="AF53" s="21"/>
      <c r="AG53" s="55">
        <f t="shared" ref="AG53:AG54" si="480">1/(O53/E53)</f>
        <v>0.23516395876811666</v>
      </c>
      <c r="AH53" s="55">
        <f t="shared" ref="AH53:AH54" si="481">1/(Z53/F53)</f>
        <v>3.181651105681794</v>
      </c>
      <c r="AI53" s="21"/>
      <c r="AJ53" s="17">
        <f t="shared" ref="AJ53:AJ54" si="482">SQRT((G53-$E$11)^2+(H53-$F$11)^2+(I53-$G$11)^2)</f>
        <v>171.20774591282503</v>
      </c>
    </row>
    <row r="54" spans="2:36" ht="15.75" x14ac:dyDescent="0.25">
      <c r="B54" s="138">
        <v>36</v>
      </c>
      <c r="C54" s="139"/>
      <c r="D54" s="79">
        <v>45555.625</v>
      </c>
      <c r="E54" s="92">
        <f t="shared" si="460"/>
        <v>5</v>
      </c>
      <c r="F54" s="83">
        <f t="shared" si="461"/>
        <v>86.208333333335759</v>
      </c>
      <c r="G54" s="20">
        <v>808546.20050000004</v>
      </c>
      <c r="H54" s="20">
        <v>9158513.636500001</v>
      </c>
      <c r="I54" s="19">
        <v>2708.5254999999997</v>
      </c>
      <c r="K54" s="16">
        <f t="shared" si="462"/>
        <v>0.39999999571591616</v>
      </c>
      <c r="L54" s="17">
        <f t="shared" si="463"/>
        <v>0.60000009834766388</v>
      </c>
      <c r="M54" s="17">
        <f t="shared" si="464"/>
        <v>0.72111033454662077</v>
      </c>
      <c r="N54" s="17">
        <f t="shared" si="465"/>
        <v>0.74999999997089617</v>
      </c>
      <c r="O54" s="18">
        <f t="shared" si="466"/>
        <v>1.04043265738167</v>
      </c>
      <c r="P54" s="18">
        <f t="shared" si="467"/>
        <v>0.20808653147633399</v>
      </c>
      <c r="Q54" s="19">
        <f t="shared" si="468"/>
        <v>-0.80885315290128867</v>
      </c>
      <c r="R54" s="21"/>
      <c r="S54" s="42">
        <f t="shared" si="469"/>
        <v>33.69006290821418</v>
      </c>
      <c r="T54" s="43">
        <f t="shared" si="470"/>
        <v>46.125029936241624</v>
      </c>
      <c r="U54" s="21"/>
      <c r="V54" s="20">
        <f t="shared" si="471"/>
        <v>12.199999997392297</v>
      </c>
      <c r="W54" s="18">
        <f t="shared" si="472"/>
        <v>14.450000040233135</v>
      </c>
      <c r="X54" s="18">
        <f t="shared" si="473"/>
        <v>18.911438366742747</v>
      </c>
      <c r="Y54" s="18">
        <f t="shared" si="474"/>
        <v>-17.150000000037835</v>
      </c>
      <c r="Z54" s="18">
        <f t="shared" si="475"/>
        <v>25.52968862129751</v>
      </c>
      <c r="AA54" s="18">
        <f t="shared" si="476"/>
        <v>0.29613945234950362</v>
      </c>
      <c r="AB54" s="19">
        <f t="shared" si="477"/>
        <v>3.4351603945809023E-3</v>
      </c>
      <c r="AC54" s="21"/>
      <c r="AD54" s="42">
        <f t="shared" si="478"/>
        <v>40.174089896905997</v>
      </c>
      <c r="AE54" s="43">
        <f t="shared" si="479"/>
        <v>-42.203582548584684</v>
      </c>
      <c r="AF54" s="21"/>
      <c r="AG54" s="55">
        <f t="shared" si="480"/>
        <v>4.8056930590614968</v>
      </c>
      <c r="AH54" s="55">
        <f t="shared" si="481"/>
        <v>3.3767874967898588</v>
      </c>
      <c r="AI54" s="21"/>
      <c r="AJ54" s="17">
        <f t="shared" si="482"/>
        <v>171.2030732623335</v>
      </c>
    </row>
    <row r="55" spans="2:36" ht="15.75" x14ac:dyDescent="0.25">
      <c r="B55" s="138">
        <v>37</v>
      </c>
      <c r="C55" s="139"/>
      <c r="D55" s="89">
        <v>45564.625</v>
      </c>
      <c r="E55" s="92">
        <f t="shared" ref="E55" si="483">D55-D54</f>
        <v>9</v>
      </c>
      <c r="F55" s="83">
        <f t="shared" ref="F55" si="484">D55-D$20</f>
        <v>95.208333333335759</v>
      </c>
      <c r="G55" s="20">
        <v>808546.17599999998</v>
      </c>
      <c r="H55" s="20">
        <v>9158513.6515000015</v>
      </c>
      <c r="I55" s="19">
        <v>2708.4955</v>
      </c>
      <c r="K55" s="16">
        <f t="shared" ref="K55" si="485">(G55-G54)*100</f>
        <v>-2.4500000057742</v>
      </c>
      <c r="L55" s="17">
        <f t="shared" ref="L55" si="486">(H55-H54)*100</f>
        <v>1.5000000596046448</v>
      </c>
      <c r="M55" s="17">
        <f t="shared" ref="M55" si="487">SQRT(K55^2+L55^2)</f>
        <v>2.8727165204919745</v>
      </c>
      <c r="N55" s="17">
        <f t="shared" ref="N55" si="488">(I55-I54)*100</f>
        <v>-2.9999999999745341</v>
      </c>
      <c r="O55" s="18">
        <f t="shared" ref="O55" si="489">(SQRT((G55-G54)^2+(H55-H54)^2+(I55-I54)^2)*100)</f>
        <v>4.1536129101006418</v>
      </c>
      <c r="P55" s="18">
        <f t="shared" ref="P55" si="490">O55/(F55-F54)</f>
        <v>0.46151254556673799</v>
      </c>
      <c r="Q55" s="19">
        <f t="shared" ref="Q55" si="491">(P55-P54)/(F55-F54)</f>
        <v>2.8158446010044889E-2</v>
      </c>
      <c r="R55" s="21"/>
      <c r="S55" s="42">
        <f t="shared" ref="S55" si="492">IF(K55&lt;0, ATAN2(L55,K55)*180/PI()+360,ATAN2(L55,K55)*180/PI())</f>
        <v>301.47684030332232</v>
      </c>
      <c r="T55" s="43">
        <f t="shared" ref="T55" si="493">ATAN(N55/M55)*180/PI()</f>
        <v>-46.241616982973873</v>
      </c>
      <c r="U55" s="21"/>
      <c r="V55" s="20">
        <f t="shared" ref="V55" si="494">(G55-$G$20)*100</f>
        <v>9.7499999916180968</v>
      </c>
      <c r="W55" s="18">
        <f t="shared" ref="W55" si="495">(H55-$H$20)*100</f>
        <v>15.95000009983778</v>
      </c>
      <c r="X55" s="18">
        <f t="shared" ref="X55" si="496">SQRT(V55^2+W55^2)</f>
        <v>18.693983069998165</v>
      </c>
      <c r="Y55" s="18">
        <f t="shared" ref="Y55" si="497">(I55-$I$20)*100</f>
        <v>-20.150000000012369</v>
      </c>
      <c r="Z55" s="18">
        <f t="shared" ref="Z55" si="498">SQRT((G55-$G$20)^2+(H55-$H$20)^2+(I55-$I$20)^2)*100</f>
        <v>27.4861329222915</v>
      </c>
      <c r="AA55" s="18">
        <f t="shared" ref="AA55" si="499">Z55/F55</f>
        <v>0.28869461275053793</v>
      </c>
      <c r="AB55" s="19">
        <f t="shared" ref="AB55" si="500">(AA55-$AA$20)/(F55-$F$20)</f>
        <v>3.0322410091959445E-3</v>
      </c>
      <c r="AC55" s="21"/>
      <c r="AD55" s="42">
        <f t="shared" ref="AD55" si="501">IF(F55&lt;=0,NA(),IF((G55-$G$20)&lt;0,ATAN2((H55-$H$20),(G55-$G$20))*180/PI()+360,ATAN2((H55-$H$20),(G55-$G$20))*180/PI()))</f>
        <v>31.436830017983802</v>
      </c>
      <c r="AE55" s="43">
        <f t="shared" ref="AE55" si="502">IF(E55&lt;=0,NA(),ATAN(Y55/X55)*180/PI())</f>
        <v>-47.146653881202631</v>
      </c>
      <c r="AF55" s="21"/>
      <c r="AG55" s="55">
        <f t="shared" ref="AG55" si="503">1/(O55/E55)</f>
        <v>2.1667883345879551</v>
      </c>
      <c r="AH55" s="55">
        <f t="shared" ref="AH55" si="504">1/(Z55/F55)</f>
        <v>3.4638678930392914</v>
      </c>
      <c r="AI55" s="21"/>
      <c r="AJ55" s="17">
        <f t="shared" ref="AJ55" si="505">SQRT((G55-$E$11)^2+(H55-$F$11)^2+(I55-$G$11)^2)</f>
        <v>171.18318345566644</v>
      </c>
    </row>
    <row r="56" spans="2:36" ht="15.75" x14ac:dyDescent="0.25">
      <c r="B56" s="138">
        <v>38</v>
      </c>
      <c r="C56" s="139"/>
      <c r="D56" s="79">
        <v>45572.625</v>
      </c>
      <c r="E56" s="92">
        <f t="shared" ref="E56:E69" si="506">D56-D55</f>
        <v>8</v>
      </c>
      <c r="F56" s="83">
        <f t="shared" ref="F56:F69" si="507">D56-D$20</f>
        <v>103.20833333333576</v>
      </c>
      <c r="G56" s="20">
        <v>808546.19700000004</v>
      </c>
      <c r="H56" s="20">
        <v>9158513.6629999988</v>
      </c>
      <c r="I56" s="19">
        <v>2708.4740000000002</v>
      </c>
      <c r="K56" s="16">
        <f t="shared" ref="K56:K69" si="508">(G56-G55)*100</f>
        <v>2.1000000066123903</v>
      </c>
      <c r="L56" s="17">
        <f t="shared" ref="L56:L69" si="509">(H56-H55)*100</f>
        <v>1.1499997228384018</v>
      </c>
      <c r="M56" s="17">
        <f t="shared" ref="M56:M69" si="510">SQRT(K56^2+L56^2)</f>
        <v>2.3942638514375227</v>
      </c>
      <c r="N56" s="17">
        <f t="shared" ref="N56:N69" si="511">(I56-I55)*100</f>
        <v>-2.1499999999832653</v>
      </c>
      <c r="O56" s="18">
        <f t="shared" ref="O56:O69" si="512">(SQRT((G56-G55)^2+(H56-H55)^2+(I56-I55)^2)*100)</f>
        <v>3.2179184871945528</v>
      </c>
      <c r="P56" s="18">
        <f t="shared" ref="P56:P69" si="513">O56/(F56-F55)</f>
        <v>0.40223981089931909</v>
      </c>
      <c r="Q56" s="19">
        <f t="shared" ref="Q56:Q69" si="514">(P56-P55)/(F56-F55)</f>
        <v>-7.4090918334273614E-3</v>
      </c>
      <c r="R56" s="21"/>
      <c r="S56" s="42">
        <f t="shared" ref="S56:S69" si="515">IF(K56&lt;0, ATAN2(L56,K56)*180/PI()+360,ATAN2(L56,K56)*180/PI())</f>
        <v>61.294053350029657</v>
      </c>
      <c r="T56" s="43">
        <f t="shared" ref="T56:T69" si="516">ATAN(N56/M56)*180/PI()</f>
        <v>-41.923190921413159</v>
      </c>
      <c r="U56" s="21"/>
      <c r="V56" s="20">
        <f t="shared" ref="V56:V69" si="517">(G56-$G$20)*100</f>
        <v>11.849999998230487</v>
      </c>
      <c r="W56" s="18">
        <f t="shared" ref="W56:W69" si="518">(H56-$H$20)*100</f>
        <v>17.099999822676182</v>
      </c>
      <c r="X56" s="18">
        <f t="shared" ref="X56:X69" si="519">SQRT(V56^2+W56^2)</f>
        <v>20.804626742472166</v>
      </c>
      <c r="Y56" s="18">
        <f t="shared" ref="Y56:Y69" si="520">(I56-$I$20)*100</f>
        <v>-22.299999999995634</v>
      </c>
      <c r="Z56" s="18">
        <f t="shared" ref="Z56:Z69" si="521">SQRT((G56-$G$20)^2+(H56-$H$20)^2+(I56-$I$20)^2)*100</f>
        <v>30.497909664326066</v>
      </c>
      <c r="AA56" s="18">
        <f t="shared" ref="AA56:AA69" si="522">Z56/F56</f>
        <v>0.29549851915373776</v>
      </c>
      <c r="AB56" s="19">
        <f t="shared" ref="AB56:AB69" si="523">(AA56-$AA$20)/(F56-$F$20)</f>
        <v>2.863126548118506E-3</v>
      </c>
      <c r="AC56" s="21"/>
      <c r="AD56" s="42">
        <f t="shared" ref="AD56:AD69" si="524">IF(F56&lt;=0,NA(),IF((G56-$G$20)&lt;0,ATAN2((H56-$H$20),(G56-$G$20))*180/PI()+360,ATAN2((H56-$H$20),(G56-$G$20))*180/PI()))</f>
        <v>34.721280470018129</v>
      </c>
      <c r="AE56" s="43">
        <f t="shared" ref="AE56:AE69" si="525">IF(E56&lt;=0,NA(),ATAN(Y56/X56)*180/PI())</f>
        <v>-46.98689180053141</v>
      </c>
      <c r="AF56" s="21"/>
      <c r="AG56" s="55">
        <f t="shared" ref="AG56:AG69" si="526">1/(O56/E56)</f>
        <v>2.4860791321580566</v>
      </c>
      <c r="AH56" s="55">
        <f t="shared" ref="AH56:AH69" si="527">1/(Z56/F56)</f>
        <v>3.3841117135336107</v>
      </c>
      <c r="AI56" s="21"/>
      <c r="AJ56" s="17">
        <f t="shared" ref="AJ56:AJ69" si="528">SQRT((G56-$E$11)^2+(H56-$F$11)^2+(I56-$G$11)^2)</f>
        <v>171.16860941613425</v>
      </c>
    </row>
    <row r="57" spans="2:36" ht="15.75" x14ac:dyDescent="0.25">
      <c r="B57" s="138">
        <v>39</v>
      </c>
      <c r="C57" s="139"/>
      <c r="D57" s="89">
        <v>45576.625</v>
      </c>
      <c r="E57" s="92">
        <f t="shared" si="506"/>
        <v>4</v>
      </c>
      <c r="F57" s="83">
        <f t="shared" si="507"/>
        <v>107.20833333333576</v>
      </c>
      <c r="G57" s="20">
        <v>808546.23399999994</v>
      </c>
      <c r="H57" s="20">
        <v>9158513.6715000011</v>
      </c>
      <c r="I57" s="19">
        <v>2708.498</v>
      </c>
      <c r="K57" s="16">
        <f t="shared" si="508"/>
        <v>3.6999999894760549</v>
      </c>
      <c r="L57" s="17">
        <f t="shared" si="509"/>
        <v>0.85000023245811462</v>
      </c>
      <c r="M57" s="17">
        <f t="shared" si="510"/>
        <v>3.7963798963356732</v>
      </c>
      <c r="N57" s="17">
        <f t="shared" si="511"/>
        <v>2.3999999999887223</v>
      </c>
      <c r="O57" s="18">
        <f t="shared" si="512"/>
        <v>4.4913806693763467</v>
      </c>
      <c r="P57" s="18">
        <f t="shared" si="513"/>
        <v>1.1228451673440867</v>
      </c>
      <c r="Q57" s="19">
        <f t="shared" si="514"/>
        <v>0.18015133911119191</v>
      </c>
      <c r="R57" s="21"/>
      <c r="S57" s="42">
        <f t="shared" si="515"/>
        <v>77.061940228010755</v>
      </c>
      <c r="T57" s="43">
        <f t="shared" si="516"/>
        <v>32.300304670600212</v>
      </c>
      <c r="U57" s="21"/>
      <c r="V57" s="20">
        <f t="shared" si="517"/>
        <v>15.549999987706542</v>
      </c>
      <c r="W57" s="18">
        <f t="shared" si="518"/>
        <v>17.950000055134296</v>
      </c>
      <c r="X57" s="18">
        <f t="shared" si="519"/>
        <v>23.748789476455315</v>
      </c>
      <c r="Y57" s="18">
        <f t="shared" si="520"/>
        <v>-19.900000000006912</v>
      </c>
      <c r="Z57" s="18">
        <f t="shared" si="521"/>
        <v>30.984108855948556</v>
      </c>
      <c r="AA57" s="18">
        <f t="shared" si="522"/>
        <v>0.28900839974455828</v>
      </c>
      <c r="AB57" s="19">
        <f t="shared" si="523"/>
        <v>2.6957643194206148E-3</v>
      </c>
      <c r="AC57" s="21"/>
      <c r="AD57" s="42">
        <f t="shared" si="524"/>
        <v>40.902228723866422</v>
      </c>
      <c r="AE57" s="43">
        <f t="shared" si="525"/>
        <v>-39.960902010600677</v>
      </c>
      <c r="AF57" s="21"/>
      <c r="AG57" s="55">
        <f t="shared" si="526"/>
        <v>0.89059474011483031</v>
      </c>
      <c r="AH57" s="55">
        <f t="shared" si="527"/>
        <v>3.4601070449296829</v>
      </c>
      <c r="AI57" s="21"/>
      <c r="AJ57" s="17">
        <f t="shared" si="528"/>
        <v>171.16448042721157</v>
      </c>
    </row>
    <row r="58" spans="2:36" ht="15.75" x14ac:dyDescent="0.25">
      <c r="B58" s="138">
        <v>40</v>
      </c>
      <c r="C58" s="139"/>
      <c r="D58" s="79">
        <v>45586.583333333336</v>
      </c>
      <c r="E58" s="92">
        <f t="shared" si="506"/>
        <v>9.9583333333357587</v>
      </c>
      <c r="F58" s="83">
        <f t="shared" si="507"/>
        <v>117.16666666667152</v>
      </c>
      <c r="G58" s="20">
        <v>808546.19849999994</v>
      </c>
      <c r="H58" s="20">
        <v>9158513.6865000017</v>
      </c>
      <c r="I58" s="19">
        <v>2708.4630000000002</v>
      </c>
      <c r="K58" s="16">
        <f t="shared" si="508"/>
        <v>-3.5499999998137355</v>
      </c>
      <c r="L58" s="17">
        <f t="shared" si="509"/>
        <v>1.5000000596046448</v>
      </c>
      <c r="M58" s="17">
        <f t="shared" si="510"/>
        <v>3.8538941575361747</v>
      </c>
      <c r="N58" s="17">
        <f t="shared" si="511"/>
        <v>-3.4999999999854481</v>
      </c>
      <c r="O58" s="18">
        <f t="shared" si="512"/>
        <v>5.2060061637871309</v>
      </c>
      <c r="P58" s="18">
        <f t="shared" si="513"/>
        <v>0.52277886163540044</v>
      </c>
      <c r="Q58" s="19">
        <f t="shared" si="514"/>
        <v>-6.0257704338932898E-2</v>
      </c>
      <c r="R58" s="21"/>
      <c r="S58" s="42">
        <f t="shared" si="515"/>
        <v>292.90577047576068</v>
      </c>
      <c r="T58" s="43">
        <f t="shared" si="516"/>
        <v>-42.244859622655724</v>
      </c>
      <c r="U58" s="21"/>
      <c r="V58" s="20">
        <f t="shared" si="517"/>
        <v>11.999999987892807</v>
      </c>
      <c r="W58" s="18">
        <f t="shared" si="518"/>
        <v>19.450000114738941</v>
      </c>
      <c r="X58" s="18">
        <f t="shared" si="519"/>
        <v>22.853938482737984</v>
      </c>
      <c r="Y58" s="18">
        <f t="shared" si="520"/>
        <v>-23.39999999999236</v>
      </c>
      <c r="Z58" s="18">
        <f t="shared" si="521"/>
        <v>32.708752715021319</v>
      </c>
      <c r="AA58" s="18">
        <f t="shared" si="522"/>
        <v>0.27916431904711209</v>
      </c>
      <c r="AB58" s="19">
        <f t="shared" si="523"/>
        <v>2.3826257671160783E-3</v>
      </c>
      <c r="AC58" s="21"/>
      <c r="AD58" s="42">
        <f t="shared" si="524"/>
        <v>31.673198792212258</v>
      </c>
      <c r="AE58" s="43">
        <f t="shared" si="525"/>
        <v>-45.676387090384239</v>
      </c>
      <c r="AF58" s="21"/>
      <c r="AG58" s="55">
        <f t="shared" si="526"/>
        <v>1.9128546951414918</v>
      </c>
      <c r="AH58" s="55">
        <f t="shared" si="527"/>
        <v>3.5821196756568265</v>
      </c>
      <c r="AI58" s="21"/>
      <c r="AJ58" s="17">
        <f t="shared" si="528"/>
        <v>171.14366667500724</v>
      </c>
    </row>
    <row r="59" spans="2:36" ht="15.75" x14ac:dyDescent="0.25">
      <c r="B59" s="138">
        <v>41</v>
      </c>
      <c r="C59" s="139"/>
      <c r="D59" s="89">
        <v>45592.583333333336</v>
      </c>
      <c r="E59" s="92">
        <f t="shared" si="506"/>
        <v>6</v>
      </c>
      <c r="F59" s="83">
        <f t="shared" si="507"/>
        <v>123.16666666667152</v>
      </c>
      <c r="G59" s="20">
        <v>808546.17950000009</v>
      </c>
      <c r="H59" s="20">
        <v>9158513.693500001</v>
      </c>
      <c r="I59" s="19">
        <v>2708.4560000000001</v>
      </c>
      <c r="K59" s="16">
        <f t="shared" si="508"/>
        <v>-1.8999999854713678</v>
      </c>
      <c r="L59" s="17">
        <f t="shared" si="509"/>
        <v>0.69999992847442627</v>
      </c>
      <c r="M59" s="17">
        <f t="shared" si="510"/>
        <v>2.0248456347720438</v>
      </c>
      <c r="N59" s="17">
        <f t="shared" si="511"/>
        <v>-0.70000000000618456</v>
      </c>
      <c r="O59" s="18">
        <f t="shared" si="512"/>
        <v>2.1424284923105503</v>
      </c>
      <c r="P59" s="18">
        <f t="shared" si="513"/>
        <v>0.35707141538509174</v>
      </c>
      <c r="Q59" s="19">
        <f t="shared" si="514"/>
        <v>-2.7617907708384782E-2</v>
      </c>
      <c r="R59" s="21"/>
      <c r="S59" s="42">
        <f t="shared" si="515"/>
        <v>290.22485767416435</v>
      </c>
      <c r="T59" s="43">
        <f t="shared" si="516"/>
        <v>-19.070542276477127</v>
      </c>
      <c r="U59" s="21"/>
      <c r="V59" s="20">
        <f t="shared" si="517"/>
        <v>10.100000002421439</v>
      </c>
      <c r="W59" s="18">
        <f t="shared" si="518"/>
        <v>20.150000043213367</v>
      </c>
      <c r="X59" s="18">
        <f t="shared" si="519"/>
        <v>22.539576344519251</v>
      </c>
      <c r="Y59" s="18">
        <f t="shared" si="520"/>
        <v>-24.099999999998545</v>
      </c>
      <c r="Z59" s="18">
        <f t="shared" si="521"/>
        <v>32.997613577201939</v>
      </c>
      <c r="AA59" s="18">
        <f t="shared" si="522"/>
        <v>0.26791025908417299</v>
      </c>
      <c r="AB59" s="19">
        <f t="shared" si="523"/>
        <v>2.1751847828213461E-3</v>
      </c>
      <c r="AC59" s="21"/>
      <c r="AD59" s="42">
        <f t="shared" si="524"/>
        <v>26.621892165814245</v>
      </c>
      <c r="AE59" s="43">
        <f t="shared" si="525"/>
        <v>-46.916234228220127</v>
      </c>
      <c r="AF59" s="21"/>
      <c r="AG59" s="55">
        <f t="shared" si="526"/>
        <v>2.8005602154446536</v>
      </c>
      <c r="AH59" s="55">
        <f t="shared" si="527"/>
        <v>3.7325931579418037</v>
      </c>
      <c r="AI59" s="21"/>
      <c r="AJ59" s="17">
        <f t="shared" si="528"/>
        <v>171.13542867041929</v>
      </c>
    </row>
    <row r="60" spans="2:36" ht="15.75" x14ac:dyDescent="0.25">
      <c r="B60" s="138">
        <v>42</v>
      </c>
      <c r="C60" s="139"/>
      <c r="D60" s="79">
        <v>45606.625</v>
      </c>
      <c r="E60" s="92">
        <f t="shared" si="506"/>
        <v>14.041666666664241</v>
      </c>
      <c r="F60" s="83">
        <f t="shared" si="507"/>
        <v>137.20833333333576</v>
      </c>
      <c r="G60" s="20">
        <v>808546.19750000001</v>
      </c>
      <c r="H60" s="20">
        <v>9158513.7029999997</v>
      </c>
      <c r="I60" s="19">
        <v>2708.4445000000001</v>
      </c>
      <c r="K60" s="16">
        <f t="shared" si="508"/>
        <v>1.7999999923631549</v>
      </c>
      <c r="L60" s="17">
        <f t="shared" si="509"/>
        <v>0.94999987632036209</v>
      </c>
      <c r="M60" s="17">
        <f t="shared" si="510"/>
        <v>2.0353131792223187</v>
      </c>
      <c r="N60" s="17">
        <f t="shared" si="511"/>
        <v>-1.1500000000069122</v>
      </c>
      <c r="O60" s="18">
        <f t="shared" si="512"/>
        <v>2.3377338893749133</v>
      </c>
      <c r="P60" s="18">
        <f t="shared" si="513"/>
        <v>0.16648549954008193</v>
      </c>
      <c r="Q60" s="19">
        <f t="shared" si="514"/>
        <v>-1.3572884214483756E-2</v>
      </c>
      <c r="R60" s="21"/>
      <c r="S60" s="42">
        <f t="shared" si="515"/>
        <v>62.175906594551236</v>
      </c>
      <c r="T60" s="43">
        <f t="shared" si="516"/>
        <v>-29.467473679987258</v>
      </c>
      <c r="U60" s="21"/>
      <c r="V60" s="20">
        <f t="shared" si="517"/>
        <v>11.899999994784594</v>
      </c>
      <c r="W60" s="18">
        <f t="shared" si="518"/>
        <v>21.09999991953373</v>
      </c>
      <c r="X60" s="18">
        <f t="shared" si="519"/>
        <v>24.22436782415997</v>
      </c>
      <c r="Y60" s="18">
        <f t="shared" si="520"/>
        <v>-25.250000000005457</v>
      </c>
      <c r="Z60" s="18">
        <f t="shared" si="521"/>
        <v>34.991177409176622</v>
      </c>
      <c r="AA60" s="18">
        <f t="shared" si="522"/>
        <v>0.25502224652906896</v>
      </c>
      <c r="AB60" s="19">
        <f t="shared" si="523"/>
        <v>1.858649838049665E-3</v>
      </c>
      <c r="AC60" s="21"/>
      <c r="AD60" s="42">
        <f t="shared" si="524"/>
        <v>29.42217430843731</v>
      </c>
      <c r="AE60" s="43">
        <f t="shared" si="525"/>
        <v>-46.18760444306438</v>
      </c>
      <c r="AF60" s="21"/>
      <c r="AG60" s="55">
        <f t="shared" si="526"/>
        <v>6.0065291137216832</v>
      </c>
      <c r="AH60" s="55">
        <f t="shared" si="527"/>
        <v>3.9212265345878912</v>
      </c>
      <c r="AI60" s="21"/>
      <c r="AJ60" s="17">
        <f t="shared" si="528"/>
        <v>171.12440320604682</v>
      </c>
    </row>
    <row r="61" spans="2:36" ht="15.75" x14ac:dyDescent="0.25">
      <c r="B61" s="138">
        <v>43</v>
      </c>
      <c r="C61" s="139"/>
      <c r="D61" s="89">
        <v>45612.625</v>
      </c>
      <c r="E61" s="92">
        <f t="shared" si="506"/>
        <v>6</v>
      </c>
      <c r="F61" s="83">
        <f t="shared" si="507"/>
        <v>143.20833333333576</v>
      </c>
      <c r="G61" s="20">
        <v>808546.21299999999</v>
      </c>
      <c r="H61" s="20">
        <v>9158513.7085000016</v>
      </c>
      <c r="I61" s="19">
        <v>2708.4360000000001</v>
      </c>
      <c r="K61" s="16">
        <f t="shared" si="508"/>
        <v>1.5499999979510903</v>
      </c>
      <c r="L61" s="17">
        <f t="shared" si="509"/>
        <v>0.55000018328428268</v>
      </c>
      <c r="M61" s="17">
        <f t="shared" si="510"/>
        <v>1.6446884797009811</v>
      </c>
      <c r="N61" s="17">
        <f t="shared" si="511"/>
        <v>-0.84999999999126885</v>
      </c>
      <c r="O61" s="18">
        <f t="shared" si="512"/>
        <v>1.8513509108881228</v>
      </c>
      <c r="P61" s="18">
        <f t="shared" si="513"/>
        <v>0.30855848514802048</v>
      </c>
      <c r="Q61" s="19">
        <f t="shared" si="514"/>
        <v>2.3678830934656423E-2</v>
      </c>
      <c r="R61" s="21"/>
      <c r="S61" s="42">
        <f t="shared" si="515"/>
        <v>70.46333902055531</v>
      </c>
      <c r="T61" s="43">
        <f t="shared" si="516"/>
        <v>-27.330607951929856</v>
      </c>
      <c r="U61" s="21"/>
      <c r="V61" s="20">
        <f t="shared" si="517"/>
        <v>13.449999992735684</v>
      </c>
      <c r="W61" s="18">
        <f t="shared" si="518"/>
        <v>21.650000102818012</v>
      </c>
      <c r="X61" s="18">
        <f t="shared" si="519"/>
        <v>25.487742235368941</v>
      </c>
      <c r="Y61" s="18">
        <f t="shared" si="520"/>
        <v>-26.099999999996726</v>
      </c>
      <c r="Z61" s="18">
        <f t="shared" si="521"/>
        <v>36.48061134707639</v>
      </c>
      <c r="AA61" s="18">
        <f t="shared" si="522"/>
        <v>0.25473804839389541</v>
      </c>
      <c r="AB61" s="19">
        <f t="shared" si="523"/>
        <v>1.7787934714731993E-3</v>
      </c>
      <c r="AC61" s="21"/>
      <c r="AD61" s="42">
        <f t="shared" si="524"/>
        <v>31.850497790619883</v>
      </c>
      <c r="AE61" s="43">
        <f t="shared" si="525"/>
        <v>-45.679970423972598</v>
      </c>
      <c r="AF61" s="21"/>
      <c r="AG61" s="55">
        <f t="shared" si="526"/>
        <v>3.2408766834601352</v>
      </c>
      <c r="AH61" s="55">
        <f t="shared" si="527"/>
        <v>3.9256012452985574</v>
      </c>
      <c r="AI61" s="21"/>
      <c r="AJ61" s="17">
        <f t="shared" si="528"/>
        <v>171.11778163229118</v>
      </c>
    </row>
    <row r="62" spans="2:36" ht="15.75" x14ac:dyDescent="0.25">
      <c r="B62" s="138">
        <v>44</v>
      </c>
      <c r="C62" s="139"/>
      <c r="D62" s="79">
        <v>45621.625</v>
      </c>
      <c r="E62" s="92">
        <f t="shared" si="506"/>
        <v>9</v>
      </c>
      <c r="F62" s="83">
        <f t="shared" si="507"/>
        <v>152.20833333333576</v>
      </c>
      <c r="G62" s="20">
        <v>808546.23350000009</v>
      </c>
      <c r="H62" s="20">
        <v>9158513.7155000009</v>
      </c>
      <c r="I62" s="19">
        <v>2708.4340000000002</v>
      </c>
      <c r="K62" s="16">
        <f t="shared" si="508"/>
        <v>2.0500000100582838</v>
      </c>
      <c r="L62" s="17">
        <f t="shared" si="509"/>
        <v>0.69999992847442627</v>
      </c>
      <c r="M62" s="17">
        <f t="shared" si="510"/>
        <v>2.166217888649054</v>
      </c>
      <c r="N62" s="17">
        <f t="shared" si="511"/>
        <v>-0.19999999999527063</v>
      </c>
      <c r="O62" s="18">
        <f t="shared" si="512"/>
        <v>2.1754309782434547</v>
      </c>
      <c r="P62" s="18">
        <f t="shared" si="513"/>
        <v>0.24171455313816162</v>
      </c>
      <c r="Q62" s="19">
        <f t="shared" si="514"/>
        <v>-7.427103556650984E-3</v>
      </c>
      <c r="R62" s="21"/>
      <c r="S62" s="42">
        <f t="shared" si="515"/>
        <v>71.146843111881537</v>
      </c>
      <c r="T62" s="43">
        <f t="shared" si="516"/>
        <v>-5.2749823938156828</v>
      </c>
      <c r="U62" s="21"/>
      <c r="V62" s="20">
        <f t="shared" si="517"/>
        <v>15.500000002793968</v>
      </c>
      <c r="W62" s="18">
        <f t="shared" si="518"/>
        <v>22.350000031292439</v>
      </c>
      <c r="X62" s="18">
        <f t="shared" si="519"/>
        <v>27.198759190179704</v>
      </c>
      <c r="Y62" s="18">
        <f t="shared" si="520"/>
        <v>-26.299999999991996</v>
      </c>
      <c r="Z62" s="18">
        <f t="shared" si="521"/>
        <v>37.834673270493084</v>
      </c>
      <c r="AA62" s="18">
        <f t="shared" si="522"/>
        <v>0.24857162838538724</v>
      </c>
      <c r="AB62" s="19">
        <f t="shared" si="523"/>
        <v>1.6331013088555157E-3</v>
      </c>
      <c r="AC62" s="21"/>
      <c r="AD62" s="42">
        <f t="shared" si="524"/>
        <v>34.741784165640681</v>
      </c>
      <c r="AE62" s="43">
        <f t="shared" si="525"/>
        <v>-44.037542822462122</v>
      </c>
      <c r="AF62" s="21"/>
      <c r="AG62" s="55">
        <f t="shared" si="526"/>
        <v>4.1371112620943844</v>
      </c>
      <c r="AH62" s="55">
        <f t="shared" si="527"/>
        <v>4.0229852718733969</v>
      </c>
      <c r="AI62" s="21"/>
      <c r="AJ62" s="17">
        <f t="shared" si="528"/>
        <v>171.11077856829621</v>
      </c>
    </row>
    <row r="63" spans="2:36" ht="15.75" x14ac:dyDescent="0.25">
      <c r="B63" s="138">
        <v>45</v>
      </c>
      <c r="C63" s="139"/>
      <c r="D63" s="89">
        <v>45624.625</v>
      </c>
      <c r="E63" s="92">
        <f t="shared" si="506"/>
        <v>3</v>
      </c>
      <c r="F63" s="83">
        <f t="shared" si="507"/>
        <v>155.20833333333576</v>
      </c>
      <c r="G63" s="20">
        <v>808546.22950000002</v>
      </c>
      <c r="H63" s="20">
        <v>9158513.7194999997</v>
      </c>
      <c r="I63" s="19">
        <v>2708.4245000000001</v>
      </c>
      <c r="K63" s="16">
        <f t="shared" si="508"/>
        <v>-0.40000000735744834</v>
      </c>
      <c r="L63" s="17">
        <f t="shared" si="509"/>
        <v>0.39999987930059433</v>
      </c>
      <c r="M63" s="17">
        <f t="shared" si="510"/>
        <v>0.5656853448043786</v>
      </c>
      <c r="N63" s="17">
        <f t="shared" si="511"/>
        <v>-0.95000000001164153</v>
      </c>
      <c r="O63" s="18">
        <f t="shared" si="512"/>
        <v>1.1056671783808036</v>
      </c>
      <c r="P63" s="18">
        <f t="shared" si="513"/>
        <v>0.36855572612693455</v>
      </c>
      <c r="Q63" s="19">
        <f t="shared" si="514"/>
        <v>4.228039099625764E-2</v>
      </c>
      <c r="R63" s="21"/>
      <c r="S63" s="42">
        <f t="shared" si="515"/>
        <v>314.99999082860211</v>
      </c>
      <c r="T63" s="43">
        <f t="shared" si="516"/>
        <v>-59.227967108263911</v>
      </c>
      <c r="U63" s="21"/>
      <c r="V63" s="20">
        <f t="shared" si="517"/>
        <v>15.099999995436519</v>
      </c>
      <c r="W63" s="18">
        <f t="shared" si="518"/>
        <v>22.749999910593033</v>
      </c>
      <c r="X63" s="18">
        <f t="shared" si="519"/>
        <v>27.305173425454853</v>
      </c>
      <c r="Y63" s="18">
        <f t="shared" si="520"/>
        <v>-27.250000000003638</v>
      </c>
      <c r="Z63" s="18">
        <f t="shared" si="521"/>
        <v>38.57635280575866</v>
      </c>
      <c r="AA63" s="18">
        <f t="shared" si="522"/>
        <v>0.24854562881562239</v>
      </c>
      <c r="AB63" s="19">
        <f t="shared" si="523"/>
        <v>1.6013678098187501E-3</v>
      </c>
      <c r="AC63" s="21"/>
      <c r="AD63" s="42">
        <f t="shared" si="524"/>
        <v>33.573672089612764</v>
      </c>
      <c r="AE63" s="43">
        <f t="shared" si="525"/>
        <v>-44.942054930020504</v>
      </c>
      <c r="AF63" s="21"/>
      <c r="AG63" s="55">
        <f t="shared" si="526"/>
        <v>2.713293890475573</v>
      </c>
      <c r="AH63" s="55">
        <f t="shared" si="527"/>
        <v>4.023406103600502</v>
      </c>
      <c r="AI63" s="21"/>
      <c r="AJ63" s="17">
        <f t="shared" si="528"/>
        <v>171.10526356867547</v>
      </c>
    </row>
    <row r="64" spans="2:36" ht="15.75" x14ac:dyDescent="0.25">
      <c r="B64" s="138">
        <v>46</v>
      </c>
      <c r="C64" s="139"/>
      <c r="D64" s="79">
        <v>45627.625</v>
      </c>
      <c r="E64" s="92">
        <f t="shared" si="506"/>
        <v>3</v>
      </c>
      <c r="F64" s="83">
        <f t="shared" si="507"/>
        <v>158.20833333333576</v>
      </c>
      <c r="G64" s="20">
        <v>808546.17149999994</v>
      </c>
      <c r="H64" s="20">
        <v>9158513.7229999993</v>
      </c>
      <c r="I64" s="19">
        <v>2708.4270000000001</v>
      </c>
      <c r="K64" s="16">
        <f t="shared" si="508"/>
        <v>-5.8000000077299774</v>
      </c>
      <c r="L64" s="17">
        <f t="shared" si="509"/>
        <v>0.34999996423721313</v>
      </c>
      <c r="M64" s="17">
        <f t="shared" si="510"/>
        <v>5.8105507539848391</v>
      </c>
      <c r="N64" s="17">
        <f t="shared" si="511"/>
        <v>0.25000000000545697</v>
      </c>
      <c r="O64" s="18">
        <f t="shared" si="512"/>
        <v>5.8159264149949941</v>
      </c>
      <c r="P64" s="18">
        <f t="shared" si="513"/>
        <v>1.9386421383316648</v>
      </c>
      <c r="Q64" s="19">
        <f t="shared" si="514"/>
        <v>0.52336213740157678</v>
      </c>
      <c r="R64" s="21"/>
      <c r="S64" s="42">
        <f t="shared" si="515"/>
        <v>273.45331589393595</v>
      </c>
      <c r="T64" s="43">
        <f t="shared" si="516"/>
        <v>2.4636418510283016</v>
      </c>
      <c r="U64" s="21"/>
      <c r="V64" s="20">
        <f t="shared" si="517"/>
        <v>9.299999987706542</v>
      </c>
      <c r="W64" s="18">
        <f t="shared" si="518"/>
        <v>23.099999874830246</v>
      </c>
      <c r="X64" s="18">
        <f t="shared" si="519"/>
        <v>24.901807042632448</v>
      </c>
      <c r="Y64" s="18">
        <f t="shared" si="520"/>
        <v>-26.999999999998181</v>
      </c>
      <c r="Z64" s="18">
        <f t="shared" si="521"/>
        <v>36.730096569276824</v>
      </c>
      <c r="AA64" s="18">
        <f t="shared" si="522"/>
        <v>0.23216284373521998</v>
      </c>
      <c r="AB64" s="19">
        <f t="shared" si="523"/>
        <v>1.4674501579260452E-3</v>
      </c>
      <c r="AC64" s="21"/>
      <c r="AD64" s="42">
        <f t="shared" si="524"/>
        <v>21.929587831494501</v>
      </c>
      <c r="AE64" s="43">
        <f t="shared" si="525"/>
        <v>-47.314990217020203</v>
      </c>
      <c r="AF64" s="21"/>
      <c r="AG64" s="55">
        <f t="shared" si="526"/>
        <v>0.5158249582156349</v>
      </c>
      <c r="AH64" s="55">
        <f t="shared" si="527"/>
        <v>4.3073214641551028</v>
      </c>
      <c r="AI64" s="21"/>
      <c r="AJ64" s="17">
        <f t="shared" si="528"/>
        <v>171.10157626838628</v>
      </c>
    </row>
    <row r="65" spans="2:36" ht="15.75" x14ac:dyDescent="0.25">
      <c r="B65" s="138">
        <v>47</v>
      </c>
      <c r="C65" s="139"/>
      <c r="D65" s="89">
        <v>45634.625</v>
      </c>
      <c r="E65" s="92">
        <f t="shared" si="506"/>
        <v>7</v>
      </c>
      <c r="F65" s="83">
        <f t="shared" si="507"/>
        <v>165.20833333333576</v>
      </c>
      <c r="G65" s="20">
        <v>808546.24950000003</v>
      </c>
      <c r="H65" s="20">
        <v>9158513.7349999994</v>
      </c>
      <c r="I65" s="19">
        <v>2708.4195</v>
      </c>
      <c r="K65" s="16">
        <f t="shared" si="508"/>
        <v>7.8000000095926225</v>
      </c>
      <c r="L65" s="17">
        <f t="shared" si="509"/>
        <v>1.2000000104308128</v>
      </c>
      <c r="M65" s="17">
        <f t="shared" si="510"/>
        <v>7.8917678738466996</v>
      </c>
      <c r="N65" s="17">
        <f t="shared" si="511"/>
        <v>-0.7500000000163709</v>
      </c>
      <c r="O65" s="18">
        <f t="shared" si="512"/>
        <v>7.9273261680533498</v>
      </c>
      <c r="P65" s="18">
        <f t="shared" si="513"/>
        <v>1.1324751668647643</v>
      </c>
      <c r="Q65" s="19">
        <f t="shared" si="514"/>
        <v>-0.1151667102095572</v>
      </c>
      <c r="R65" s="21"/>
      <c r="S65" s="42">
        <f t="shared" si="515"/>
        <v>81.253837673185572</v>
      </c>
      <c r="T65" s="43">
        <f t="shared" si="516"/>
        <v>-5.4288419288096996</v>
      </c>
      <c r="U65" s="21"/>
      <c r="V65" s="20">
        <f t="shared" si="517"/>
        <v>17.099999997299165</v>
      </c>
      <c r="W65" s="18">
        <f t="shared" si="518"/>
        <v>24.299999885261059</v>
      </c>
      <c r="X65" s="18">
        <f t="shared" si="519"/>
        <v>29.713633139205964</v>
      </c>
      <c r="Y65" s="18">
        <f t="shared" si="520"/>
        <v>-27.750000000014552</v>
      </c>
      <c r="Z65" s="18">
        <f t="shared" si="521"/>
        <v>40.656641454160066</v>
      </c>
      <c r="AA65" s="18">
        <f t="shared" si="522"/>
        <v>0.24609316390916197</v>
      </c>
      <c r="AB65" s="19">
        <f t="shared" si="523"/>
        <v>1.4895929215182346E-3</v>
      </c>
      <c r="AC65" s="21"/>
      <c r="AD65" s="42">
        <f t="shared" si="524"/>
        <v>35.134193179982844</v>
      </c>
      <c r="AE65" s="43">
        <f t="shared" si="525"/>
        <v>-43.042864264763175</v>
      </c>
      <c r="AF65" s="21"/>
      <c r="AG65" s="55">
        <f t="shared" si="526"/>
        <v>0.88302157014928695</v>
      </c>
      <c r="AH65" s="55">
        <f t="shared" si="527"/>
        <v>4.0635017410281273</v>
      </c>
      <c r="AI65" s="21"/>
      <c r="AJ65" s="17">
        <f t="shared" si="528"/>
        <v>171.08938661629921</v>
      </c>
    </row>
    <row r="66" spans="2:36" ht="15.75" x14ac:dyDescent="0.25">
      <c r="B66" s="138">
        <v>48</v>
      </c>
      <c r="C66" s="139"/>
      <c r="D66" s="79">
        <v>45637.625</v>
      </c>
      <c r="E66" s="92">
        <f t="shared" si="506"/>
        <v>3</v>
      </c>
      <c r="F66" s="83">
        <f t="shared" si="507"/>
        <v>168.20833333333576</v>
      </c>
      <c r="G66" s="20">
        <v>808546.22900000005</v>
      </c>
      <c r="H66" s="20">
        <v>9158513.7404999994</v>
      </c>
      <c r="I66" s="19">
        <v>2708.4210000000003</v>
      </c>
      <c r="K66" s="16">
        <f t="shared" si="508"/>
        <v>-2.0499999984167516</v>
      </c>
      <c r="L66" s="17">
        <f t="shared" si="509"/>
        <v>0.54999999701976776</v>
      </c>
      <c r="M66" s="17">
        <f t="shared" si="510"/>
        <v>2.1224985253776802</v>
      </c>
      <c r="N66" s="17">
        <f t="shared" si="511"/>
        <v>0.15000000003055902</v>
      </c>
      <c r="O66" s="18">
        <f t="shared" si="512"/>
        <v>2.1277922808017689</v>
      </c>
      <c r="P66" s="18">
        <f t="shared" si="513"/>
        <v>0.70926409360058962</v>
      </c>
      <c r="Q66" s="19">
        <f t="shared" si="514"/>
        <v>-0.1410703577547249</v>
      </c>
      <c r="R66" s="21"/>
      <c r="S66" s="42">
        <f t="shared" si="515"/>
        <v>285.01836056452362</v>
      </c>
      <c r="T66" s="43">
        <f t="shared" si="516"/>
        <v>4.0424535061717828</v>
      </c>
      <c r="U66" s="21"/>
      <c r="V66" s="20">
        <f t="shared" si="517"/>
        <v>15.049999998882413</v>
      </c>
      <c r="W66" s="18">
        <f t="shared" si="518"/>
        <v>24.849999882280827</v>
      </c>
      <c r="X66" s="18">
        <f t="shared" si="519"/>
        <v>29.05210825595481</v>
      </c>
      <c r="Y66" s="18">
        <f t="shared" si="520"/>
        <v>-27.599999999983993</v>
      </c>
      <c r="Z66" s="18">
        <f t="shared" si="521"/>
        <v>40.072247180746352</v>
      </c>
      <c r="AA66" s="18">
        <f t="shared" si="522"/>
        <v>0.23822985690807497</v>
      </c>
      <c r="AB66" s="19">
        <f t="shared" si="523"/>
        <v>1.4162785647247255E-3</v>
      </c>
      <c r="AC66" s="21"/>
      <c r="AD66" s="42">
        <f t="shared" si="524"/>
        <v>31.200514722363611</v>
      </c>
      <c r="AE66" s="43">
        <f t="shared" si="525"/>
        <v>-43.531714644786042</v>
      </c>
      <c r="AF66" s="21"/>
      <c r="AG66" s="55">
        <f t="shared" si="526"/>
        <v>1.4099120609975972</v>
      </c>
      <c r="AH66" s="55">
        <f t="shared" si="527"/>
        <v>4.1976266660222485</v>
      </c>
      <c r="AI66" s="21"/>
      <c r="AJ66" s="17">
        <f t="shared" si="528"/>
        <v>171.08396985253071</v>
      </c>
    </row>
    <row r="67" spans="2:36" ht="15.75" x14ac:dyDescent="0.25">
      <c r="B67" s="138">
        <v>49</v>
      </c>
      <c r="C67" s="139"/>
      <c r="D67" s="89">
        <v>45641.458333333336</v>
      </c>
      <c r="E67" s="92">
        <f t="shared" si="506"/>
        <v>3.8333333333357587</v>
      </c>
      <c r="F67" s="83">
        <f t="shared" si="507"/>
        <v>172.04166666667152</v>
      </c>
      <c r="G67" s="20">
        <v>808546.12650000001</v>
      </c>
      <c r="H67" s="20">
        <v>9158513.7469999995</v>
      </c>
      <c r="I67" s="19">
        <v>2708.4025000000001</v>
      </c>
      <c r="K67" s="16">
        <f t="shared" si="508"/>
        <v>-10.25000000372529</v>
      </c>
      <c r="L67" s="17">
        <f t="shared" si="509"/>
        <v>0.65000001341104507</v>
      </c>
      <c r="M67" s="17">
        <f t="shared" si="510"/>
        <v>10.27058908212196</v>
      </c>
      <c r="N67" s="17">
        <f t="shared" si="511"/>
        <v>-1.8500000000130967</v>
      </c>
      <c r="O67" s="18">
        <f t="shared" si="512"/>
        <v>10.435875626599392</v>
      </c>
      <c r="P67" s="18">
        <f t="shared" si="513"/>
        <v>2.7224023373720319</v>
      </c>
      <c r="Q67" s="19">
        <f t="shared" si="514"/>
        <v>0.52516649837482654</v>
      </c>
      <c r="R67" s="21"/>
      <c r="S67" s="42">
        <f t="shared" si="515"/>
        <v>273.62853222878641</v>
      </c>
      <c r="T67" s="43">
        <f t="shared" si="516"/>
        <v>-10.210965575682172</v>
      </c>
      <c r="U67" s="21"/>
      <c r="V67" s="20">
        <f t="shared" si="517"/>
        <v>4.7999999951571226</v>
      </c>
      <c r="W67" s="18">
        <f t="shared" si="518"/>
        <v>25.499999895691872</v>
      </c>
      <c r="X67" s="18">
        <f t="shared" si="519"/>
        <v>25.947832175998709</v>
      </c>
      <c r="Y67" s="18">
        <f t="shared" si="520"/>
        <v>-29.44999999999709</v>
      </c>
      <c r="Z67" s="18">
        <f t="shared" si="521"/>
        <v>39.25038209538377</v>
      </c>
      <c r="AA67" s="18">
        <f t="shared" si="522"/>
        <v>0.22814462830932039</v>
      </c>
      <c r="AB67" s="19">
        <f t="shared" si="523"/>
        <v>1.3261010122120453E-3</v>
      </c>
      <c r="AC67" s="21"/>
      <c r="AD67" s="42">
        <f t="shared" si="524"/>
        <v>10.660348326633159</v>
      </c>
      <c r="AE67" s="43">
        <f t="shared" si="525"/>
        <v>-48.617339338106476</v>
      </c>
      <c r="AF67" s="21"/>
      <c r="AG67" s="55">
        <f t="shared" si="526"/>
        <v>0.36732263496559886</v>
      </c>
      <c r="AH67" s="55">
        <f t="shared" si="527"/>
        <v>4.38318450629568</v>
      </c>
      <c r="AI67" s="21"/>
      <c r="AJ67" s="17">
        <f t="shared" si="528"/>
        <v>171.07348473304154</v>
      </c>
    </row>
    <row r="68" spans="2:36" ht="15.75" x14ac:dyDescent="0.25">
      <c r="B68" s="138">
        <v>50</v>
      </c>
      <c r="C68" s="139"/>
      <c r="D68" s="79">
        <v>45643.625</v>
      </c>
      <c r="E68" s="92">
        <f t="shared" si="506"/>
        <v>2.1666666666642413</v>
      </c>
      <c r="F68" s="83">
        <f t="shared" si="507"/>
        <v>174.20833333333576</v>
      </c>
      <c r="G68" s="20">
        <v>808545.98600000003</v>
      </c>
      <c r="H68" s="20">
        <v>9158513.7459999993</v>
      </c>
      <c r="I68" s="19">
        <v>2708.3969999999999</v>
      </c>
      <c r="K68" s="16">
        <f t="shared" si="508"/>
        <v>-14.04999999795109</v>
      </c>
      <c r="L68" s="17">
        <f t="shared" si="509"/>
        <v>-0.10000001639127731</v>
      </c>
      <c r="M68" s="17">
        <f t="shared" si="510"/>
        <v>14.050355865447106</v>
      </c>
      <c r="N68" s="17">
        <f t="shared" si="511"/>
        <v>-0.55000000002110028</v>
      </c>
      <c r="O68" s="18">
        <f t="shared" si="512"/>
        <v>14.061116596690573</v>
      </c>
      <c r="P68" s="18">
        <f t="shared" si="513"/>
        <v>6.4897461215567596</v>
      </c>
      <c r="Q68" s="19">
        <f t="shared" si="514"/>
        <v>1.7387740542410515</v>
      </c>
      <c r="R68" s="21"/>
      <c r="S68" s="42">
        <f t="shared" si="515"/>
        <v>269.59220767653471</v>
      </c>
      <c r="T68" s="43">
        <f t="shared" si="516"/>
        <v>-2.2416939424623057</v>
      </c>
      <c r="U68" s="21"/>
      <c r="V68" s="20">
        <f t="shared" si="517"/>
        <v>-9.2500000027939677</v>
      </c>
      <c r="W68" s="18">
        <f t="shared" si="518"/>
        <v>25.399999879300594</v>
      </c>
      <c r="X68" s="18">
        <f t="shared" si="519"/>
        <v>27.031879215477392</v>
      </c>
      <c r="Y68" s="18">
        <f t="shared" si="520"/>
        <v>-30.00000000001819</v>
      </c>
      <c r="Z68" s="18">
        <f t="shared" si="521"/>
        <v>40.38220516417163</v>
      </c>
      <c r="AA68" s="18">
        <f t="shared" si="522"/>
        <v>0.23180409565656676</v>
      </c>
      <c r="AB68" s="19">
        <f t="shared" si="523"/>
        <v>1.3306142778659472E-3</v>
      </c>
      <c r="AC68" s="21"/>
      <c r="AD68" s="42">
        <f t="shared" si="524"/>
        <v>339.98973040685473</v>
      </c>
      <c r="AE68" s="43">
        <f t="shared" si="525"/>
        <v>-47.979167252213969</v>
      </c>
      <c r="AF68" s="21"/>
      <c r="AG68" s="55">
        <f t="shared" si="526"/>
        <v>0.15408923265554803</v>
      </c>
      <c r="AH68" s="55">
        <f t="shared" si="527"/>
        <v>4.3139876246257822</v>
      </c>
      <c r="AI68" s="21"/>
      <c r="AJ68" s="17">
        <f t="shared" si="528"/>
        <v>171.07217496209492</v>
      </c>
    </row>
    <row r="69" spans="2:36" ht="15.75" x14ac:dyDescent="0.25">
      <c r="B69" s="138">
        <v>51</v>
      </c>
      <c r="C69" s="139"/>
      <c r="D69" s="89">
        <v>45644.416666666664</v>
      </c>
      <c r="E69" s="92">
        <f t="shared" si="506"/>
        <v>0.79166666666424135</v>
      </c>
      <c r="F69" s="83">
        <f t="shared" si="507"/>
        <v>175</v>
      </c>
      <c r="G69" s="20">
        <v>808546.21750000003</v>
      </c>
      <c r="H69" s="20">
        <v>9158513.7514999993</v>
      </c>
      <c r="I69" s="19">
        <v>2708.4025000000001</v>
      </c>
      <c r="K69" s="16">
        <f t="shared" si="508"/>
        <v>23.149999999441206</v>
      </c>
      <c r="L69" s="17">
        <f t="shared" si="509"/>
        <v>0.54999999701976776</v>
      </c>
      <c r="M69" s="17">
        <f t="shared" si="510"/>
        <v>23.156532555001615</v>
      </c>
      <c r="N69" s="17">
        <f t="shared" si="511"/>
        <v>0.55000000002110028</v>
      </c>
      <c r="O69" s="18">
        <f t="shared" si="512"/>
        <v>23.163063268291452</v>
      </c>
      <c r="P69" s="18">
        <f t="shared" si="513"/>
        <v>29.258606233720943</v>
      </c>
      <c r="Q69" s="19">
        <f t="shared" si="514"/>
        <v>28.760665404927078</v>
      </c>
      <c r="R69" s="21"/>
      <c r="S69" s="42">
        <f t="shared" si="515"/>
        <v>88.639017214362951</v>
      </c>
      <c r="T69" s="43">
        <f t="shared" si="516"/>
        <v>1.3605989984153086</v>
      </c>
      <c r="U69" s="21"/>
      <c r="V69" s="20">
        <f t="shared" si="517"/>
        <v>13.899999996647239</v>
      </c>
      <c r="W69" s="18">
        <f t="shared" si="518"/>
        <v>25.949999876320362</v>
      </c>
      <c r="X69" s="18">
        <f t="shared" si="519"/>
        <v>29.438282787686852</v>
      </c>
      <c r="Y69" s="18">
        <f t="shared" si="520"/>
        <v>-29.44999999999709</v>
      </c>
      <c r="Z69" s="18">
        <f t="shared" si="521"/>
        <v>41.640304915882268</v>
      </c>
      <c r="AA69" s="18">
        <f t="shared" si="522"/>
        <v>0.23794459951932725</v>
      </c>
      <c r="AB69" s="19">
        <f t="shared" si="523"/>
        <v>1.3596834258247272E-3</v>
      </c>
      <c r="AC69" s="21"/>
      <c r="AD69" s="42">
        <f t="shared" si="524"/>
        <v>28.175526600101787</v>
      </c>
      <c r="AE69" s="43">
        <f t="shared" si="525"/>
        <v>-45.011400346085757</v>
      </c>
      <c r="AF69" s="21"/>
      <c r="AG69" s="55">
        <f t="shared" si="526"/>
        <v>3.4177977994299891E-2</v>
      </c>
      <c r="AH69" s="55">
        <f t="shared" si="527"/>
        <v>4.2026589467468627</v>
      </c>
      <c r="AI69" s="21"/>
      <c r="AJ69" s="17">
        <f t="shared" si="528"/>
        <v>171.07002184784352</v>
      </c>
    </row>
    <row r="70" spans="2:36" ht="15.75" x14ac:dyDescent="0.25">
      <c r="B70" s="138">
        <v>52</v>
      </c>
      <c r="C70" s="139"/>
      <c r="D70" s="79">
        <v>45648.375</v>
      </c>
      <c r="E70" s="92">
        <f t="shared" ref="E70:E71" si="529">D70-D69</f>
        <v>3.9583333333357587</v>
      </c>
      <c r="F70" s="83">
        <f t="shared" ref="F70:F71" si="530">D70-D$20</f>
        <v>178.95833333333576</v>
      </c>
      <c r="G70" s="20">
        <v>808546.23200000008</v>
      </c>
      <c r="H70" s="20">
        <v>9158513.7555</v>
      </c>
      <c r="I70" s="19">
        <v>2708.4009999999998</v>
      </c>
      <c r="K70" s="16">
        <f t="shared" ref="K70:K71" si="531">(G70-G69)*100</f>
        <v>1.4500000048428774</v>
      </c>
      <c r="L70" s="17">
        <f t="shared" ref="L70:L71" si="532">(H70-H69)*100</f>
        <v>0.40000006556510925</v>
      </c>
      <c r="M70" s="17">
        <f t="shared" ref="M70:M71" si="533">SQRT(K70^2+L70^2)</f>
        <v>1.5041609177532955</v>
      </c>
      <c r="N70" s="17">
        <f t="shared" ref="N70:N71" si="534">(I70-I69)*100</f>
        <v>-0.15000000003055902</v>
      </c>
      <c r="O70" s="18">
        <f t="shared" ref="O70:O71" si="535">(SQRT((G70-G69)^2+(H70-H69)^2+(I70-I69)^2)*100)</f>
        <v>1.5116216677811958</v>
      </c>
      <c r="P70" s="18">
        <f t="shared" ref="P70:P71" si="536">O70/(F70-F69)</f>
        <v>0.38188336870238387</v>
      </c>
      <c r="Q70" s="19">
        <f t="shared" ref="Q70:Q71" si="537">(P70-P69)/(F70-F69)</f>
        <v>-7.2951720922107457</v>
      </c>
      <c r="R70" s="21"/>
      <c r="S70" s="42">
        <f t="shared" ref="S70:S71" si="538">IF(K70&lt;0, ATAN2(L70,K70)*180/PI()+360,ATAN2(L70,K70)*180/PI())</f>
        <v>74.577836322770622</v>
      </c>
      <c r="T70" s="43">
        <f t="shared" ref="T70:T71" si="539">ATAN(N70/M70)*180/PI()</f>
        <v>-5.6949000664162721</v>
      </c>
      <c r="U70" s="21"/>
      <c r="V70" s="20">
        <f t="shared" ref="V70:V71" si="540">(G70-$G$20)*100</f>
        <v>15.350000001490116</v>
      </c>
      <c r="W70" s="18">
        <f t="shared" ref="W70:W71" si="541">(H70-$H$20)*100</f>
        <v>26.349999941885471</v>
      </c>
      <c r="X70" s="18">
        <f t="shared" ref="X70:X71" si="542">SQRT(V70^2+W70^2)</f>
        <v>30.494999540631426</v>
      </c>
      <c r="Y70" s="18">
        <f t="shared" ref="Y70:Y71" si="543">(I70-$I$20)*100</f>
        <v>-29.600000000027649</v>
      </c>
      <c r="Z70" s="18">
        <f t="shared" ref="Z70:Z71" si="544">SQRT((G70-$G$20)^2+(H70-$H$20)^2+(I70-$I$20)^2)*100</f>
        <v>42.498294047935005</v>
      </c>
      <c r="AA70" s="18">
        <f t="shared" ref="AA70:AA71" si="545">Z70/F70</f>
        <v>0.23747591551814348</v>
      </c>
      <c r="AB70" s="19">
        <f t="shared" ref="AB70:AB71" si="546">(AA70-$AA$20)/(F70-$F$20)</f>
        <v>1.3269899819407138E-3</v>
      </c>
      <c r="AC70" s="21"/>
      <c r="AD70" s="42">
        <f t="shared" ref="AD70:AD71" si="547">IF(F70&lt;=0,NA(),IF((G70-$G$20)&lt;0,ATAN2((H70-$H$20),(G70-$G$20))*180/PI()+360,ATAN2((H70-$H$20),(G70-$G$20))*180/PI()))</f>
        <v>30.22262642611328</v>
      </c>
      <c r="AE70" s="43">
        <f t="shared" ref="AE70:AE71" si="548">IF(E70&lt;=0,NA(),ATAN(Y70/X70)*180/PI())</f>
        <v>-44.146752543546384</v>
      </c>
      <c r="AF70" s="21"/>
      <c r="AG70" s="55">
        <f t="shared" ref="AG70:AG71" si="549">1/(O70/E70)</f>
        <v>2.6186005517808706</v>
      </c>
      <c r="AH70" s="55">
        <f t="shared" ref="AH70:AH71" si="550">1/(Z70/F70)</f>
        <v>4.2109533415972811</v>
      </c>
      <c r="AI70" s="21"/>
      <c r="AJ70" s="17">
        <f t="shared" ref="AJ70:AJ71" si="551">SQRT((G70-$E$11)^2+(H70-$F$11)^2+(I70-$G$11)^2)</f>
        <v>171.06599393596733</v>
      </c>
    </row>
    <row r="71" spans="2:36" ht="15.75" x14ac:dyDescent="0.25">
      <c r="B71" s="138">
        <v>53</v>
      </c>
      <c r="C71" s="139"/>
      <c r="D71" s="89">
        <v>45649.583333333336</v>
      </c>
      <c r="E71" s="92">
        <f t="shared" si="529"/>
        <v>1.2083333333357587</v>
      </c>
      <c r="F71" s="83">
        <f t="shared" si="530"/>
        <v>180.16666666667152</v>
      </c>
      <c r="G71" s="20">
        <v>808546.27650000004</v>
      </c>
      <c r="H71" s="20">
        <v>9158513.754999999</v>
      </c>
      <c r="I71" s="19">
        <v>2708.395</v>
      </c>
      <c r="K71" s="16">
        <f t="shared" si="531"/>
        <v>4.4499999959953129</v>
      </c>
      <c r="L71" s="17">
        <f t="shared" si="532"/>
        <v>-5.0000101327896118E-2</v>
      </c>
      <c r="M71" s="17">
        <f t="shared" si="533"/>
        <v>4.450280887145337</v>
      </c>
      <c r="N71" s="17">
        <f t="shared" si="534"/>
        <v>-0.59999999998581188</v>
      </c>
      <c r="O71" s="18">
        <f t="shared" si="535"/>
        <v>4.4905456210213543</v>
      </c>
      <c r="P71" s="18">
        <f t="shared" si="536"/>
        <v>3.7163136173895235</v>
      </c>
      <c r="Q71" s="19">
        <f t="shared" si="537"/>
        <v>2.7595284816665768</v>
      </c>
      <c r="R71" s="21"/>
      <c r="S71" s="42">
        <f t="shared" si="538"/>
        <v>90.643747019232848</v>
      </c>
      <c r="T71" s="43">
        <f t="shared" si="539"/>
        <v>-7.6784849186495547</v>
      </c>
      <c r="U71" s="21"/>
      <c r="V71" s="20">
        <f t="shared" si="540"/>
        <v>19.799999997485429</v>
      </c>
      <c r="W71" s="18">
        <f t="shared" si="541"/>
        <v>26.299999840557575</v>
      </c>
      <c r="X71" s="18">
        <f t="shared" si="542"/>
        <v>32.920054549070109</v>
      </c>
      <c r="Y71" s="18">
        <f t="shared" si="543"/>
        <v>-30.200000000013461</v>
      </c>
      <c r="Z71" s="18">
        <f t="shared" si="544"/>
        <v>44.67404158473424</v>
      </c>
      <c r="AA71" s="18">
        <f t="shared" si="545"/>
        <v>0.24795952775985033</v>
      </c>
      <c r="AB71" s="19">
        <f t="shared" si="546"/>
        <v>1.3762785999621295E-3</v>
      </c>
      <c r="AC71" s="21"/>
      <c r="AD71" s="42">
        <f t="shared" si="547"/>
        <v>36.97432499528616</v>
      </c>
      <c r="AE71" s="43">
        <f t="shared" si="548"/>
        <v>-42.53245965064491</v>
      </c>
      <c r="AF71" s="21"/>
      <c r="AG71" s="55">
        <f t="shared" si="549"/>
        <v>0.26908385646484728</v>
      </c>
      <c r="AH71" s="55">
        <f t="shared" si="550"/>
        <v>4.0329162143287496</v>
      </c>
      <c r="AI71" s="21"/>
      <c r="AJ71" s="17">
        <f t="shared" si="551"/>
        <v>171.06602674301652</v>
      </c>
    </row>
    <row r="72" spans="2:36" ht="15.75" x14ac:dyDescent="0.25">
      <c r="B72" s="138">
        <v>54</v>
      </c>
      <c r="C72" s="139"/>
      <c r="D72" s="79">
        <v>45651.416666666664</v>
      </c>
      <c r="E72" s="92">
        <f t="shared" ref="E72:E75" si="552">D72-D71</f>
        <v>1.8333333333284827</v>
      </c>
      <c r="F72" s="83">
        <f t="shared" ref="F72:F75" si="553">D72-D$20</f>
        <v>182</v>
      </c>
      <c r="G72" s="20">
        <v>808546.35700000008</v>
      </c>
      <c r="H72" s="20">
        <v>9158513.7569999993</v>
      </c>
      <c r="I72" s="19">
        <v>2708.3960000000002</v>
      </c>
      <c r="K72" s="16">
        <f t="shared" ref="K72:K75" si="554">(G72-G71)*100</f>
        <v>8.0500000040046871</v>
      </c>
      <c r="L72" s="17">
        <f t="shared" ref="L72:L75" si="555">(H72-H71)*100</f>
        <v>0.20000003278255463</v>
      </c>
      <c r="M72" s="17">
        <f t="shared" ref="M72:M75" si="556">SQRT(K72^2+L72^2)</f>
        <v>8.0524840935942557</v>
      </c>
      <c r="N72" s="17">
        <f t="shared" ref="N72:N75" si="557">(I72-I71)*100</f>
        <v>0.10000000002037268</v>
      </c>
      <c r="O72" s="18">
        <f t="shared" ref="O72:O75" si="558">(SQRT((G72-G71)^2+(H72-H71)^2+(I72-I71)^2)*100)</f>
        <v>8.0531049960616166</v>
      </c>
      <c r="P72" s="18">
        <f t="shared" ref="P72:P75" si="559">O72/(F72-F71)</f>
        <v>4.3926027251361397</v>
      </c>
      <c r="Q72" s="19">
        <f t="shared" ref="Q72:Q75" si="560">(P72-P71)/(F72-F71)</f>
        <v>0.36888496786276664</v>
      </c>
      <c r="R72" s="21"/>
      <c r="S72" s="42">
        <f t="shared" ref="S72:S75" si="561">IF(K72&lt;0, ATAN2(L72,K72)*180/PI()+360,ATAN2(L72,K72)*180/PI())</f>
        <v>88.5767949208891</v>
      </c>
      <c r="T72" s="43">
        <f t="shared" ref="T72:T75" si="562">ATAN(N72/M72)*180/PI()</f>
        <v>0.71149267417807815</v>
      </c>
      <c r="U72" s="21"/>
      <c r="V72" s="20">
        <f t="shared" ref="V72:V75" si="563">(G72-$G$20)*100</f>
        <v>27.850000001490116</v>
      </c>
      <c r="W72" s="18">
        <f t="shared" ref="W72:W75" si="564">(H72-$H$20)*100</f>
        <v>26.49999987334013</v>
      </c>
      <c r="X72" s="18">
        <f t="shared" ref="X72:X75" si="565">SQRT(V72^2+W72^2)</f>
        <v>38.443107228344935</v>
      </c>
      <c r="Y72" s="18">
        <f t="shared" ref="Y72:Y75" si="566">(I72-$I$20)*100</f>
        <v>-30.099999999993088</v>
      </c>
      <c r="Z72" s="18">
        <f t="shared" ref="Z72:Z75" si="567">SQRT((G72-$G$20)^2+(H72-$H$20)^2+(I72-$I$20)^2)*100</f>
        <v>48.82501913332559</v>
      </c>
      <c r="AA72" s="18">
        <f t="shared" ref="AA72:AA75" si="568">Z72/F72</f>
        <v>0.26826933589739332</v>
      </c>
      <c r="AB72" s="19">
        <f t="shared" ref="AB72:AB75" si="569">(AA72-$AA$20)/(F72-$F$20)</f>
        <v>1.4740073400955676E-3</v>
      </c>
      <c r="AC72" s="21"/>
      <c r="AD72" s="42">
        <f t="shared" ref="AD72:AD75" si="570">IF(F72&lt;=0,NA(),IF((G72-$G$20)&lt;0,ATAN2((H72-$H$20),(G72-$G$20))*180/PI()+360,ATAN2((H72-$H$20),(G72-$G$20))*180/PI()))</f>
        <v>46.422877795476992</v>
      </c>
      <c r="AE72" s="43">
        <f t="shared" ref="AE72:AE75" si="571">IF(E72&lt;=0,NA(),ATAN(Y72/X72)*180/PI())</f>
        <v>-38.06006353304732</v>
      </c>
      <c r="AF72" s="21"/>
      <c r="AG72" s="55">
        <f t="shared" ref="AG72:AG75" si="572">1/(O72/E72)</f>
        <v>0.22765546136863699</v>
      </c>
      <c r="AH72" s="55">
        <f t="shared" ref="AH72:AH75" si="573">1/(Z72/F72)</f>
        <v>3.7275971055539361</v>
      </c>
      <c r="AI72" s="21"/>
      <c r="AJ72" s="17">
        <f t="shared" ref="AJ72:AJ75" si="574">SQRT((G72-$E$11)^2+(H72-$F$11)^2+(I72-$G$11)^2)</f>
        <v>171.06514677537882</v>
      </c>
    </row>
    <row r="73" spans="2:36" ht="15.75" x14ac:dyDescent="0.25">
      <c r="B73" s="138">
        <v>55</v>
      </c>
      <c r="C73" s="139"/>
      <c r="D73" s="89">
        <v>45663.375</v>
      </c>
      <c r="E73" s="92">
        <f t="shared" si="552"/>
        <v>11.958333333335759</v>
      </c>
      <c r="F73" s="83">
        <f t="shared" si="553"/>
        <v>193.95833333333576</v>
      </c>
      <c r="G73" s="20">
        <v>808546.30720000004</v>
      </c>
      <c r="H73" s="20">
        <v>9158513.8774500005</v>
      </c>
      <c r="I73" s="19">
        <v>2708.2348499999998</v>
      </c>
      <c r="K73" s="16">
        <f t="shared" si="554"/>
        <v>-4.9800000037066638</v>
      </c>
      <c r="L73" s="17">
        <f t="shared" si="555"/>
        <v>12.045000120997429</v>
      </c>
      <c r="M73" s="17">
        <f t="shared" si="556"/>
        <v>13.033895348350256</v>
      </c>
      <c r="N73" s="17">
        <f t="shared" si="557"/>
        <v>-16.115000000036162</v>
      </c>
      <c r="O73" s="18">
        <f t="shared" si="558"/>
        <v>20.726206911852248</v>
      </c>
      <c r="P73" s="18">
        <f t="shared" si="559"/>
        <v>1.7332019717224845</v>
      </c>
      <c r="Q73" s="19">
        <f t="shared" si="560"/>
        <v>-0.22238891317740342</v>
      </c>
      <c r="R73" s="21"/>
      <c r="S73" s="42">
        <f t="shared" si="561"/>
        <v>337.53737361706925</v>
      </c>
      <c r="T73" s="43">
        <f t="shared" si="562"/>
        <v>-51.033888847718636</v>
      </c>
      <c r="U73" s="21"/>
      <c r="V73" s="20">
        <f t="shared" si="563"/>
        <v>22.869999997783452</v>
      </c>
      <c r="W73" s="18">
        <f t="shared" si="564"/>
        <v>38.544999994337559</v>
      </c>
      <c r="X73" s="18">
        <f t="shared" si="565"/>
        <v>44.819124539219835</v>
      </c>
      <c r="Y73" s="18">
        <f t="shared" si="566"/>
        <v>-46.215000000029249</v>
      </c>
      <c r="Z73" s="18">
        <f t="shared" si="567"/>
        <v>64.37841369173988</v>
      </c>
      <c r="AA73" s="18">
        <f t="shared" si="568"/>
        <v>0.33191878165450867</v>
      </c>
      <c r="AB73" s="19">
        <f t="shared" si="569"/>
        <v>1.7112890998298837E-3</v>
      </c>
      <c r="AC73" s="21"/>
      <c r="AD73" s="42">
        <f t="shared" si="570"/>
        <v>30.682031990783212</v>
      </c>
      <c r="AE73" s="43">
        <f t="shared" si="571"/>
        <v>-45.878478327350848</v>
      </c>
      <c r="AF73" s="21"/>
      <c r="AG73" s="55">
        <f t="shared" si="572"/>
        <v>0.57696680266650269</v>
      </c>
      <c r="AH73" s="55">
        <f t="shared" si="573"/>
        <v>3.0127852211776651</v>
      </c>
      <c r="AI73" s="21"/>
      <c r="AJ73" s="17">
        <f t="shared" si="574"/>
        <v>170.91993128373949</v>
      </c>
    </row>
    <row r="74" spans="2:36" ht="15.75" x14ac:dyDescent="0.25">
      <c r="B74" s="138">
        <v>56</v>
      </c>
      <c r="C74" s="139"/>
      <c r="D74" s="89">
        <v>45666.375</v>
      </c>
      <c r="E74" s="92">
        <f t="shared" si="552"/>
        <v>3</v>
      </c>
      <c r="F74" s="93">
        <f t="shared" si="553"/>
        <v>196.95833333333576</v>
      </c>
      <c r="G74" s="20">
        <v>808546.29839999997</v>
      </c>
      <c r="H74" s="20">
        <v>9158513.8854999989</v>
      </c>
      <c r="I74" s="19">
        <v>2708.1934500000002</v>
      </c>
      <c r="K74" s="16">
        <f t="shared" si="554"/>
        <v>-0.8800000068731606</v>
      </c>
      <c r="L74" s="17">
        <f t="shared" si="555"/>
        <v>0.80499984323978424</v>
      </c>
      <c r="M74" s="17">
        <f t="shared" si="556"/>
        <v>1.1926545014013237</v>
      </c>
      <c r="N74" s="17">
        <f t="shared" si="557"/>
        <v>-4.1399999999612191</v>
      </c>
      <c r="O74" s="18">
        <f t="shared" si="558"/>
        <v>4.3083668320364428</v>
      </c>
      <c r="P74" s="18">
        <f t="shared" si="559"/>
        <v>1.4361222773454809</v>
      </c>
      <c r="Q74" s="19">
        <f t="shared" si="560"/>
        <v>-9.9026564792334515E-2</v>
      </c>
      <c r="R74" s="21"/>
      <c r="S74" s="42">
        <f t="shared" si="561"/>
        <v>312.45141914115089</v>
      </c>
      <c r="T74" s="43">
        <f t="shared" si="562"/>
        <v>-73.929324771948501</v>
      </c>
      <c r="U74" s="21"/>
      <c r="V74" s="16">
        <f t="shared" si="563"/>
        <v>21.989999990910292</v>
      </c>
      <c r="W74" s="127">
        <f t="shared" si="564"/>
        <v>39.349999837577343</v>
      </c>
      <c r="X74" s="127">
        <f t="shared" si="565"/>
        <v>45.077517531665066</v>
      </c>
      <c r="Y74" s="127">
        <f t="shared" si="566"/>
        <v>-50.354999999990468</v>
      </c>
      <c r="Z74" s="127">
        <f t="shared" si="567"/>
        <v>67.584085492197133</v>
      </c>
      <c r="AA74" s="127">
        <f t="shared" si="568"/>
        <v>0.34313899974882828</v>
      </c>
      <c r="AB74" s="19">
        <f t="shared" si="569"/>
        <v>1.7421908174258044E-3</v>
      </c>
      <c r="AC74" s="21"/>
      <c r="AD74" s="16">
        <f t="shared" si="570"/>
        <v>29.197812476344104</v>
      </c>
      <c r="AE74" s="19">
        <f t="shared" si="571"/>
        <v>-48.16527116800664</v>
      </c>
      <c r="AF74" s="21"/>
      <c r="AG74" s="20">
        <f t="shared" si="572"/>
        <v>0.69631953753157672</v>
      </c>
      <c r="AH74" s="19">
        <f t="shared" si="573"/>
        <v>2.9142708952697958</v>
      </c>
      <c r="AI74" s="21"/>
      <c r="AJ74" s="17">
        <f t="shared" si="574"/>
        <v>170.90529240814763</v>
      </c>
    </row>
    <row r="75" spans="2:36" ht="15.75" x14ac:dyDescent="0.25">
      <c r="B75" s="138">
        <v>57</v>
      </c>
      <c r="C75" s="139"/>
      <c r="D75" s="89">
        <v>45677.375</v>
      </c>
      <c r="E75" s="92">
        <f t="shared" si="552"/>
        <v>11</v>
      </c>
      <c r="F75" s="93">
        <f t="shared" si="553"/>
        <v>207.95833333333576</v>
      </c>
      <c r="G75" s="20">
        <v>808546.26169999992</v>
      </c>
      <c r="H75" s="20">
        <v>9158513.9165000003</v>
      </c>
      <c r="I75" s="19">
        <v>2708.0816999999997</v>
      </c>
      <c r="K75" s="16">
        <f t="shared" si="554"/>
        <v>-3.6700000055134296</v>
      </c>
      <c r="L75" s="17">
        <f t="shared" si="555"/>
        <v>3.1000001356005669</v>
      </c>
      <c r="M75" s="17">
        <f t="shared" si="556"/>
        <v>4.8040504661371015</v>
      </c>
      <c r="N75" s="17">
        <f t="shared" si="557"/>
        <v>-11.175000000048385</v>
      </c>
      <c r="O75" s="18">
        <f t="shared" si="558"/>
        <v>12.163861470860045</v>
      </c>
      <c r="P75" s="18">
        <f t="shared" si="559"/>
        <v>1.1058055882600042</v>
      </c>
      <c r="Q75" s="19">
        <f t="shared" si="560"/>
        <v>-3.0028789916861521E-2</v>
      </c>
      <c r="R75" s="21"/>
      <c r="S75" s="42">
        <f t="shared" si="561"/>
        <v>310.18733488934947</v>
      </c>
      <c r="T75" s="43">
        <f t="shared" si="562"/>
        <v>-66.737485852995448</v>
      </c>
      <c r="U75" s="21"/>
      <c r="V75" s="16">
        <f t="shared" si="563"/>
        <v>18.319999985396862</v>
      </c>
      <c r="W75" s="127">
        <f t="shared" si="564"/>
        <v>42.44999997317791</v>
      </c>
      <c r="X75" s="127">
        <f t="shared" si="565"/>
        <v>46.234455735822664</v>
      </c>
      <c r="Y75" s="127">
        <f t="shared" si="566"/>
        <v>-61.530000000038854</v>
      </c>
      <c r="Z75" s="127">
        <f t="shared" si="567"/>
        <v>76.964704879525954</v>
      </c>
      <c r="AA75" s="127">
        <f t="shared" si="568"/>
        <v>0.37009675758537391</v>
      </c>
      <c r="AB75" s="19">
        <f t="shared" si="569"/>
        <v>1.7796678385191085E-3</v>
      </c>
      <c r="AC75" s="21"/>
      <c r="AD75" s="16">
        <f t="shared" si="570"/>
        <v>23.34341211473274</v>
      </c>
      <c r="AE75" s="19">
        <f t="shared" si="571"/>
        <v>-53.078315526917841</v>
      </c>
      <c r="AF75" s="21"/>
      <c r="AG75" s="20">
        <f t="shared" si="572"/>
        <v>0.90431809227290094</v>
      </c>
      <c r="AH75" s="19">
        <f t="shared" si="573"/>
        <v>2.701996111839267</v>
      </c>
      <c r="AI75" s="21"/>
      <c r="AJ75" s="17">
        <f t="shared" si="574"/>
        <v>170.85652622821922</v>
      </c>
    </row>
    <row r="76" spans="2:36" ht="15.75" x14ac:dyDescent="0.25">
      <c r="B76" s="138">
        <v>58</v>
      </c>
      <c r="C76" s="139"/>
      <c r="D76" s="132">
        <v>45685.416666666664</v>
      </c>
      <c r="E76" s="92">
        <f t="shared" ref="E76:E77" si="575">D76-D75</f>
        <v>8.0416666666642413</v>
      </c>
      <c r="F76" s="93">
        <f t="shared" ref="F76:F77" si="576">D76-D$20</f>
        <v>216</v>
      </c>
      <c r="G76" s="20">
        <v>808546.35000000009</v>
      </c>
      <c r="H76" s="20">
        <v>9158513.8764999993</v>
      </c>
      <c r="I76" s="19">
        <v>2708.0740000000001</v>
      </c>
      <c r="K76" s="16">
        <f t="shared" ref="K76:K77" si="577">(G76-G75)*100</f>
        <v>8.8300000177696347</v>
      </c>
      <c r="L76" s="17">
        <f t="shared" ref="L76:L77" si="578">(H76-H75)*100</f>
        <v>-4.0000000968575478</v>
      </c>
      <c r="M76" s="17">
        <f t="shared" ref="M76:M77" si="579">SQRT(K76^2+L76^2)</f>
        <v>9.693755778266345</v>
      </c>
      <c r="N76" s="17">
        <f t="shared" ref="N76:N77" si="580">(I76-I75)*100</f>
        <v>-0.76999999996587576</v>
      </c>
      <c r="O76" s="18">
        <f t="shared" ref="O76:O77" si="581">(SQRT((G76-G75)^2+(H76-H75)^2+(I76-I75)^2)*100)</f>
        <v>9.7242892330812332</v>
      </c>
      <c r="P76" s="18">
        <f t="shared" ref="P76:P77" si="582">O76/(F76-F75)</f>
        <v>1.2092380393472537</v>
      </c>
      <c r="Q76" s="19">
        <f t="shared" ref="Q76:Q77" si="583">(P76-P75)/(F76-F75)</f>
        <v>1.2862066456449415E-2</v>
      </c>
      <c r="R76" s="21"/>
      <c r="S76" s="42">
        <f t="shared" ref="S76:S77" si="584">IF(K76&lt;0, ATAN2(L76,K76)*180/PI()+360,ATAN2(L76,K76)*180/PI())</f>
        <v>114.37058069841608</v>
      </c>
      <c r="T76" s="43">
        <f t="shared" ref="T76:T77" si="585">ATAN(N76/M76)*180/PI()</f>
        <v>-4.5416155963592111</v>
      </c>
      <c r="U76" s="21"/>
      <c r="V76" s="16">
        <f t="shared" ref="V76:V77" si="586">(G76-$G$20)*100</f>
        <v>27.150000003166497</v>
      </c>
      <c r="W76" s="127">
        <f t="shared" ref="W76:W77" si="587">(H76-$H$20)*100</f>
        <v>38.449999876320362</v>
      </c>
      <c r="X76" s="127">
        <f t="shared" ref="X76:X77" si="588">SQRT(V76^2+W76^2)</f>
        <v>47.06936361011244</v>
      </c>
      <c r="Y76" s="127">
        <f t="shared" ref="Y76:Y77" si="589">(I76-$I$20)*100</f>
        <v>-62.300000000004729</v>
      </c>
      <c r="Z76" s="127">
        <f t="shared" ref="Z76:Z77" si="590">SQRT((G76-$G$20)^2+(H76-$H$20)^2+(I76-$I$20)^2)*100</f>
        <v>78.082104163896389</v>
      </c>
      <c r="AA76" s="127">
        <f t="shared" ref="AA76:AA77" si="591">Z76/F76</f>
        <v>0.36149122298100178</v>
      </c>
      <c r="AB76" s="19">
        <f t="shared" ref="AB76:AB77" si="592">(AA76-$AA$20)/(F76-$F$20)</f>
        <v>1.6735704767638971E-3</v>
      </c>
      <c r="AC76" s="21"/>
      <c r="AD76" s="16">
        <f t="shared" ref="AD76:AD77" si="593">IF(F76&lt;=0,NA(),IF((G76-$G$20)&lt;0,ATAN2((H76-$H$20),(G76-$G$20))*180/PI()+360,ATAN2((H76-$H$20),(G76-$G$20))*180/PI()))</f>
        <v>35.226367744851039</v>
      </c>
      <c r="AE76" s="19">
        <f t="shared" ref="AE76:AE77" si="594">IF(E76&lt;=0,NA(),ATAN(Y76/X76)*180/PI())</f>
        <v>-52.927949785404074</v>
      </c>
      <c r="AF76" s="21"/>
      <c r="AG76" s="20">
        <f t="shared" ref="AG76:AG77" si="595">1/(O76/E76)</f>
        <v>0.82696703830107732</v>
      </c>
      <c r="AH76" s="19">
        <f t="shared" ref="AH76:AH77" si="596">1/(Z76/F76)</f>
        <v>2.7663188935919343</v>
      </c>
      <c r="AI76" s="21"/>
      <c r="AJ76" s="17">
        <f t="shared" ref="AJ76:AJ77" si="597">SQRT((G76-$E$11)^2+(H76-$F$11)^2+(I76-$G$11)^2)</f>
        <v>170.89581841145707</v>
      </c>
    </row>
    <row r="77" spans="2:36" ht="15.75" x14ac:dyDescent="0.25">
      <c r="B77" s="138">
        <v>59</v>
      </c>
      <c r="C77" s="139"/>
      <c r="D77" s="89">
        <v>45687.375</v>
      </c>
      <c r="E77" s="92">
        <f t="shared" si="575"/>
        <v>1.9583333333357587</v>
      </c>
      <c r="F77" s="93">
        <f t="shared" si="576"/>
        <v>217.95833333333576</v>
      </c>
      <c r="G77" s="20">
        <v>808546.36800000002</v>
      </c>
      <c r="H77" s="20">
        <v>9158513.8794999998</v>
      </c>
      <c r="I77" s="19">
        <v>2708.07</v>
      </c>
      <c r="K77" s="16">
        <f t="shared" si="577"/>
        <v>1.7999999923631549</v>
      </c>
      <c r="L77" s="17">
        <f t="shared" si="578"/>
        <v>0.30000004917383194</v>
      </c>
      <c r="M77" s="17">
        <f t="shared" si="579"/>
        <v>1.8248287596406572</v>
      </c>
      <c r="N77" s="17">
        <f t="shared" si="580"/>
        <v>-0.39999999999054126</v>
      </c>
      <c r="O77" s="18">
        <f t="shared" si="581"/>
        <v>1.8681541697633235</v>
      </c>
      <c r="P77" s="18">
        <f t="shared" si="582"/>
        <v>0.9539510654098774</v>
      </c>
      <c r="Q77" s="19">
        <f t="shared" si="583"/>
        <v>-0.13035930584020092</v>
      </c>
      <c r="R77" s="21"/>
      <c r="S77" s="42">
        <f t="shared" si="584"/>
        <v>80.537676229607058</v>
      </c>
      <c r="T77" s="43">
        <f t="shared" si="585"/>
        <v>-12.363616824767902</v>
      </c>
      <c r="U77" s="21"/>
      <c r="V77" s="16">
        <f t="shared" si="586"/>
        <v>28.949999995529652</v>
      </c>
      <c r="W77" s="127">
        <f t="shared" si="587"/>
        <v>38.749999925494194</v>
      </c>
      <c r="X77" s="127">
        <f t="shared" si="588"/>
        <v>48.370083667148712</v>
      </c>
      <c r="Y77" s="127">
        <f t="shared" si="589"/>
        <v>-62.699999999995271</v>
      </c>
      <c r="Z77" s="127">
        <f t="shared" si="590"/>
        <v>79.189361621157005</v>
      </c>
      <c r="AA77" s="127">
        <f t="shared" si="591"/>
        <v>0.36332339493552801</v>
      </c>
      <c r="AB77" s="19">
        <f t="shared" si="592"/>
        <v>1.666939682365241E-3</v>
      </c>
      <c r="AC77" s="21"/>
      <c r="AD77" s="16">
        <f t="shared" si="593"/>
        <v>36.763289999459822</v>
      </c>
      <c r="AE77" s="19">
        <f t="shared" si="594"/>
        <v>-52.351513032854321</v>
      </c>
      <c r="AF77" s="21"/>
      <c r="AG77" s="20">
        <f t="shared" si="595"/>
        <v>1.0482717995291897</v>
      </c>
      <c r="AH77" s="19">
        <f t="shared" si="596"/>
        <v>2.752368864596376</v>
      </c>
      <c r="AI77" s="21"/>
      <c r="AJ77" s="17">
        <f t="shared" si="597"/>
        <v>170.89243647498114</v>
      </c>
    </row>
    <row r="78" spans="2:36" ht="15.75" x14ac:dyDescent="0.25">
      <c r="B78" s="138">
        <v>60</v>
      </c>
      <c r="C78" s="139"/>
      <c r="D78" s="79">
        <v>45698.375</v>
      </c>
      <c r="E78" s="92">
        <f t="shared" ref="E78" si="598">D78-D77</f>
        <v>11</v>
      </c>
      <c r="F78" s="93">
        <f t="shared" ref="F78" si="599">D78-D$20</f>
        <v>228.95833333333576</v>
      </c>
      <c r="G78" s="20">
        <v>808546.33899999992</v>
      </c>
      <c r="H78" s="20">
        <v>9158513.9265000001</v>
      </c>
      <c r="I78" s="19">
        <v>2707.9769999999999</v>
      </c>
      <c r="K78" s="16">
        <f t="shared" ref="K78" si="600">(G78-G77)*100</f>
        <v>-2.9000000096857548</v>
      </c>
      <c r="L78" s="17">
        <f t="shared" ref="L78" si="601">(H78-H77)*100</f>
        <v>4.700000025331974</v>
      </c>
      <c r="M78" s="17">
        <f t="shared" ref="M78" si="602">SQRT(K78^2+L78^2)</f>
        <v>5.5226805352381136</v>
      </c>
      <c r="N78" s="17">
        <f t="shared" ref="N78" si="603">(I78-I77)*100</f>
        <v>-9.3000000000301952</v>
      </c>
      <c r="O78" s="18">
        <f t="shared" ref="O78" si="604">(SQRT((G78-G77)^2+(H78-H77)^2+(I78-I77)^2)*100)</f>
        <v>10.816191579981355</v>
      </c>
      <c r="P78" s="18">
        <f t="shared" ref="P78" si="605">O78/(F78-F77)</f>
        <v>0.98329014363466871</v>
      </c>
      <c r="Q78" s="19">
        <f t="shared" ref="Q78" si="606">(P78-P77)/(F78-F77)</f>
        <v>2.6671889295264832E-3</v>
      </c>
      <c r="R78" s="21"/>
      <c r="S78" s="42">
        <f t="shared" ref="S78" si="607">IF(K78&lt;0, ATAN2(L78,K78)*180/PI()+360,ATAN2(L78,K78)*180/PI())</f>
        <v>328.32453131437688</v>
      </c>
      <c r="T78" s="43">
        <f t="shared" ref="T78" si="608">ATAN(N78/M78)*180/PI()</f>
        <v>-59.296608363222283</v>
      </c>
      <c r="U78" s="21"/>
      <c r="V78" s="16">
        <f t="shared" ref="V78" si="609">(G78-$G$20)*100</f>
        <v>26.049999985843897</v>
      </c>
      <c r="W78" s="127">
        <f t="shared" ref="W78" si="610">(H78-$H$20)*100</f>
        <v>43.449999950826168</v>
      </c>
      <c r="X78" s="127">
        <f t="shared" ref="X78" si="611">SQRT(V78^2+W78^2)</f>
        <v>50.660684904462762</v>
      </c>
      <c r="Y78" s="127">
        <f t="shared" ref="Y78" si="612">(I78-$I$20)*100</f>
        <v>-72.000000000025466</v>
      </c>
      <c r="Z78" s="127">
        <f t="shared" ref="Z78" si="613">SQRT((G78-$G$20)^2+(H78-$H$20)^2+(I78-$I$20)^2)*100</f>
        <v>88.036952440398167</v>
      </c>
      <c r="AA78" s="127">
        <f t="shared" ref="AA78" si="614">Z78/F78</f>
        <v>0.38451080228744927</v>
      </c>
      <c r="AB78" s="19">
        <f t="shared" ref="AB78" si="615">(AA78-$AA$20)/(F78-$F$20)</f>
        <v>1.6793920391080408E-3</v>
      </c>
      <c r="AC78" s="21"/>
      <c r="AD78" s="16">
        <f t="shared" ref="AD78" si="616">IF(F78&lt;=0,NA(),IF((G78-$G$20)&lt;0,ATAN2((H78-$H$20),(G78-$G$20))*180/PI()+360,ATAN2((H78-$H$20),(G78-$G$20))*180/PI()))</f>
        <v>30.944360549199118</v>
      </c>
      <c r="AE78" s="19">
        <f t="shared" ref="AE78" si="617">IF(E78&lt;=0,NA(),ATAN(Y78/X78)*180/PI())</f>
        <v>-54.868990680880046</v>
      </c>
      <c r="AF78" s="21"/>
      <c r="AG78" s="20">
        <f t="shared" ref="AG78" si="618">1/(O78/E78)</f>
        <v>1.0169938206677882</v>
      </c>
      <c r="AH78" s="19">
        <f t="shared" ref="AH78" si="619">1/(Z78/F78)</f>
        <v>2.6007071688259842</v>
      </c>
      <c r="AI78" s="21"/>
      <c r="AJ78" s="17">
        <f t="shared" ref="AJ78" si="620">SQRT((G78-$E$11)^2+(H78-$F$11)^2+(I78-$G$11)^2)</f>
        <v>170.83098238396209</v>
      </c>
    </row>
    <row r="79" spans="2:36" ht="15.75" x14ac:dyDescent="0.25">
      <c r="B79" s="138">
        <v>61</v>
      </c>
      <c r="C79" s="139"/>
      <c r="D79" s="79">
        <v>45702.458333333336</v>
      </c>
      <c r="E79" s="92">
        <f t="shared" ref="E79:E80" si="621">D79-D78</f>
        <v>4.0833333333357587</v>
      </c>
      <c r="F79" s="93">
        <f t="shared" ref="F79:F80" si="622">D79-D$20</f>
        <v>233.04166666667152</v>
      </c>
      <c r="G79" s="20">
        <v>808546.38800000004</v>
      </c>
      <c r="H79" s="20">
        <v>9158513.9470000006</v>
      </c>
      <c r="I79" s="19">
        <v>2707.9274999999998</v>
      </c>
      <c r="K79" s="16">
        <f t="shared" ref="K79:K80" si="623">(G79-G78)*100</f>
        <v>4.9000000115483999</v>
      </c>
      <c r="L79" s="17">
        <f t="shared" ref="L79:L80" si="624">(H79-H78)*100</f>
        <v>2.0500000566244125</v>
      </c>
      <c r="M79" s="17">
        <f t="shared" ref="M79:M80" si="625">SQRT(K79^2+L79^2)</f>
        <v>5.3115440641431579</v>
      </c>
      <c r="N79" s="17">
        <f t="shared" ref="N79:N80" si="626">(I79-I78)*100</f>
        <v>-4.9500000000080036</v>
      </c>
      <c r="O79" s="18">
        <f t="shared" ref="O79:O80" si="627">(SQRT((G79-G78)^2+(H79-H78)^2+(I79-I78)^2)*100)</f>
        <v>7.260509647773608</v>
      </c>
      <c r="P79" s="18">
        <f t="shared" ref="P79:P80" si="628">O79/(F79-F78)</f>
        <v>1.7780839953720724</v>
      </c>
      <c r="Q79" s="19">
        <f t="shared" ref="Q79:Q80" si="629">(P79-P78)/(F79-F78)</f>
        <v>0.1946433922621057</v>
      </c>
      <c r="R79" s="21"/>
      <c r="S79" s="42">
        <f t="shared" ref="S79:S80" si="630">IF(K79&lt;0, ATAN2(L79,K79)*180/PI()+360,ATAN2(L79,K79)*180/PI())</f>
        <v>67.297157361383299</v>
      </c>
      <c r="T79" s="43">
        <f t="shared" ref="T79:T80" si="631">ATAN(N79/M79)*180/PI()</f>
        <v>-42.982137612401544</v>
      </c>
      <c r="U79" s="21"/>
      <c r="V79" s="16">
        <f t="shared" ref="V79:V80" si="632">(G79-$G$20)*100</f>
        <v>30.949999997392297</v>
      </c>
      <c r="W79" s="127">
        <f t="shared" ref="W79:W80" si="633">(H79-$H$20)*100</f>
        <v>45.500000007450581</v>
      </c>
      <c r="X79" s="127">
        <f t="shared" ref="X79:X80" si="634">SQRT(V79^2+W79^2)</f>
        <v>55.028651632732071</v>
      </c>
      <c r="Y79" s="127">
        <f t="shared" ref="Y79:Y80" si="635">(I79-$I$20)*100</f>
        <v>-76.950000000033469</v>
      </c>
      <c r="Z79" s="127">
        <f t="shared" ref="Z79:Z80" si="636">SQRT((G79-$G$20)^2+(H79-$H$20)^2+(I79-$I$20)^2)*100</f>
        <v>94.601559186525762</v>
      </c>
      <c r="AA79" s="127">
        <f t="shared" ref="AA79:AA80" si="637">Z79/F79</f>
        <v>0.40594268200904182</v>
      </c>
      <c r="AB79" s="19">
        <f t="shared" ref="AB79:AB80" si="638">(AA79-$AA$20)/(F79-$F$20)</f>
        <v>1.7419317661750047E-3</v>
      </c>
      <c r="AC79" s="21"/>
      <c r="AD79" s="16">
        <f t="shared" ref="AD79:AD80" si="639">IF(F79&lt;=0,NA(),IF((G79-$G$20)&lt;0,ATAN2((H79-$H$20),(G79-$G$20))*180/PI()+360,ATAN2((H79-$H$20),(G79-$G$20))*180/PI()))</f>
        <v>34.22431207670266</v>
      </c>
      <c r="AE79" s="19">
        <f t="shared" ref="AE79:AE80" si="640">IF(E79&lt;=0,NA(),ATAN(Y79/X79)*180/PI())</f>
        <v>-54.430600065584784</v>
      </c>
      <c r="AF79" s="21"/>
      <c r="AG79" s="20">
        <f t="shared" ref="AG79:AG80" si="641">1/(O79/E79)</f>
        <v>0.56240312752533683</v>
      </c>
      <c r="AH79" s="19">
        <f t="shared" ref="AH79:AH80" si="642">1/(Z79/F79)</f>
        <v>2.4634019636735967</v>
      </c>
      <c r="AI79" s="21"/>
      <c r="AJ79" s="17">
        <f t="shared" ref="AJ79:AJ80" si="643">SQRT((G79-$E$11)^2+(H79-$F$11)^2+(I79-$G$11)^2)</f>
        <v>170.80351470060276</v>
      </c>
    </row>
    <row r="80" spans="2:36" ht="15.75" x14ac:dyDescent="0.25">
      <c r="B80" s="138">
        <v>62</v>
      </c>
      <c r="C80" s="139"/>
      <c r="D80" s="79">
        <v>45704.625</v>
      </c>
      <c r="E80" s="92">
        <f t="shared" si="621"/>
        <v>2.1666666666642413</v>
      </c>
      <c r="F80" s="93">
        <f t="shared" si="622"/>
        <v>235.20833333333576</v>
      </c>
      <c r="G80" s="20">
        <v>808546.37899999996</v>
      </c>
      <c r="H80" s="20">
        <v>9158513.9545000009</v>
      </c>
      <c r="I80" s="19">
        <v>2707.9210000000003</v>
      </c>
      <c r="K80" s="16">
        <f t="shared" si="623"/>
        <v>-0.90000000782310963</v>
      </c>
      <c r="L80" s="17">
        <f t="shared" si="624"/>
        <v>0.75000002980232239</v>
      </c>
      <c r="M80" s="17">
        <f t="shared" si="625"/>
        <v>1.1715374764748594</v>
      </c>
      <c r="N80" s="17">
        <f t="shared" si="626"/>
        <v>-0.64999999995052349</v>
      </c>
      <c r="O80" s="18">
        <f t="shared" si="627"/>
        <v>1.3397761226118199</v>
      </c>
      <c r="P80" s="18">
        <f t="shared" si="628"/>
        <v>0.61835821043691674</v>
      </c>
      <c r="Q80" s="19">
        <f t="shared" si="629"/>
        <v>-0.53525805458605558</v>
      </c>
      <c r="R80" s="21"/>
      <c r="S80" s="42">
        <f t="shared" si="630"/>
        <v>309.80557196703325</v>
      </c>
      <c r="T80" s="43">
        <f t="shared" si="631"/>
        <v>-29.022672843381841</v>
      </c>
      <c r="U80" s="21"/>
      <c r="V80" s="16">
        <f t="shared" si="632"/>
        <v>30.049999989569187</v>
      </c>
      <c r="W80" s="127">
        <f t="shared" si="633"/>
        <v>46.250000037252903</v>
      </c>
      <c r="X80" s="127">
        <f t="shared" si="634"/>
        <v>55.154918210609303</v>
      </c>
      <c r="Y80" s="127">
        <f t="shared" si="635"/>
        <v>-77.599999999983993</v>
      </c>
      <c r="Z80" s="127">
        <f t="shared" si="636"/>
        <v>95.204122824678748</v>
      </c>
      <c r="AA80" s="127">
        <f t="shared" si="637"/>
        <v>0.40476509261156179</v>
      </c>
      <c r="AB80" s="19">
        <f t="shared" si="638"/>
        <v>1.7208790474184913E-3</v>
      </c>
      <c r="AC80" s="21"/>
      <c r="AD80" s="16">
        <f t="shared" si="639"/>
        <v>33.01298017359035</v>
      </c>
      <c r="AE80" s="19">
        <f t="shared" si="640"/>
        <v>-54.596336159277094</v>
      </c>
      <c r="AF80" s="21"/>
      <c r="AG80" s="20">
        <f t="shared" si="641"/>
        <v>1.6171856104141069</v>
      </c>
      <c r="AH80" s="19">
        <f t="shared" si="642"/>
        <v>2.4705687774307736</v>
      </c>
      <c r="AI80" s="21"/>
      <c r="AJ80" s="17">
        <f t="shared" si="643"/>
        <v>170.79497646587333</v>
      </c>
    </row>
    <row r="81" spans="2:36" ht="15.75" x14ac:dyDescent="0.25">
      <c r="B81" s="138">
        <v>63</v>
      </c>
      <c r="C81" s="139"/>
      <c r="D81" s="79">
        <v>45713.625</v>
      </c>
      <c r="E81" s="92">
        <f t="shared" ref="E81" si="644">D81-D80</f>
        <v>9</v>
      </c>
      <c r="F81" s="93">
        <f t="shared" ref="F81" si="645">D81-D$20</f>
        <v>244.20833333333576</v>
      </c>
      <c r="G81" s="20">
        <v>808546.39449999994</v>
      </c>
      <c r="H81" s="20">
        <v>9158513.9959999993</v>
      </c>
      <c r="I81" s="19">
        <v>2707.8379999999997</v>
      </c>
      <c r="K81" s="16">
        <f t="shared" ref="K81" si="646">(G81-G80)*100</f>
        <v>1.5499999979510903</v>
      </c>
      <c r="L81" s="17">
        <f t="shared" ref="L81" si="647">(H81-H80)*100</f>
        <v>4.1499998420476913</v>
      </c>
      <c r="M81" s="17">
        <f t="shared" ref="M81" si="648">SQRT(K81^2+L81^2)</f>
        <v>4.4300111379819622</v>
      </c>
      <c r="N81" s="17">
        <f t="shared" ref="N81" si="649">(I81-I80)*100</f>
        <v>-8.3000000000538421</v>
      </c>
      <c r="O81" s="18">
        <f t="shared" ref="O81" si="650">(SQRT((G81-G80)^2+(H81-H80)^2+(I81-I80)^2)*100)</f>
        <v>9.4082409983767956</v>
      </c>
      <c r="P81" s="18">
        <f t="shared" ref="P81" si="651">O81/(F81-F80)</f>
        <v>1.0453601109307551</v>
      </c>
      <c r="Q81" s="19">
        <f t="shared" ref="Q81" si="652">(P81-P80)/(F81-F80)</f>
        <v>4.7444655610426482E-2</v>
      </c>
      <c r="R81" s="21"/>
      <c r="S81" s="42">
        <f t="shared" ref="S81" si="653">IF(K81&lt;0, ATAN2(L81,K81)*180/PI()+360,ATAN2(L81,K81)*180/PI())</f>
        <v>20.480358001761694</v>
      </c>
      <c r="T81" s="43">
        <f t="shared" ref="T81" si="654">ATAN(N81/M81)*180/PI()</f>
        <v>-61.909541577053446</v>
      </c>
      <c r="U81" s="21"/>
      <c r="V81" s="16">
        <f t="shared" ref="V81" si="655">(G81-$G$20)*100</f>
        <v>31.599999987520278</v>
      </c>
      <c r="W81" s="127">
        <f t="shared" ref="W81" si="656">(H81-$H$20)*100</f>
        <v>50.399999879300594</v>
      </c>
      <c r="X81" s="127">
        <f t="shared" ref="X81" si="657">SQRT(V81^2+W81^2)</f>
        <v>59.487141358824609</v>
      </c>
      <c r="Y81" s="127">
        <f t="shared" ref="Y81" si="658">(I81-$I$20)*100</f>
        <v>-85.900000000037835</v>
      </c>
      <c r="Z81" s="127">
        <f t="shared" ref="Z81" si="659">SQRT((G81-$G$20)^2+(H81-$H$20)^2+(I81-$I$20)^2)*100</f>
        <v>104.48698477346967</v>
      </c>
      <c r="AA81" s="127">
        <f t="shared" ref="AA81" si="660">Z81/F81</f>
        <v>0.42786002978386745</v>
      </c>
      <c r="AB81" s="19">
        <f t="shared" ref="AB81" si="661">(AA81-$AA$20)/(F81-$F$20)</f>
        <v>1.7520287860113832E-3</v>
      </c>
      <c r="AC81" s="21"/>
      <c r="AD81" s="16">
        <f t="shared" ref="AD81" si="662">IF(F81&lt;=0,NA(),IF((G81-$G$20)&lt;0,ATAN2((H81-$H$20),(G81-$G$20))*180/PI()+360,ATAN2((H81-$H$20),(G81-$G$20))*180/PI()))</f>
        <v>32.087059297719605</v>
      </c>
      <c r="AE81" s="19">
        <f t="shared" ref="AE81" si="663">IF(E81&lt;=0,NA(),ATAN(Y81/X81)*180/PI())</f>
        <v>-55.296771447644808</v>
      </c>
      <c r="AF81" s="21"/>
      <c r="AG81" s="20">
        <f t="shared" ref="AG81" si="664">1/(O81/E81)</f>
        <v>0.95660814827689578</v>
      </c>
      <c r="AH81" s="19">
        <f t="shared" ref="AH81" si="665">1/(Z81/F81)</f>
        <v>2.3372129443948007</v>
      </c>
      <c r="AI81" s="21"/>
      <c r="AJ81" s="17">
        <f t="shared" ref="AJ81" si="666">SQRT((G81-$E$11)^2+(H81-$F$11)^2+(I81-$G$11)^2)</f>
        <v>170.74112152469542</v>
      </c>
    </row>
    <row r="82" spans="2:36" ht="15.75" x14ac:dyDescent="0.25">
      <c r="B82" s="138"/>
      <c r="C82" s="139"/>
      <c r="D82" s="89"/>
      <c r="E82" s="92"/>
      <c r="F82" s="83"/>
      <c r="G82" s="20"/>
      <c r="H82" s="20"/>
      <c r="I82" s="19"/>
    </row>
    <row r="83" spans="2:36" ht="15.75" x14ac:dyDescent="0.25">
      <c r="B83" s="138"/>
      <c r="C83" s="139"/>
      <c r="D83" s="89"/>
      <c r="E83" s="92"/>
      <c r="F83" s="83"/>
      <c r="G83" s="20"/>
      <c r="H83" s="20"/>
      <c r="I83" s="19"/>
    </row>
    <row r="84" spans="2:36" ht="15.75" x14ac:dyDescent="0.25">
      <c r="B84" s="138"/>
      <c r="C84" s="139"/>
      <c r="D84" s="89"/>
      <c r="E84" s="92"/>
      <c r="F84" s="83"/>
      <c r="G84" s="20"/>
      <c r="H84" s="20"/>
      <c r="I84" s="19"/>
    </row>
    <row r="85" spans="2:36" ht="15.75" x14ac:dyDescent="0.25">
      <c r="B85" s="138"/>
      <c r="C85" s="139"/>
      <c r="D85" s="89"/>
      <c r="E85" s="92"/>
      <c r="F85" s="83"/>
      <c r="G85" s="20"/>
      <c r="H85" s="20"/>
      <c r="I85" s="19"/>
    </row>
    <row r="86" spans="2:36" ht="15.75" x14ac:dyDescent="0.25">
      <c r="B86" s="138"/>
      <c r="C86" s="139"/>
      <c r="D86" s="89"/>
      <c r="E86" s="92"/>
      <c r="F86" s="83"/>
      <c r="G86" s="20"/>
      <c r="H86" s="20"/>
      <c r="I86" s="19"/>
    </row>
    <row r="87" spans="2:36" ht="15.75" x14ac:dyDescent="0.25">
      <c r="B87" s="138"/>
      <c r="C87" s="139"/>
      <c r="D87" s="89"/>
      <c r="E87" s="92"/>
      <c r="F87" s="83"/>
      <c r="G87" s="20"/>
      <c r="H87" s="20"/>
      <c r="I87" s="19"/>
    </row>
    <row r="88" spans="2:36" ht="15.75" x14ac:dyDescent="0.25">
      <c r="B88" s="138"/>
      <c r="C88" s="139"/>
      <c r="D88" s="89"/>
      <c r="E88" s="92"/>
      <c r="F88" s="83"/>
      <c r="G88" s="20"/>
      <c r="H88" s="20"/>
      <c r="I88" s="19"/>
    </row>
    <row r="89" spans="2:36" ht="15.75" x14ac:dyDescent="0.25">
      <c r="B89" s="138"/>
      <c r="C89" s="139"/>
      <c r="D89" s="89"/>
      <c r="E89" s="92"/>
      <c r="F89" s="83"/>
      <c r="G89" s="20"/>
      <c r="H89" s="20"/>
      <c r="I89" s="19"/>
    </row>
    <row r="90" spans="2:36" ht="15.75" x14ac:dyDescent="0.25">
      <c r="B90" s="138"/>
      <c r="C90" s="139"/>
      <c r="D90" s="89"/>
      <c r="E90" s="92"/>
      <c r="F90" s="83"/>
      <c r="G90" s="20"/>
      <c r="H90" s="20"/>
      <c r="I90" s="19"/>
    </row>
    <row r="91" spans="2:36" ht="15.75" x14ac:dyDescent="0.25">
      <c r="B91" s="138"/>
      <c r="C91" s="139"/>
      <c r="D91" s="89"/>
      <c r="E91" s="92"/>
      <c r="F91" s="83"/>
      <c r="G91" s="20"/>
      <c r="H91" s="20"/>
      <c r="I91" s="19"/>
    </row>
    <row r="92" spans="2:36" ht="15.75" x14ac:dyDescent="0.25">
      <c r="B92" s="138"/>
      <c r="C92" s="139"/>
      <c r="D92" s="89"/>
      <c r="E92" s="92"/>
      <c r="F92" s="83"/>
      <c r="G92" s="20"/>
      <c r="H92" s="20"/>
      <c r="I92" s="19"/>
    </row>
    <row r="93" spans="2:36" ht="15.75" x14ac:dyDescent="0.25">
      <c r="B93" s="138"/>
      <c r="C93" s="139"/>
      <c r="D93" s="89"/>
      <c r="E93" s="92"/>
      <c r="F93" s="83"/>
      <c r="G93" s="20"/>
      <c r="H93" s="20"/>
      <c r="I93" s="19"/>
    </row>
    <row r="94" spans="2:36" ht="15.75" x14ac:dyDescent="0.25">
      <c r="B94" s="138"/>
      <c r="C94" s="139"/>
      <c r="D94" s="89"/>
      <c r="E94" s="92"/>
      <c r="F94" s="83"/>
      <c r="G94" s="20"/>
      <c r="H94" s="20"/>
      <c r="I94" s="19"/>
    </row>
    <row r="95" spans="2:36" ht="15.75" x14ac:dyDescent="0.25">
      <c r="B95" s="138"/>
      <c r="C95" s="139"/>
      <c r="D95" s="89"/>
      <c r="E95" s="92"/>
      <c r="F95" s="83"/>
      <c r="G95" s="20"/>
      <c r="H95" s="20"/>
      <c r="I95" s="19"/>
    </row>
    <row r="96" spans="2:36" ht="15.75" x14ac:dyDescent="0.25">
      <c r="B96" s="138"/>
      <c r="C96" s="139"/>
      <c r="D96" s="89"/>
      <c r="E96" s="92"/>
      <c r="F96" s="83"/>
      <c r="G96" s="20"/>
      <c r="H96" s="20"/>
      <c r="I96" s="19"/>
    </row>
    <row r="97" spans="2:9" ht="15.75" x14ac:dyDescent="0.25">
      <c r="B97" s="138"/>
      <c r="C97" s="139"/>
      <c r="D97" s="89"/>
      <c r="E97" s="92"/>
      <c r="F97" s="83"/>
      <c r="G97" s="20"/>
      <c r="H97" s="20"/>
      <c r="I97" s="19"/>
    </row>
    <row r="98" spans="2:9" ht="15.75" x14ac:dyDescent="0.25">
      <c r="B98" s="138"/>
      <c r="C98" s="139"/>
      <c r="D98" s="89"/>
      <c r="E98" s="92"/>
      <c r="F98" s="83"/>
      <c r="G98" s="20"/>
      <c r="H98" s="20"/>
      <c r="I98" s="19"/>
    </row>
    <row r="99" spans="2:9" ht="15.75" x14ac:dyDescent="0.25">
      <c r="B99" s="138"/>
      <c r="C99" s="139"/>
      <c r="D99" s="89"/>
      <c r="E99" s="92"/>
      <c r="F99" s="83"/>
      <c r="G99" s="20"/>
      <c r="H99" s="20"/>
      <c r="I99" s="19"/>
    </row>
    <row r="100" spans="2:9" ht="15.75" x14ac:dyDescent="0.25">
      <c r="B100" s="138"/>
      <c r="C100" s="139"/>
      <c r="D100" s="89"/>
      <c r="E100" s="92"/>
      <c r="F100" s="83"/>
      <c r="G100" s="20"/>
      <c r="H100" s="20"/>
      <c r="I100" s="19"/>
    </row>
    <row r="101" spans="2:9" ht="15.75" x14ac:dyDescent="0.25">
      <c r="B101" s="138"/>
      <c r="C101" s="139"/>
      <c r="D101" s="89"/>
      <c r="E101" s="92"/>
      <c r="F101" s="83"/>
      <c r="G101" s="20"/>
      <c r="H101" s="20"/>
      <c r="I101" s="19"/>
    </row>
    <row r="102" spans="2:9" ht="15.75" x14ac:dyDescent="0.25">
      <c r="B102" s="138"/>
      <c r="C102" s="139"/>
      <c r="D102" s="89"/>
      <c r="E102" s="92"/>
      <c r="F102" s="83"/>
      <c r="G102" s="20"/>
      <c r="H102" s="20"/>
      <c r="I102" s="19"/>
    </row>
    <row r="103" spans="2:9" ht="15.75" x14ac:dyDescent="0.25">
      <c r="B103" s="138"/>
      <c r="C103" s="139"/>
      <c r="D103" s="89"/>
      <c r="E103" s="92"/>
      <c r="F103" s="83"/>
      <c r="G103" s="20"/>
      <c r="H103" s="20"/>
      <c r="I103" s="19"/>
    </row>
    <row r="104" spans="2:9" ht="15.75" x14ac:dyDescent="0.25">
      <c r="B104" s="138"/>
      <c r="C104" s="139"/>
      <c r="D104" s="89"/>
      <c r="E104" s="92"/>
      <c r="F104" s="83"/>
      <c r="G104" s="20"/>
      <c r="H104" s="20"/>
      <c r="I104" s="19"/>
    </row>
    <row r="105" spans="2:9" ht="15.75" x14ac:dyDescent="0.25">
      <c r="B105" s="138"/>
      <c r="C105" s="139"/>
      <c r="D105" s="89"/>
      <c r="E105" s="92"/>
      <c r="F105" s="83"/>
      <c r="G105" s="20"/>
      <c r="H105" s="20"/>
      <c r="I105" s="19"/>
    </row>
    <row r="106" spans="2:9" ht="15.75" x14ac:dyDescent="0.25">
      <c r="B106" s="138"/>
      <c r="C106" s="139"/>
      <c r="D106" s="89"/>
      <c r="E106" s="92"/>
      <c r="F106" s="83"/>
      <c r="G106" s="20"/>
      <c r="H106" s="20"/>
      <c r="I106" s="19"/>
    </row>
    <row r="107" spans="2:9" ht="15.75" x14ac:dyDescent="0.25">
      <c r="B107" s="138"/>
      <c r="C107" s="139"/>
      <c r="D107" s="89"/>
      <c r="E107" s="92"/>
      <c r="F107" s="83"/>
      <c r="G107" s="20"/>
      <c r="H107" s="20"/>
      <c r="I107" s="19"/>
    </row>
    <row r="108" spans="2:9" ht="15.75" x14ac:dyDescent="0.25">
      <c r="B108" s="138"/>
      <c r="C108" s="139"/>
      <c r="D108" s="89"/>
      <c r="E108" s="92"/>
      <c r="F108" s="83"/>
      <c r="G108" s="20"/>
      <c r="H108" s="20"/>
      <c r="I108" s="19"/>
    </row>
    <row r="109" spans="2:9" ht="15.75" x14ac:dyDescent="0.25">
      <c r="B109" s="138"/>
      <c r="C109" s="139"/>
      <c r="D109" s="89"/>
      <c r="E109" s="92"/>
      <c r="F109" s="83"/>
      <c r="G109" s="20"/>
      <c r="H109" s="20"/>
      <c r="I109" s="19"/>
    </row>
    <row r="110" spans="2:9" ht="15.75" x14ac:dyDescent="0.25">
      <c r="B110" s="138"/>
      <c r="C110" s="139"/>
      <c r="D110" s="89"/>
      <c r="E110" s="92"/>
      <c r="F110" s="83"/>
      <c r="G110" s="20"/>
      <c r="H110" s="20"/>
      <c r="I110" s="19"/>
    </row>
    <row r="111" spans="2:9" ht="15.75" x14ac:dyDescent="0.25">
      <c r="B111" s="138"/>
      <c r="C111" s="139"/>
      <c r="D111" s="89"/>
      <c r="E111" s="92"/>
      <c r="F111" s="83"/>
      <c r="G111" s="20"/>
      <c r="H111" s="20"/>
      <c r="I111" s="19"/>
    </row>
    <row r="112" spans="2:9" ht="15.75" x14ac:dyDescent="0.25">
      <c r="B112" s="138"/>
      <c r="C112" s="139"/>
      <c r="D112" s="89"/>
      <c r="E112" s="92"/>
      <c r="F112" s="83"/>
      <c r="G112" s="20"/>
      <c r="H112" s="20"/>
      <c r="I112" s="19"/>
    </row>
  </sheetData>
  <mergeCells count="105">
    <mergeCell ref="B112:C112"/>
    <mergeCell ref="B107:C107"/>
    <mergeCell ref="B108:C108"/>
    <mergeCell ref="B109:C109"/>
    <mergeCell ref="B110:C110"/>
    <mergeCell ref="B111:C111"/>
    <mergeCell ref="B102:C102"/>
    <mergeCell ref="B103:C103"/>
    <mergeCell ref="B104:C104"/>
    <mergeCell ref="B105:C105"/>
    <mergeCell ref="B106:C106"/>
    <mergeCell ref="B97:C97"/>
    <mergeCell ref="B98:C98"/>
    <mergeCell ref="B99:C99"/>
    <mergeCell ref="B100:C100"/>
    <mergeCell ref="B101:C101"/>
    <mergeCell ref="B92:C92"/>
    <mergeCell ref="B93:C93"/>
    <mergeCell ref="B94:C94"/>
    <mergeCell ref="B95:C95"/>
    <mergeCell ref="B96:C96"/>
    <mergeCell ref="B87:C87"/>
    <mergeCell ref="B88:C88"/>
    <mergeCell ref="B89:C89"/>
    <mergeCell ref="B90:C90"/>
    <mergeCell ref="B91:C91"/>
    <mergeCell ref="B82:C82"/>
    <mergeCell ref="B83:C83"/>
    <mergeCell ref="B84:C84"/>
    <mergeCell ref="B85:C85"/>
    <mergeCell ref="B86:C86"/>
    <mergeCell ref="B39:C39"/>
    <mergeCell ref="B40:C40"/>
    <mergeCell ref="B41:C41"/>
    <mergeCell ref="B43:C43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2:D5"/>
    <mergeCell ref="B17:C19"/>
    <mergeCell ref="D17:D19"/>
    <mergeCell ref="B27:C27"/>
    <mergeCell ref="B23:C23"/>
    <mergeCell ref="B24:C24"/>
    <mergeCell ref="B25:C25"/>
    <mergeCell ref="B55:C55"/>
    <mergeCell ref="E17:E18"/>
    <mergeCell ref="B22:C22"/>
    <mergeCell ref="B26:C26"/>
    <mergeCell ref="B28:C28"/>
    <mergeCell ref="B29:C29"/>
    <mergeCell ref="B30:C30"/>
    <mergeCell ref="B31:C31"/>
    <mergeCell ref="B32:C32"/>
    <mergeCell ref="B44:C44"/>
    <mergeCell ref="B33:C33"/>
    <mergeCell ref="B34:C34"/>
    <mergeCell ref="B35:C35"/>
    <mergeCell ref="B36:C36"/>
    <mergeCell ref="B42:C42"/>
    <mergeCell ref="B37:C37"/>
    <mergeCell ref="B38:C38"/>
    <mergeCell ref="F17:F18"/>
    <mergeCell ref="AH17:AH18"/>
    <mergeCell ref="G17:I17"/>
    <mergeCell ref="B20:C20"/>
    <mergeCell ref="B21:C21"/>
    <mergeCell ref="K17:Q17"/>
    <mergeCell ref="S17:T17"/>
    <mergeCell ref="V17:AB17"/>
    <mergeCell ref="AD17:AE17"/>
    <mergeCell ref="AG17:AG18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74:C74"/>
    <mergeCell ref="B75:C75"/>
    <mergeCell ref="B76:C76"/>
    <mergeCell ref="B77:C77"/>
    <mergeCell ref="B78:C78"/>
    <mergeCell ref="B79:C79"/>
    <mergeCell ref="B80:C80"/>
    <mergeCell ref="B81:C81"/>
    <mergeCell ref="B65:C65"/>
    <mergeCell ref="B70:C70"/>
    <mergeCell ref="B71:C71"/>
    <mergeCell ref="B66:C66"/>
    <mergeCell ref="B67:C67"/>
    <mergeCell ref="B68:C68"/>
    <mergeCell ref="B69:C69"/>
    <mergeCell ref="B72:C72"/>
    <mergeCell ref="B73:C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5951-C68C-4825-8EFD-C3A3D333445C}">
  <sheetPr>
    <tabColor rgb="FF01F598"/>
  </sheetPr>
  <dimension ref="B1:CV34"/>
  <sheetViews>
    <sheetView showGridLines="0" zoomScale="70" zoomScaleNormal="70" workbookViewId="0">
      <pane ySplit="19" topLeftCell="A20" activePane="bottomLeft" state="frozen"/>
      <selection activeCell="G77" sqref="G77:G78"/>
      <selection pane="bottomLeft" activeCell="H39" sqref="H39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94"/>
      <c r="F2" s="95"/>
      <c r="G2" s="95"/>
      <c r="H2" s="95"/>
      <c r="I2" s="96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97"/>
      <c r="F3" s="98"/>
      <c r="G3" s="98"/>
      <c r="H3" s="98"/>
      <c r="I3" s="99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97"/>
      <c r="F4" s="98"/>
      <c r="G4" s="98"/>
      <c r="H4" s="98"/>
      <c r="I4" s="99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100"/>
      <c r="F5" s="101"/>
      <c r="G5" s="101"/>
      <c r="H5" s="101"/>
      <c r="I5" s="102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103"/>
      <c r="C6" s="104"/>
      <c r="D6" s="104"/>
      <c r="E6" s="105"/>
      <c r="F6" s="105"/>
      <c r="G6" s="106"/>
      <c r="H6" s="106"/>
      <c r="I6" s="107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108"/>
      <c r="C7" s="7" t="s">
        <v>32</v>
      </c>
      <c r="D7" s="6"/>
      <c r="E7" s="109" t="s">
        <v>42</v>
      </c>
      <c r="F7" s="57"/>
      <c r="G7" s="7" t="s">
        <v>30</v>
      </c>
      <c r="H7" s="6"/>
      <c r="I7" s="110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108"/>
      <c r="C8" s="7" t="s">
        <v>31</v>
      </c>
      <c r="D8" s="6"/>
      <c r="E8" s="109" t="s">
        <v>43</v>
      </c>
      <c r="F8" s="111"/>
      <c r="G8" s="7" t="s">
        <v>29</v>
      </c>
      <c r="H8" s="6"/>
      <c r="I8" s="110" t="s">
        <v>49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108"/>
      <c r="C9" s="7"/>
      <c r="D9" s="6"/>
      <c r="E9" s="57"/>
      <c r="I9" s="112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108"/>
      <c r="C10" s="57" t="s">
        <v>36</v>
      </c>
      <c r="D10" s="6"/>
      <c r="E10" s="18" t="s">
        <v>26</v>
      </c>
      <c r="F10" s="18" t="s">
        <v>27</v>
      </c>
      <c r="G10" s="113" t="s">
        <v>28</v>
      </c>
      <c r="I10" s="112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108"/>
      <c r="C11" s="61" t="s">
        <v>44</v>
      </c>
      <c r="E11" s="113">
        <v>808931.10900000005</v>
      </c>
      <c r="F11" s="113">
        <v>9159077.3220000006</v>
      </c>
      <c r="G11" s="113">
        <v>2523.3319999999999</v>
      </c>
      <c r="H11" s="114"/>
      <c r="I11" s="115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116"/>
      <c r="C12" s="6"/>
      <c r="D12" s="6"/>
      <c r="E12" s="7"/>
      <c r="F12" s="7"/>
      <c r="G12" s="117"/>
      <c r="H12" s="117"/>
      <c r="I12" s="118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116"/>
      <c r="C13" s="6"/>
      <c r="D13" s="6"/>
      <c r="E13" s="119" t="s">
        <v>26</v>
      </c>
      <c r="F13" s="120" t="s">
        <v>27</v>
      </c>
      <c r="G13" s="18" t="s">
        <v>28</v>
      </c>
      <c r="H13" s="117"/>
      <c r="I13" s="118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116"/>
      <c r="C14" s="121" t="s">
        <v>25</v>
      </c>
      <c r="D14" s="121"/>
      <c r="E14" s="113">
        <f>G20</f>
        <v>808709.28099999996</v>
      </c>
      <c r="F14" s="113">
        <f>H20</f>
        <v>9158781.9525000006</v>
      </c>
      <c r="G14" s="113">
        <f>I20</f>
        <v>2591.2060000000001</v>
      </c>
      <c r="H14" s="117"/>
      <c r="I14" s="118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122"/>
      <c r="C15" s="123"/>
      <c r="D15" s="123"/>
      <c r="E15" s="123"/>
      <c r="F15" s="123"/>
      <c r="G15" s="123"/>
      <c r="H15" s="123"/>
      <c r="I15" s="12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53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/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79">
        <v>45621.458333333336</v>
      </c>
      <c r="E20" s="82">
        <v>0</v>
      </c>
      <c r="F20" s="83">
        <v>0</v>
      </c>
      <c r="G20" s="20">
        <v>808709.28099999996</v>
      </c>
      <c r="H20" s="20">
        <v>9158781.9525000006</v>
      </c>
      <c r="I20" s="19">
        <v>2591.2060000000001</v>
      </c>
      <c r="J20" s="6"/>
      <c r="K20" s="16">
        <f>(G20-G20)*100</f>
        <v>0</v>
      </c>
      <c r="L20" s="17">
        <f>(H20-H20)*100</f>
        <v>0</v>
      </c>
      <c r="M20" s="17">
        <f t="shared" ref="M20:M24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4" si="1">(G20-$G$20)*100</f>
        <v>0</v>
      </c>
      <c r="W20" s="86">
        <f t="shared" ref="W20:W24" si="2">(H20-$H$20)*100</f>
        <v>0</v>
      </c>
      <c r="X20" s="86">
        <v>0</v>
      </c>
      <c r="Y20" s="86">
        <f t="shared" ref="Y20:Y24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4" si="4">SQRT((G20-$E$11)^2+(H20-$F$11)^2+(I20-$G$11)^2)</f>
        <v>375.57646756727212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89">
        <v>45634.458333333336</v>
      </c>
      <c r="E21" s="82">
        <f t="shared" ref="E21:E24" si="5">D21-D20</f>
        <v>13</v>
      </c>
      <c r="F21" s="83">
        <f t="shared" ref="F21:F24" si="6">D21-D$20</f>
        <v>13</v>
      </c>
      <c r="G21" s="20">
        <v>808709.277</v>
      </c>
      <c r="H21" s="20">
        <v>9158781.9539999999</v>
      </c>
      <c r="I21" s="19">
        <v>2591.19</v>
      </c>
      <c r="K21" s="16">
        <f t="shared" ref="K21:L24" si="7">(G21-G20)*100</f>
        <v>-0.39999999571591616</v>
      </c>
      <c r="L21" s="17">
        <f t="shared" si="7"/>
        <v>0.14999993145465851</v>
      </c>
      <c r="M21" s="17">
        <f t="shared" si="0"/>
        <v>0.42720015918669224</v>
      </c>
      <c r="N21" s="17">
        <f t="shared" ref="N21:N24" si="8">(I21-I20)*100</f>
        <v>-1.6000000000076398</v>
      </c>
      <c r="O21" s="18">
        <f t="shared" ref="O21:O24" si="9">(SQRT((G21-G20)^2+(H21-H20)^2+(I21-I20)^2)*100)</f>
        <v>1.6560495089318985</v>
      </c>
      <c r="P21" s="18">
        <f t="shared" ref="P21:P24" si="10">O21/(F21-F20)</f>
        <v>0.1273884237639922</v>
      </c>
      <c r="Q21" s="19">
        <f t="shared" ref="Q21:Q24" si="11">(P21-P20)/(F21-F20)</f>
        <v>9.7991095203070928E-3</v>
      </c>
      <c r="R21" s="21"/>
      <c r="S21" s="42">
        <f t="shared" ref="S21:S24" si="12">IF(K21&lt;0, ATAN2(L21,K21)*180/PI()+360,ATAN2(L21,K21)*180/PI())</f>
        <v>290.55603681342114</v>
      </c>
      <c r="T21" s="43">
        <f t="shared" ref="T21:T24" si="13">ATAN(N21/M21)*180/PI()</f>
        <v>-75.050748344209978</v>
      </c>
      <c r="U21" s="21"/>
      <c r="V21" s="20">
        <f t="shared" si="1"/>
        <v>-0.39999999571591616</v>
      </c>
      <c r="W21" s="18">
        <f t="shared" si="2"/>
        <v>0.14999993145465851</v>
      </c>
      <c r="X21" s="18">
        <f t="shared" ref="X21:X24" si="14">SQRT(V21^2+W21^2)</f>
        <v>0.42720015918669224</v>
      </c>
      <c r="Y21" s="18">
        <f t="shared" si="3"/>
        <v>-1.6000000000076398</v>
      </c>
      <c r="Z21" s="18">
        <f t="shared" ref="Z21:Z24" si="15">SQRT((G21-$G$20)^2+(H21-$H$20)^2+(I21-$I$20)^2)*100</f>
        <v>1.6560495089318985</v>
      </c>
      <c r="AA21" s="18">
        <f t="shared" ref="AA21:AA24" si="16">Z21/F21</f>
        <v>0.1273884237639922</v>
      </c>
      <c r="AB21" s="19">
        <f t="shared" ref="AB21:AB24" si="17">(AA21-$AA$20)/(F21-$F$20)</f>
        <v>9.7991095203070928E-3</v>
      </c>
      <c r="AC21" s="21"/>
      <c r="AD21" s="42">
        <f t="shared" ref="AD21:AD24" si="18">IF(F21&lt;=0,NA(),IF((G21-$G$20)&lt;0,ATAN2((H21-$H$20),(G21-$G$20))*180/PI()+360,ATAN2((H21-$H$20),(G21-$G$20))*180/PI()))</f>
        <v>290.55603681342114</v>
      </c>
      <c r="AE21" s="43">
        <f t="shared" ref="AE21:AE24" si="19">IF(E21&lt;=0,NA(),ATAN(Y21/X21)*180/PI())</f>
        <v>-75.050748344209978</v>
      </c>
      <c r="AF21" s="21"/>
      <c r="AG21" s="55">
        <f t="shared" ref="AG21:AG24" si="20">1/(O21/E21)</f>
        <v>7.8500068566093795</v>
      </c>
      <c r="AH21" s="55">
        <f t="shared" ref="AH21:AH24" si="21">1/(Z21/F21)</f>
        <v>7.8500068566093795</v>
      </c>
      <c r="AI21" s="21"/>
      <c r="AJ21" s="17">
        <f t="shared" si="4"/>
        <v>375.57475928561291</v>
      </c>
    </row>
    <row r="22" spans="2:100" ht="15.75" x14ac:dyDescent="0.25">
      <c r="B22" s="138">
        <v>3</v>
      </c>
      <c r="C22" s="139"/>
      <c r="D22" s="89">
        <v>45638.625</v>
      </c>
      <c r="E22" s="82">
        <f t="shared" si="5"/>
        <v>4.1666666666642413</v>
      </c>
      <c r="F22" s="83">
        <f t="shared" si="6"/>
        <v>17.166666666664241</v>
      </c>
      <c r="G22" s="20">
        <v>808709.14950000006</v>
      </c>
      <c r="H22" s="20">
        <v>9158782.0209999997</v>
      </c>
      <c r="I22" s="19">
        <v>2591.1914999999999</v>
      </c>
      <c r="K22" s="16">
        <f t="shared" si="7"/>
        <v>-12.749999994412065</v>
      </c>
      <c r="L22" s="17">
        <f t="shared" si="7"/>
        <v>6.6999999806284904</v>
      </c>
      <c r="M22" s="17">
        <f t="shared" si="0"/>
        <v>14.403211433493901</v>
      </c>
      <c r="N22" s="17">
        <f t="shared" si="8"/>
        <v>0.14999999998508429</v>
      </c>
      <c r="O22" s="18">
        <f t="shared" si="9"/>
        <v>14.403992488123734</v>
      </c>
      <c r="P22" s="18">
        <f t="shared" si="10"/>
        <v>3.4569581971517085</v>
      </c>
      <c r="Q22" s="19">
        <f t="shared" si="11"/>
        <v>0.79909674561351707</v>
      </c>
      <c r="R22" s="21"/>
      <c r="S22" s="42">
        <f t="shared" si="12"/>
        <v>297.72148588092205</v>
      </c>
      <c r="T22" s="43">
        <f t="shared" si="13"/>
        <v>0.59667639228326297</v>
      </c>
      <c r="U22" s="21"/>
      <c r="V22" s="20">
        <f t="shared" si="1"/>
        <v>-13.149999990127981</v>
      </c>
      <c r="W22" s="18">
        <f t="shared" si="2"/>
        <v>6.849999912083149</v>
      </c>
      <c r="X22" s="18">
        <f t="shared" si="14"/>
        <v>14.827170955239744</v>
      </c>
      <c r="Y22" s="18">
        <f t="shared" si="3"/>
        <v>-1.4500000000225555</v>
      </c>
      <c r="Z22" s="18">
        <f t="shared" si="15"/>
        <v>14.897902487799094</v>
      </c>
      <c r="AA22" s="18">
        <f t="shared" si="16"/>
        <v>0.8678389798719145</v>
      </c>
      <c r="AB22" s="19">
        <f t="shared" si="17"/>
        <v>5.0553726982837111E-2</v>
      </c>
      <c r="AC22" s="21"/>
      <c r="AD22" s="42">
        <f t="shared" si="18"/>
        <v>297.51557239309989</v>
      </c>
      <c r="AE22" s="43">
        <f t="shared" si="19"/>
        <v>-5.5853909532563577</v>
      </c>
      <c r="AF22" s="21"/>
      <c r="AG22" s="55">
        <f t="shared" si="20"/>
        <v>0.28927164951659812</v>
      </c>
      <c r="AH22" s="55">
        <f t="shared" si="21"/>
        <v>1.1522874901834801</v>
      </c>
      <c r="AI22" s="21"/>
      <c r="AJ22" s="17">
        <f t="shared" si="4"/>
        <v>375.59767302532055</v>
      </c>
    </row>
    <row r="23" spans="2:100" ht="15.75" x14ac:dyDescent="0.25">
      <c r="B23" s="138">
        <v>4</v>
      </c>
      <c r="C23" s="139"/>
      <c r="D23" s="89">
        <v>45643.583333333336</v>
      </c>
      <c r="E23" s="82">
        <f t="shared" si="5"/>
        <v>4.9583333333357587</v>
      </c>
      <c r="F23" s="83">
        <f t="shared" si="6"/>
        <v>22.125</v>
      </c>
      <c r="G23" s="20">
        <v>808708.39850000001</v>
      </c>
      <c r="H23" s="20">
        <v>9158782.6074999999</v>
      </c>
      <c r="I23" s="19">
        <v>2591.1495000000004</v>
      </c>
      <c r="K23" s="16">
        <f t="shared" si="7"/>
        <v>-75.100000004749745</v>
      </c>
      <c r="L23" s="17">
        <f t="shared" si="7"/>
        <v>58.650000020861626</v>
      </c>
      <c r="M23" s="17">
        <f t="shared" si="0"/>
        <v>95.288155104191617</v>
      </c>
      <c r="N23" s="17">
        <f t="shared" si="8"/>
        <v>-4.1999999999461579</v>
      </c>
      <c r="O23" s="18">
        <f t="shared" si="9"/>
        <v>95.380671538630025</v>
      </c>
      <c r="P23" s="18">
        <f t="shared" si="10"/>
        <v>19.236437957361353</v>
      </c>
      <c r="Q23" s="19">
        <f t="shared" si="11"/>
        <v>3.1824160860911448</v>
      </c>
      <c r="R23" s="21"/>
      <c r="S23" s="42">
        <f t="shared" si="12"/>
        <v>307.98836739998723</v>
      </c>
      <c r="T23" s="43">
        <f t="shared" si="13"/>
        <v>-2.5237829171082011</v>
      </c>
      <c r="U23" s="21"/>
      <c r="V23" s="20">
        <f t="shared" si="1"/>
        <v>-88.249999994877726</v>
      </c>
      <c r="W23" s="18">
        <f t="shared" si="2"/>
        <v>65.499999932944775</v>
      </c>
      <c r="X23" s="18">
        <f t="shared" si="14"/>
        <v>109.90137619844296</v>
      </c>
      <c r="Y23" s="18">
        <f t="shared" si="3"/>
        <v>-5.6499999999687134</v>
      </c>
      <c r="Z23" s="18">
        <f t="shared" si="15"/>
        <v>110.04651284939169</v>
      </c>
      <c r="AA23" s="18">
        <f t="shared" si="16"/>
        <v>4.9738536881080986</v>
      </c>
      <c r="AB23" s="19">
        <f t="shared" si="17"/>
        <v>0.22480694635516829</v>
      </c>
      <c r="AC23" s="21"/>
      <c r="AD23" s="42">
        <f t="shared" si="18"/>
        <v>306.58316044327341</v>
      </c>
      <c r="AE23" s="43">
        <f t="shared" si="19"/>
        <v>-2.9429696222877997</v>
      </c>
      <c r="AF23" s="21"/>
      <c r="AG23" s="55">
        <f t="shared" si="20"/>
        <v>5.1984676280325715E-2</v>
      </c>
      <c r="AH23" s="55">
        <f t="shared" si="21"/>
        <v>0.20105135026204787</v>
      </c>
      <c r="AI23" s="21"/>
      <c r="AJ23" s="17">
        <f t="shared" si="4"/>
        <v>375.57398289442625</v>
      </c>
    </row>
    <row r="24" spans="2:100" ht="15.75" x14ac:dyDescent="0.25">
      <c r="B24" s="138">
        <v>5</v>
      </c>
      <c r="C24" s="139"/>
      <c r="D24" s="79">
        <v>45644.416666666664</v>
      </c>
      <c r="E24" s="82">
        <f t="shared" si="5"/>
        <v>0.83333333332848269</v>
      </c>
      <c r="F24" s="83">
        <f t="shared" si="6"/>
        <v>22.958333333328483</v>
      </c>
      <c r="G24" s="20">
        <v>808709.07150000008</v>
      </c>
      <c r="H24" s="20">
        <v>9158782.1064999998</v>
      </c>
      <c r="I24" s="19">
        <v>2591.1579999999999</v>
      </c>
      <c r="K24" s="16">
        <f t="shared" si="7"/>
        <v>67.300000006798655</v>
      </c>
      <c r="L24" s="17">
        <f t="shared" si="7"/>
        <v>-50.100000016391277</v>
      </c>
      <c r="M24" s="17">
        <f t="shared" si="0"/>
        <v>83.90053636632787</v>
      </c>
      <c r="N24" s="17">
        <f t="shared" si="8"/>
        <v>0.84999999994579412</v>
      </c>
      <c r="O24" s="18">
        <f t="shared" si="9"/>
        <v>83.904841949421566</v>
      </c>
      <c r="P24" s="18">
        <f t="shared" si="10"/>
        <v>100.68581033989194</v>
      </c>
      <c r="Q24" s="19">
        <f t="shared" si="11"/>
        <v>97.739246859605615</v>
      </c>
      <c r="R24" s="21"/>
      <c r="S24" s="42">
        <f t="shared" si="12"/>
        <v>126.66502684634345</v>
      </c>
      <c r="T24" s="43">
        <f t="shared" si="13"/>
        <v>0.58044618769819856</v>
      </c>
      <c r="U24" s="21"/>
      <c r="V24" s="20">
        <f t="shared" si="1"/>
        <v>-20.949999988079071</v>
      </c>
      <c r="W24" s="18">
        <f t="shared" si="2"/>
        <v>15.399999916553497</v>
      </c>
      <c r="X24" s="18">
        <f t="shared" si="14"/>
        <v>26.001201836268276</v>
      </c>
      <c r="Y24" s="18">
        <f t="shared" si="3"/>
        <v>-4.8000000000229193</v>
      </c>
      <c r="Z24" s="18">
        <f t="shared" si="15"/>
        <v>26.440546456731578</v>
      </c>
      <c r="AA24" s="18">
        <f t="shared" si="16"/>
        <v>1.1516753447580617</v>
      </c>
      <c r="AB24" s="19">
        <f t="shared" si="17"/>
        <v>5.0163717376042326E-2</v>
      </c>
      <c r="AC24" s="21"/>
      <c r="AD24" s="42">
        <f t="shared" si="18"/>
        <v>306.31899353402491</v>
      </c>
      <c r="AE24" s="43">
        <f t="shared" si="19"/>
        <v>-10.459436281800162</v>
      </c>
      <c r="AF24" s="21"/>
      <c r="AG24" s="55">
        <f t="shared" si="20"/>
        <v>9.9318860981923059E-3</v>
      </c>
      <c r="AH24" s="55">
        <f t="shared" si="21"/>
        <v>0.86830025888074835</v>
      </c>
      <c r="AI24" s="21"/>
      <c r="AJ24" s="17">
        <f t="shared" si="4"/>
        <v>375.57051151947479</v>
      </c>
    </row>
    <row r="25" spans="2:100" ht="15.75" x14ac:dyDescent="0.25">
      <c r="B25" s="138">
        <v>6</v>
      </c>
      <c r="C25" s="139"/>
      <c r="D25" s="89">
        <v>45648.375</v>
      </c>
      <c r="E25" s="82">
        <f t="shared" ref="E25:E26" si="22">D25-D24</f>
        <v>3.9583333333357587</v>
      </c>
      <c r="F25" s="83">
        <f t="shared" ref="F25:F26" si="23">D25-D$20</f>
        <v>26.916666666664241</v>
      </c>
      <c r="G25" s="20">
        <v>808709.14399999997</v>
      </c>
      <c r="H25" s="20">
        <v>9158782.0405000001</v>
      </c>
      <c r="I25" s="19">
        <v>2591.1714999999999</v>
      </c>
      <c r="K25" s="16">
        <f t="shared" ref="K25:K26" si="24">(G25-G24)*100</f>
        <v>7.2499999892897904</v>
      </c>
      <c r="L25" s="17">
        <f t="shared" ref="L25:L26" si="25">(H25-H24)*100</f>
        <v>-6.5999999642372131</v>
      </c>
      <c r="M25" s="17">
        <f t="shared" ref="M25:M26" si="26">SQRT(K25^2+L25^2)</f>
        <v>9.8042082481265762</v>
      </c>
      <c r="N25" s="17">
        <f t="shared" ref="N25:N26" si="27">(I25-I24)*100</f>
        <v>1.3500000000021828</v>
      </c>
      <c r="O25" s="18">
        <f t="shared" ref="O25:O26" si="28">(SQRT((G25-G24)^2+(H25-H24)^2+(I25-I24)^2)*100)</f>
        <v>9.8967165955502168</v>
      </c>
      <c r="P25" s="18">
        <f t="shared" ref="P25:P26" si="29">O25/(F25-F24)</f>
        <v>2.5002231399269439</v>
      </c>
      <c r="Q25" s="19">
        <f t="shared" ref="Q25:Q26" si="30">(P25-P24)/(F25-F24)</f>
        <v>-24.804779924186487</v>
      </c>
      <c r="R25" s="21"/>
      <c r="S25" s="42">
        <f t="shared" ref="S25:S26" si="31">IF(K25&lt;0, ATAN2(L25,K25)*180/PI()+360,ATAN2(L25,K25)*180/PI())</f>
        <v>132.31299988546132</v>
      </c>
      <c r="T25" s="43">
        <f t="shared" ref="T25:T26" si="32">ATAN(N25/M25)*180/PI()</f>
        <v>7.8400963291102839</v>
      </c>
      <c r="U25" s="21"/>
      <c r="V25" s="20">
        <f t="shared" ref="V25:V26" si="33">(G25-$G$20)*100</f>
        <v>-13.699999998789281</v>
      </c>
      <c r="W25" s="18">
        <f t="shared" ref="W25:W26" si="34">(H25-$H$20)*100</f>
        <v>8.7999999523162842</v>
      </c>
      <c r="X25" s="18">
        <f t="shared" ref="X25:X26" si="35">SQRT(V25^2+W25^2)</f>
        <v>16.28281299799248</v>
      </c>
      <c r="Y25" s="18">
        <f t="shared" ref="Y25:Y26" si="36">(I25-$I$20)*100</f>
        <v>-3.4500000000207365</v>
      </c>
      <c r="Z25" s="18">
        <f t="shared" ref="Z25:Z26" si="37">SQRT((G25-$G$20)^2+(H25-$H$20)^2+(I25-$I$20)^2)*100</f>
        <v>16.644293290126079</v>
      </c>
      <c r="AA25" s="18">
        <f t="shared" ref="AA25:AA26" si="38">Z25/F25</f>
        <v>0.6183638374041206</v>
      </c>
      <c r="AB25" s="19">
        <f t="shared" ref="AB25:AB26" si="39">(AA25-$AA$20)/(F25-$F$20)</f>
        <v>2.297326950108395E-2</v>
      </c>
      <c r="AC25" s="21"/>
      <c r="AD25" s="42">
        <f t="shared" ref="AD25:AD26" si="40">IF(F25&lt;=0,NA(),IF((G25-$G$20)&lt;0,ATAN2((H25-$H$20),(G25-$G$20))*180/PI()+360,ATAN2((H25-$H$20),(G25-$G$20))*180/PI()))</f>
        <v>302.71408378013189</v>
      </c>
      <c r="AE25" s="43">
        <f t="shared" ref="AE25:AE26" si="41">IF(E25&lt;=0,NA(),ATAN(Y25/X25)*180/PI())</f>
        <v>-11.962898297794235</v>
      </c>
      <c r="AF25" s="21"/>
      <c r="AG25" s="55">
        <f t="shared" ref="AG25:AG26" si="42">1/(O25/E25)</f>
        <v>0.39996430079805589</v>
      </c>
      <c r="AH25" s="55">
        <f t="shared" ref="AH25:AH26" si="43">1/(Z25/F25)</f>
        <v>1.6171708944009091</v>
      </c>
      <c r="AI25" s="21"/>
      <c r="AJ25" s="17">
        <f t="shared" ref="AJ25:AJ26" si="44">SQRT((G25-$E$11)^2+(H25-$F$11)^2+(I25-$G$11)^2)</f>
        <v>375.58197937046504</v>
      </c>
    </row>
    <row r="26" spans="2:100" ht="15.75" x14ac:dyDescent="0.25">
      <c r="B26" s="138">
        <v>7</v>
      </c>
      <c r="C26" s="139"/>
      <c r="D26" s="89">
        <v>45652.375</v>
      </c>
      <c r="E26" s="82">
        <f t="shared" si="22"/>
        <v>4</v>
      </c>
      <c r="F26" s="83">
        <f t="shared" si="23"/>
        <v>30.916666666664241</v>
      </c>
      <c r="G26" s="20">
        <v>808709.11349999998</v>
      </c>
      <c r="H26" s="20">
        <v>9158782.0654999986</v>
      </c>
      <c r="I26" s="19">
        <v>2591.1495</v>
      </c>
      <c r="K26" s="16">
        <f t="shared" si="24"/>
        <v>-3.0499999993480742</v>
      </c>
      <c r="L26" s="17">
        <f t="shared" si="25"/>
        <v>2.4999998509883881</v>
      </c>
      <c r="M26" s="17">
        <f t="shared" si="26"/>
        <v>3.9436657123753802</v>
      </c>
      <c r="N26" s="17">
        <f t="shared" si="27"/>
        <v>-2.1999999999934516</v>
      </c>
      <c r="O26" s="18">
        <f t="shared" si="28"/>
        <v>4.515805493036253</v>
      </c>
      <c r="P26" s="18">
        <f t="shared" si="29"/>
        <v>1.1289513732590633</v>
      </c>
      <c r="Q26" s="19">
        <f t="shared" si="30"/>
        <v>-0.34281794166697016</v>
      </c>
      <c r="R26" s="21"/>
      <c r="S26" s="42">
        <f t="shared" si="31"/>
        <v>309.34051649150666</v>
      </c>
      <c r="T26" s="43">
        <f t="shared" si="32"/>
        <v>-29.155252040897327</v>
      </c>
      <c r="U26" s="21"/>
      <c r="V26" s="20">
        <f t="shared" si="33"/>
        <v>-16.749999998137355</v>
      </c>
      <c r="W26" s="18">
        <f t="shared" si="34"/>
        <v>11.299999803304672</v>
      </c>
      <c r="X26" s="18">
        <f t="shared" si="35"/>
        <v>20.205259104804547</v>
      </c>
      <c r="Y26" s="18">
        <f t="shared" si="36"/>
        <v>-5.6500000000141881</v>
      </c>
      <c r="Z26" s="18">
        <f t="shared" si="37"/>
        <v>20.980347840120462</v>
      </c>
      <c r="AA26" s="18">
        <f t="shared" si="38"/>
        <v>0.67860963364276361</v>
      </c>
      <c r="AB26" s="19">
        <f t="shared" si="39"/>
        <v>2.1949637745859306E-2</v>
      </c>
      <c r="AC26" s="21"/>
      <c r="AD26" s="42">
        <f t="shared" si="40"/>
        <v>304.0046598118401</v>
      </c>
      <c r="AE26" s="43">
        <f t="shared" si="41"/>
        <v>-15.622595269327464</v>
      </c>
      <c r="AF26" s="21"/>
      <c r="AG26" s="55">
        <f t="shared" si="42"/>
        <v>0.88577774356498129</v>
      </c>
      <c r="AH26" s="55">
        <f t="shared" si="43"/>
        <v>1.4736012435190744</v>
      </c>
      <c r="AI26" s="21"/>
      <c r="AJ26" s="17">
        <f t="shared" si="44"/>
        <v>375.57637854365049</v>
      </c>
    </row>
    <row r="27" spans="2:100" ht="15.75" x14ac:dyDescent="0.25">
      <c r="B27" s="138">
        <v>8</v>
      </c>
      <c r="C27" s="139"/>
      <c r="D27" s="89">
        <v>45664.375</v>
      </c>
      <c r="E27" s="82">
        <f t="shared" ref="E27" si="45">D27-D26</f>
        <v>12</v>
      </c>
      <c r="F27" s="83">
        <f t="shared" ref="F27" si="46">D27-D$20</f>
        <v>42.916666666664241</v>
      </c>
      <c r="G27" s="20">
        <v>808709.19539999997</v>
      </c>
      <c r="H27" s="20">
        <v>9158782.1885000002</v>
      </c>
      <c r="I27" s="19">
        <v>2591.12815</v>
      </c>
      <c r="K27" s="16">
        <f t="shared" ref="K27" si="47">(G27-G26)*100</f>
        <v>8.1899999990127981</v>
      </c>
      <c r="L27" s="17">
        <f t="shared" ref="L27" si="48">(H27-H26)*100</f>
        <v>12.30000015348196</v>
      </c>
      <c r="M27" s="17">
        <f t="shared" ref="M27" si="49">SQRT(K27^2+L27^2)</f>
        <v>14.777215697129344</v>
      </c>
      <c r="N27" s="17">
        <f t="shared" ref="N27" si="50">(I27-I26)*100</f>
        <v>-2.1349999999983993</v>
      </c>
      <c r="O27" s="18">
        <f t="shared" ref="O27" si="51">(SQRT((G27-G26)^2+(H27-H26)^2+(I27-I26)^2)*100)</f>
        <v>14.93065064755984</v>
      </c>
      <c r="P27" s="18">
        <f t="shared" ref="P27" si="52">O27/(F27-F26)</f>
        <v>1.2442208872966534</v>
      </c>
      <c r="Q27" s="19">
        <f t="shared" ref="Q27" si="53">(P27-P26)/(F27-F26)</f>
        <v>9.6057928364658429E-3</v>
      </c>
      <c r="R27" s="21"/>
      <c r="S27" s="42">
        <f t="shared" ref="S27" si="54">IF(K27&lt;0, ATAN2(L27,K27)*180/PI()+360,ATAN2(L27,K27)*180/PI())</f>
        <v>33.657806059268637</v>
      </c>
      <c r="T27" s="43">
        <f t="shared" ref="T27" si="55">ATAN(N27/M27)*180/PI()</f>
        <v>-8.2211587396754684</v>
      </c>
      <c r="U27" s="21"/>
      <c r="V27" s="20">
        <f t="shared" ref="V27" si="56">(G27-$G$20)*100</f>
        <v>-8.5599999991245568</v>
      </c>
      <c r="W27" s="18">
        <f t="shared" ref="W27" si="57">(H27-$H$20)*100</f>
        <v>23.599999956786633</v>
      </c>
      <c r="X27" s="18">
        <f t="shared" ref="X27" si="58">SQRT(V27^2+W27^2)</f>
        <v>25.104453747200743</v>
      </c>
      <c r="Y27" s="18">
        <f t="shared" ref="Y27" si="59">(I27-$I$20)*100</f>
        <v>-7.7850000000125874</v>
      </c>
      <c r="Z27" s="18">
        <f t="shared" ref="Z27" si="60">SQRT((G27-$G$20)^2+(H27-$H$20)^2+(I27-$I$20)^2)*100</f>
        <v>26.283831968446634</v>
      </c>
      <c r="AA27" s="18">
        <f t="shared" ref="AA27" si="61">Z27/F27</f>
        <v>0.61243880314830568</v>
      </c>
      <c r="AB27" s="19">
        <f t="shared" ref="AB27" si="62">(AA27-$AA$20)/(F27-$F$20)</f>
        <v>1.4270418714136084E-2</v>
      </c>
      <c r="AC27" s="21"/>
      <c r="AD27" s="42">
        <f t="shared" ref="AD27" si="63">IF(F27&lt;=0,NA(),IF((G27-$G$20)&lt;0,ATAN2((H27-$H$20),(G27-$G$20))*180/PI()+360,ATAN2((H27-$H$20),(G27-$G$20))*180/PI()))</f>
        <v>340.06369096889671</v>
      </c>
      <c r="AE27" s="43">
        <f t="shared" ref="AE27" si="64">IF(E27&lt;=0,NA(),ATAN(Y27/X27)*180/PI())</f>
        <v>-17.228890006967802</v>
      </c>
      <c r="AF27" s="21"/>
      <c r="AG27" s="55">
        <f t="shared" ref="AG27" si="65">1/(O27/E27)</f>
        <v>0.80371581140445447</v>
      </c>
      <c r="AH27" s="55">
        <f t="shared" ref="AH27" si="66">1/(Z27/F27)</f>
        <v>1.6328162011606637</v>
      </c>
      <c r="AI27" s="21"/>
      <c r="AJ27" s="17">
        <f t="shared" ref="AJ27" si="67">SQRT((G27-$E$11)^2+(H27-$F$11)^2+(I27-$G$11)^2)</f>
        <v>375.42741860757042</v>
      </c>
      <c r="AK27" t="s">
        <v>71</v>
      </c>
    </row>
    <row r="28" spans="2:100" ht="15.75" x14ac:dyDescent="0.25">
      <c r="B28" s="138">
        <v>9</v>
      </c>
      <c r="C28" s="139"/>
      <c r="D28" s="89">
        <v>45666.375</v>
      </c>
      <c r="E28" s="82">
        <f t="shared" ref="E28:E29" si="68">D28-D27</f>
        <v>2</v>
      </c>
      <c r="F28" s="83">
        <f t="shared" ref="F28:F29" si="69">D28-D$20</f>
        <v>44.916666666664241</v>
      </c>
      <c r="G28" s="20">
        <v>808709.20770000003</v>
      </c>
      <c r="H28" s="20">
        <v>9158782.1761000007</v>
      </c>
      <c r="I28" s="19">
        <v>2591.1275999999998</v>
      </c>
      <c r="K28" s="16">
        <f t="shared" ref="K28" si="70">(G28-G27)*100</f>
        <v>1.2300000060349703</v>
      </c>
      <c r="L28" s="17">
        <f t="shared" ref="L28" si="71">(H28-H27)*100</f>
        <v>-1.2399999424815178</v>
      </c>
      <c r="M28" s="17">
        <f t="shared" ref="M28" si="72">SQRT(K28^2+L28^2)</f>
        <v>1.7465680267885915</v>
      </c>
      <c r="N28" s="17">
        <f t="shared" ref="N28" si="73">(I28-I27)*100</f>
        <v>-5.5000000020299922E-2</v>
      </c>
      <c r="O28" s="18">
        <f t="shared" ref="O28" si="74">(SQRT((G28-G27)^2+(H28-H27)^2+(I28-I27)^2)*100)</f>
        <v>1.7474337962287521</v>
      </c>
      <c r="P28" s="18">
        <f t="shared" ref="P28" si="75">O28/(F28-F27)</f>
        <v>0.87371689811437603</v>
      </c>
      <c r="Q28" s="19">
        <f t="shared" ref="Q28" si="76">(P28-P27)/(F28-F27)</f>
        <v>-0.18525199459113867</v>
      </c>
      <c r="R28" s="21"/>
      <c r="S28" s="42">
        <f t="shared" ref="S28" si="77">IF(K28&lt;0, ATAN2(L28,K28)*180/PI()+360,ATAN2(L28,K28)*180/PI())</f>
        <v>135.23196398192866</v>
      </c>
      <c r="T28" s="43">
        <f t="shared" ref="T28" si="78">ATAN(N28/M28)*180/PI()</f>
        <v>-1.8036668503604125</v>
      </c>
      <c r="U28" s="21"/>
      <c r="V28" s="20">
        <f t="shared" ref="V28" si="79">(G28-$G$20)*100</f>
        <v>-7.3299999930895865</v>
      </c>
      <c r="W28" s="18">
        <f t="shared" ref="W28" si="80">(H28-$H$20)*100</f>
        <v>22.360000014305115</v>
      </c>
      <c r="X28" s="18">
        <f t="shared" ref="X28" si="81">SQRT(V28^2+W28^2)</f>
        <v>23.530798977901668</v>
      </c>
      <c r="Y28" s="18">
        <f t="shared" ref="Y28" si="82">(I28-$I$20)*100</f>
        <v>-7.8400000000328873</v>
      </c>
      <c r="Z28" s="18">
        <f t="shared" ref="Z28" si="83">SQRT((G28-$G$20)^2+(H28-$H$20)^2+(I28-$I$20)^2)*100</f>
        <v>24.802501900794883</v>
      </c>
      <c r="AA28" s="18">
        <f t="shared" ref="AA28" si="84">Z28/F28</f>
        <v>0.55218928165037973</v>
      </c>
      <c r="AB28" s="19">
        <f t="shared" ref="AB28" si="85">(AA28-$AA$20)/(F28-$F$20)</f>
        <v>1.2293638923571271E-2</v>
      </c>
      <c r="AC28" s="21"/>
      <c r="AD28" s="42">
        <f t="shared" ref="AD28" si="86">IF(F28&lt;=0,NA(),IF((G28-$G$20)&lt;0,ATAN2((H28-$H$20),(G28-$G$20))*180/PI()+360,ATAN2((H28-$H$20),(G28-$G$20))*180/PI()))</f>
        <v>341.84994925124852</v>
      </c>
      <c r="AE28" s="43">
        <f t="shared" ref="AE28" si="87">IF(E28&lt;=0,NA(),ATAN(Y28/X28)*180/PI())</f>
        <v>-18.427060043904067</v>
      </c>
      <c r="AF28" s="21"/>
      <c r="AG28" s="55">
        <f t="shared" ref="AG28" si="88">1/(O28/E28)</f>
        <v>1.1445354921693327</v>
      </c>
      <c r="AH28" s="55">
        <f t="shared" ref="AH28" si="89">1/(Z28/F28)</f>
        <v>1.8109732173924247</v>
      </c>
      <c r="AI28" s="21"/>
      <c r="AJ28" s="17">
        <f t="shared" ref="AJ28" si="90">SQRT((G28-$E$11)^2+(H28-$F$11)^2+(I28-$G$11)^2)</f>
        <v>375.42979717625639</v>
      </c>
    </row>
    <row r="29" spans="2:100" ht="15.75" x14ac:dyDescent="0.25">
      <c r="B29" s="138">
        <v>10</v>
      </c>
      <c r="C29" s="139"/>
      <c r="D29" s="132">
        <v>45685.416666666664</v>
      </c>
      <c r="E29" s="82">
        <f t="shared" si="68"/>
        <v>19.041666666664241</v>
      </c>
      <c r="F29" s="83">
        <f t="shared" si="69"/>
        <v>63.958333333328483</v>
      </c>
      <c r="G29" s="20">
        <v>808709.13100000005</v>
      </c>
      <c r="H29" s="20">
        <v>9158782.0625</v>
      </c>
      <c r="I29" s="19">
        <v>2591.1130000000003</v>
      </c>
      <c r="K29" s="16">
        <f t="shared" ref="K29" si="91">(G29-G28)*100</f>
        <v>-7.6699999975971878</v>
      </c>
      <c r="L29" s="17">
        <f t="shared" ref="L29" si="92">(H29-H28)*100</f>
        <v>-11.36000007390976</v>
      </c>
      <c r="M29" s="17">
        <f t="shared" ref="M29" si="93">SQRT(K29^2+L29^2)</f>
        <v>13.706877895508175</v>
      </c>
      <c r="N29" s="17">
        <f t="shared" ref="N29" si="94">(I29-I28)*100</f>
        <v>-1.4599999999518332</v>
      </c>
      <c r="O29" s="18">
        <f t="shared" ref="O29" si="95">(SQRT((G29-G28)^2+(H29-H28)^2+(I29-I28)^2)*100)</f>
        <v>13.78441517229621</v>
      </c>
      <c r="P29" s="18">
        <f t="shared" ref="P29" si="96">O29/(F29-F28)</f>
        <v>0.72390801780120606</v>
      </c>
      <c r="Q29" s="19">
        <f t="shared" ref="Q29" si="97">(P29-P28)/(F29-F28)</f>
        <v>-7.8674247866882645E-3</v>
      </c>
      <c r="R29" s="21"/>
      <c r="S29" s="42">
        <f t="shared" ref="S29" si="98">IF(K29&lt;0, ATAN2(L29,K29)*180/PI()+360,ATAN2(L29,K29)*180/PI())</f>
        <v>214.02627910814184</v>
      </c>
      <c r="T29" s="43">
        <f t="shared" ref="T29" si="99">ATAN(N29/M29)*180/PI()</f>
        <v>-6.0799851045755924</v>
      </c>
      <c r="U29" s="21"/>
      <c r="V29" s="20">
        <f t="shared" ref="V29" si="100">(G29-$G$20)*100</f>
        <v>-14.999999990686774</v>
      </c>
      <c r="W29" s="18">
        <f t="shared" ref="W29" si="101">(H29-$H$20)*100</f>
        <v>10.999999940395355</v>
      </c>
      <c r="X29" s="18">
        <f t="shared" ref="X29" si="102">SQRT(V29^2+W29^2)</f>
        <v>18.601075194980023</v>
      </c>
      <c r="Y29" s="18">
        <f t="shared" ref="Y29" si="103">(I29-$I$20)*100</f>
        <v>-9.2999999999847205</v>
      </c>
      <c r="Z29" s="18">
        <f t="shared" ref="Z29" si="104">SQRT((G29-$G$20)^2+(H29-$H$20)^2+(I29-$I$20)^2)*100</f>
        <v>20.796393879925841</v>
      </c>
      <c r="AA29" s="18">
        <f t="shared" ref="AA29" si="105">Z29/F29</f>
        <v>0.32515534405098245</v>
      </c>
      <c r="AB29" s="19">
        <f t="shared" ref="AB29" si="106">(AA29-$AA$20)/(F29-$F$20)</f>
        <v>5.0838620568235638E-3</v>
      </c>
      <c r="AC29" s="21"/>
      <c r="AD29" s="42">
        <f t="shared" ref="AD29" si="107">IF(F29&lt;=0,NA(),IF((G29-$G$20)&lt;0,ATAN2((H29-$H$20),(G29-$G$20))*180/PI()+360,ATAN2((H29-$H$20),(G29-$G$20))*180/PI()))</f>
        <v>306.253837606356</v>
      </c>
      <c r="AE29" s="43">
        <f t="shared" ref="AE29" si="108">IF(E29&lt;=0,NA(),ATAN(Y29/X29)*180/PI())</f>
        <v>-26.563726418207004</v>
      </c>
      <c r="AF29" s="21"/>
      <c r="AG29" s="55">
        <f t="shared" ref="AG29" si="109">1/(O29/E29)</f>
        <v>1.3813909715178927</v>
      </c>
      <c r="AH29" s="55">
        <f t="shared" ref="AH29" si="110">1/(Z29/F29)</f>
        <v>3.0754530666523685</v>
      </c>
      <c r="AI29" s="21"/>
      <c r="AJ29" s="17">
        <f t="shared" ref="AJ29" si="111">SQRT((G29-$E$11)^2+(H29-$F$11)^2+(I29-$G$11)^2)</f>
        <v>375.56180421552568</v>
      </c>
    </row>
    <row r="30" spans="2:100" ht="15.75" x14ac:dyDescent="0.25">
      <c r="B30" s="138">
        <v>11</v>
      </c>
      <c r="C30" s="139"/>
      <c r="D30" s="79">
        <v>45687.375</v>
      </c>
      <c r="E30" s="82">
        <f t="shared" ref="E30" si="112">D30-D29</f>
        <v>1.9583333333357587</v>
      </c>
      <c r="F30" s="83">
        <f t="shared" ref="F30" si="113">D30-D$20</f>
        <v>65.916666666664241</v>
      </c>
      <c r="G30" s="20">
        <v>808709.12150000001</v>
      </c>
      <c r="H30" s="20">
        <v>9158782.0800000001</v>
      </c>
      <c r="I30" s="19">
        <v>2591.1144999999997</v>
      </c>
      <c r="K30" s="16">
        <f t="shared" ref="K30" si="114">(G30-G29)*100</f>
        <v>-0.9500000043772161</v>
      </c>
      <c r="L30" s="17">
        <f t="shared" ref="L30" si="115">(H30-H29)*100</f>
        <v>1.7500000074505806</v>
      </c>
      <c r="M30" s="17">
        <f t="shared" ref="M30" si="116">SQRT(K30^2+L30^2)</f>
        <v>1.9912307838102903</v>
      </c>
      <c r="N30" s="17">
        <f t="shared" ref="N30" si="117">(I30-I29)*100</f>
        <v>0.14999999993960955</v>
      </c>
      <c r="O30" s="18">
        <f t="shared" ref="O30" si="118">(SQRT((G30-G29)^2+(H30-H29)^2+(I30-I29)^2)*100)</f>
        <v>1.9968725633789517</v>
      </c>
      <c r="P30" s="18">
        <f t="shared" ref="P30" si="119">O30/(F30-F29)</f>
        <v>1.0196796068305423</v>
      </c>
      <c r="Q30" s="19">
        <f t="shared" ref="Q30" si="120">(P30-P29)/(F30-F29)</f>
        <v>0.15103230078075058</v>
      </c>
      <c r="R30" s="21"/>
      <c r="S30" s="42">
        <f t="shared" ref="S30" si="121">IF(K30&lt;0, ATAN2(L30,K30)*180/PI()+360,ATAN2(L30,K30)*180/PI())</f>
        <v>331.50436137334378</v>
      </c>
      <c r="T30" s="43">
        <f t="shared" ref="T30" si="122">ATAN(N30/M30)*180/PI()</f>
        <v>4.3079714499654322</v>
      </c>
      <c r="U30" s="21"/>
      <c r="V30" s="20">
        <f t="shared" ref="V30" si="123">(G30-$G$20)*100</f>
        <v>-15.94999999506399</v>
      </c>
      <c r="W30" s="18">
        <f t="shared" ref="W30" si="124">(H30-$H$20)*100</f>
        <v>12.749999947845936</v>
      </c>
      <c r="X30" s="18">
        <f t="shared" ref="X30" si="125">SQRT(V30^2+W30^2)</f>
        <v>20.419720823571822</v>
      </c>
      <c r="Y30" s="18">
        <f t="shared" ref="Y30" si="126">(I30-$I$20)*100</f>
        <v>-9.1500000000451109</v>
      </c>
      <c r="Z30" s="18">
        <f t="shared" ref="Z30" si="127">SQRT((G30-$G$20)^2+(H30-$H$20)^2+(I30-$I$20)^2)*100</f>
        <v>22.376047428297927</v>
      </c>
      <c r="AA30" s="18">
        <f t="shared" ref="AA30" si="128">Z30/F30</f>
        <v>0.33945963228771808</v>
      </c>
      <c r="AB30" s="19">
        <f t="shared" ref="AB30" si="129">(AA30-$AA$20)/(F30-$F$20)</f>
        <v>5.1498300726330812E-3</v>
      </c>
      <c r="AC30" s="21"/>
      <c r="AD30" s="42">
        <f t="shared" ref="AD30" si="130">IF(F30&lt;=0,NA(),IF((G30-$G$20)&lt;0,ATAN2((H30-$H$20),(G30-$G$20))*180/PI()+360,ATAN2((H30-$H$20),(G30-$G$20))*180/PI()))</f>
        <v>308.63789771756308</v>
      </c>
      <c r="AE30" s="43">
        <f t="shared" ref="AE30" si="131">IF(E30&lt;=0,NA(),ATAN(Y30/X30)*180/PI())</f>
        <v>-24.136971569903832</v>
      </c>
      <c r="AF30" s="21"/>
      <c r="AG30" s="55">
        <f t="shared" ref="AG30" si="132">1/(O30/E30)</f>
        <v>0.98070020553641146</v>
      </c>
      <c r="AH30" s="55">
        <f t="shared" ref="AH30" si="133">1/(Z30/F30)</f>
        <v>2.9458583727929786</v>
      </c>
      <c r="AI30" s="21"/>
      <c r="AJ30" s="17">
        <f t="shared" ref="AJ30" si="134">SQRT((G30-$E$11)^2+(H30-$F$11)^2+(I30-$G$11)^2)</f>
        <v>375.55393224788128</v>
      </c>
    </row>
    <row r="31" spans="2:100" ht="15.75" x14ac:dyDescent="0.25">
      <c r="B31" s="138">
        <v>12</v>
      </c>
      <c r="C31" s="139"/>
      <c r="D31" s="79">
        <v>45698.375</v>
      </c>
      <c r="E31" s="82">
        <f t="shared" ref="E31" si="135">D31-D30</f>
        <v>11</v>
      </c>
      <c r="F31" s="83">
        <f t="shared" ref="F31" si="136">D31-D$20</f>
        <v>76.916666666664241</v>
      </c>
      <c r="G31" s="20">
        <v>808709.15699999989</v>
      </c>
      <c r="H31" s="20">
        <v>9158782.0945000015</v>
      </c>
      <c r="I31" s="19">
        <v>2591.1084999999998</v>
      </c>
      <c r="K31" s="16">
        <f t="shared" ref="K31" si="137">(G31-G30)*100</f>
        <v>3.5499999881722033</v>
      </c>
      <c r="L31" s="17">
        <f t="shared" ref="L31" si="138">(H31-H30)*100</f>
        <v>1.4500001445412636</v>
      </c>
      <c r="M31" s="17">
        <f t="shared" ref="M31" si="139">SQRT(K31^2+L31^2)</f>
        <v>3.8347099414678456</v>
      </c>
      <c r="N31" s="17">
        <f t="shared" ref="N31" si="140">(I31-I30)*100</f>
        <v>-0.59999999998581188</v>
      </c>
      <c r="O31" s="18">
        <f t="shared" ref="O31" si="141">(SQRT((G31-G30)^2+(H31-H30)^2+(I31-I30)^2)*100)</f>
        <v>3.8813657821925656</v>
      </c>
      <c r="P31" s="18">
        <f t="shared" ref="P31" si="142">O31/(F31-F30)</f>
        <v>0.3528514347447787</v>
      </c>
      <c r="Q31" s="19">
        <f t="shared" ref="Q31" si="143">(P31-P30)/(F31-F30)</f>
        <v>-6.0620742916887599E-2</v>
      </c>
      <c r="R31" s="21"/>
      <c r="S31" s="42">
        <f t="shared" ref="S31" si="144">IF(K31&lt;0, ATAN2(L31,K31)*180/PI()+360,ATAN2(L31,K31)*180/PI())</f>
        <v>67.782403664358924</v>
      </c>
      <c r="T31" s="43">
        <f t="shared" ref="T31" si="145">ATAN(N31/M31)*180/PI()</f>
        <v>-8.8927145274248698</v>
      </c>
      <c r="U31" s="21"/>
      <c r="V31" s="20">
        <f t="shared" ref="V31" si="146">(G31-$G$20)*100</f>
        <v>-12.400000006891787</v>
      </c>
      <c r="W31" s="18">
        <f t="shared" ref="W31" si="147">(H31-$H$20)*100</f>
        <v>14.200000092387199</v>
      </c>
      <c r="X31" s="18">
        <f t="shared" ref="X31" si="148">SQRT(V31^2+W31^2)</f>
        <v>18.852055664959003</v>
      </c>
      <c r="Y31" s="18">
        <f t="shared" ref="Y31" si="149">(I31-$I$20)*100</f>
        <v>-9.7500000000309228</v>
      </c>
      <c r="Z31" s="18">
        <f t="shared" ref="Z31" si="150">SQRT((G31-$G$20)^2+(H31-$H$20)^2+(I31-$I$20)^2)*100</f>
        <v>21.224101931420229</v>
      </c>
      <c r="AA31" s="18">
        <f t="shared" ref="AA31" si="151">Z31/F31</f>
        <v>0.27593631980178851</v>
      </c>
      <c r="AB31" s="19">
        <f t="shared" ref="AB31" si="152">(AA31-$AA$20)/(F31-$F$20)</f>
        <v>3.5874711133494761E-3</v>
      </c>
      <c r="AC31" s="21"/>
      <c r="AD31" s="42">
        <f t="shared" ref="AD31" si="153">IF(F31&lt;=0,NA(),IF((G31-$G$20)&lt;0,ATAN2((H31-$H$20),(G31-$G$20))*180/PI()+360,ATAN2((H31-$H$20),(G31-$G$20))*180/PI()))</f>
        <v>318.87125640089658</v>
      </c>
      <c r="AE31" s="43">
        <f t="shared" ref="AE31" si="154">IF(E31&lt;=0,NA(),ATAN(Y31/X31)*180/PI())</f>
        <v>-27.347326260870354</v>
      </c>
      <c r="AF31" s="21"/>
      <c r="AG31" s="55">
        <f t="shared" ref="AG31" si="155">1/(O31/E31)</f>
        <v>2.8340539431937155</v>
      </c>
      <c r="AH31" s="55">
        <f t="shared" ref="AH31" si="156">1/(Z31/F31)</f>
        <v>3.6240245601533112</v>
      </c>
      <c r="AI31" s="21"/>
      <c r="AJ31" s="17">
        <f t="shared" ref="AJ31" si="157">SQRT((G31-$E$11)^2+(H31-$F$11)^2+(I31-$G$11)^2)</f>
        <v>375.52046683509178</v>
      </c>
    </row>
    <row r="32" spans="2:100" ht="15.75" x14ac:dyDescent="0.25">
      <c r="B32" s="138">
        <v>13</v>
      </c>
      <c r="C32" s="139"/>
      <c r="D32" s="79">
        <v>45702.458333333336</v>
      </c>
      <c r="E32" s="82">
        <f t="shared" ref="E32:E33" si="158">D32-D31</f>
        <v>4.0833333333357587</v>
      </c>
      <c r="F32" s="83">
        <f t="shared" ref="F32:F33" si="159">D32-D$20</f>
        <v>81</v>
      </c>
      <c r="G32" s="20">
        <v>808709.12650000001</v>
      </c>
      <c r="H32" s="20">
        <v>9158782.1085000001</v>
      </c>
      <c r="I32" s="19">
        <v>2591.0829999999996</v>
      </c>
      <c r="K32" s="16">
        <f t="shared" ref="K32:K33" si="160">(G32-G31)*100</f>
        <v>-3.049999987706542</v>
      </c>
      <c r="L32" s="17">
        <f t="shared" ref="L32:L33" si="161">(H32-H31)*100</f>
        <v>1.3999998569488525</v>
      </c>
      <c r="M32" s="17">
        <f t="shared" ref="M32:M33" si="162">SQRT(K32^2+L32^2)</f>
        <v>3.355964768060999</v>
      </c>
      <c r="N32" s="17">
        <f t="shared" ref="N32:N33" si="163">(I32-I31)*100</f>
        <v>-2.5500000000192813</v>
      </c>
      <c r="O32" s="18">
        <f t="shared" ref="O32:O33" si="164">(SQRT((G32-G31)^2+(H32-H31)^2+(I32-I31)^2)*100)</f>
        <v>4.2148546267415972</v>
      </c>
      <c r="P32" s="18">
        <f t="shared" ref="P32:P33" si="165">O32/(F32-F31)</f>
        <v>1.0322092963442679</v>
      </c>
      <c r="Q32" s="19">
        <f t="shared" ref="Q32:Q33" si="166">(P32-P31)/(F32-F31)</f>
        <v>0.16637335386100061</v>
      </c>
      <c r="R32" s="21"/>
      <c r="S32" s="42">
        <f t="shared" ref="S32:S33" si="167">IF(K32&lt;0, ATAN2(L32,K32)*180/PI()+360,ATAN2(L32,K32)*180/PI())</f>
        <v>294.65589661201642</v>
      </c>
      <c r="T32" s="43">
        <f t="shared" ref="T32:T33" si="168">ATAN(N32/M32)*180/PI()</f>
        <v>-37.229062982108864</v>
      </c>
      <c r="U32" s="21"/>
      <c r="V32" s="20">
        <f t="shared" ref="V32:V33" si="169">(G32-$G$20)*100</f>
        <v>-15.449999994598329</v>
      </c>
      <c r="W32" s="18">
        <f t="shared" ref="W32:W33" si="170">(H32-$H$20)*100</f>
        <v>15.599999949336052</v>
      </c>
      <c r="X32" s="18">
        <f t="shared" ref="X32:X33" si="171">SQRT(V32^2+W32^2)</f>
        <v>21.955921712658142</v>
      </c>
      <c r="Y32" s="18">
        <f t="shared" ref="Y32:Y33" si="172">(I32-$I$20)*100</f>
        <v>-12.300000000050204</v>
      </c>
      <c r="Z32" s="18">
        <f t="shared" ref="Z32:Z33" si="173">SQRT((G32-$G$20)^2+(H32-$H$20)^2+(I32-$I$20)^2)*100</f>
        <v>25.166495549710692</v>
      </c>
      <c r="AA32" s="18">
        <f t="shared" ref="AA32:AA33" si="174">Z32/F32</f>
        <v>0.31069747592235425</v>
      </c>
      <c r="AB32" s="19">
        <f t="shared" ref="AB32:AB33" si="175">(AA32-$AA$20)/(F32-$F$20)</f>
        <v>3.8357713076833857E-3</v>
      </c>
      <c r="AC32" s="21"/>
      <c r="AD32" s="42">
        <f t="shared" ref="AD32:AD33" si="176">IF(F32&lt;=0,NA(),IF((G32-$G$20)&lt;0,ATAN2((H32-$H$20),(G32-$G$20))*180/PI()+360,ATAN2((H32-$H$20),(G32-$G$20))*180/PI()))</f>
        <v>315.27678896915813</v>
      </c>
      <c r="AE32" s="43">
        <f t="shared" ref="AE32:AE33" si="177">IF(E32&lt;=0,NA(),ATAN(Y32/X32)*180/PI())</f>
        <v>-29.258130352808255</v>
      </c>
      <c r="AF32" s="21"/>
      <c r="AG32" s="55">
        <f t="shared" ref="AG32:AG33" si="178">1/(O32/E32)</f>
        <v>0.96879576994865069</v>
      </c>
      <c r="AH32" s="55">
        <f t="shared" ref="AH32:AH33" si="179">1/(Z32/F32)</f>
        <v>3.2185649305046429</v>
      </c>
      <c r="AI32" s="21"/>
      <c r="AJ32" s="17">
        <f t="shared" ref="AJ32:AJ33" si="180">SQRT((G32-$E$11)^2+(H32-$F$11)^2+(I32-$G$11)^2)</f>
        <v>375.52288730493552</v>
      </c>
    </row>
    <row r="33" spans="2:36" ht="15.75" x14ac:dyDescent="0.25">
      <c r="B33" s="138">
        <v>14</v>
      </c>
      <c r="C33" s="139"/>
      <c r="D33" s="79">
        <v>45704.625</v>
      </c>
      <c r="E33" s="82">
        <f t="shared" si="158"/>
        <v>2.1666666666642413</v>
      </c>
      <c r="F33" s="83">
        <f t="shared" si="159"/>
        <v>83.166666666664241</v>
      </c>
      <c r="G33" s="20">
        <v>808709.11699999997</v>
      </c>
      <c r="H33" s="20">
        <v>9158782.1209999993</v>
      </c>
      <c r="I33" s="19">
        <v>2591.08</v>
      </c>
      <c r="K33" s="16">
        <f t="shared" si="160"/>
        <v>-0.9500000043772161</v>
      </c>
      <c r="L33" s="17">
        <f t="shared" si="161"/>
        <v>1.249999925494194</v>
      </c>
      <c r="M33" s="17">
        <f t="shared" si="162"/>
        <v>1.5700317901406331</v>
      </c>
      <c r="N33" s="17">
        <f t="shared" si="163"/>
        <v>-0.29999999997016857</v>
      </c>
      <c r="O33" s="18">
        <f t="shared" si="164"/>
        <v>1.5984366806459058</v>
      </c>
      <c r="P33" s="18">
        <f t="shared" si="165"/>
        <v>0.73774000645278237</v>
      </c>
      <c r="Q33" s="19">
        <f t="shared" si="166"/>
        <v>-0.13590890302699163</v>
      </c>
      <c r="R33" s="21"/>
      <c r="S33" s="42">
        <f t="shared" si="167"/>
        <v>322.76516424604398</v>
      </c>
      <c r="T33" s="43">
        <f t="shared" si="168"/>
        <v>-10.817619711783173</v>
      </c>
      <c r="U33" s="21"/>
      <c r="V33" s="20">
        <f t="shared" si="169"/>
        <v>-16.399999998975545</v>
      </c>
      <c r="W33" s="18">
        <f t="shared" si="170"/>
        <v>16.849999874830246</v>
      </c>
      <c r="X33" s="18">
        <f t="shared" si="171"/>
        <v>23.51345350534832</v>
      </c>
      <c r="Y33" s="18">
        <f t="shared" si="172"/>
        <v>-12.600000000020373</v>
      </c>
      <c r="Z33" s="18">
        <f t="shared" si="173"/>
        <v>26.676628267993134</v>
      </c>
      <c r="AA33" s="18">
        <f t="shared" si="174"/>
        <v>0.32076106133860416</v>
      </c>
      <c r="AB33" s="19">
        <f t="shared" si="175"/>
        <v>3.8568464289212047E-3</v>
      </c>
      <c r="AC33" s="21"/>
      <c r="AD33" s="42">
        <f t="shared" si="176"/>
        <v>315.77538405279842</v>
      </c>
      <c r="AE33" s="43">
        <f t="shared" si="177"/>
        <v>-28.185229775331109</v>
      </c>
      <c r="AF33" s="21"/>
      <c r="AG33" s="55">
        <f t="shared" si="178"/>
        <v>1.3554910825674507</v>
      </c>
      <c r="AH33" s="55">
        <f t="shared" si="179"/>
        <v>3.1175853946448089</v>
      </c>
      <c r="AI33" s="21"/>
      <c r="AJ33" s="17">
        <f t="shared" si="180"/>
        <v>375.51813534075109</v>
      </c>
    </row>
    <row r="34" spans="2:36" ht="15.75" x14ac:dyDescent="0.25">
      <c r="B34" s="138">
        <v>15</v>
      </c>
      <c r="C34" s="139"/>
      <c r="D34" s="79">
        <v>45713.625</v>
      </c>
      <c r="E34" s="82">
        <f t="shared" ref="E34" si="181">D34-D33</f>
        <v>9</v>
      </c>
      <c r="F34" s="83">
        <f t="shared" ref="F34" si="182">D34-D$20</f>
        <v>92.166666666664241</v>
      </c>
      <c r="G34" s="20">
        <v>808709.17350000003</v>
      </c>
      <c r="H34" s="20">
        <v>9158782.1409999989</v>
      </c>
      <c r="I34" s="19">
        <v>2591.0815000000002</v>
      </c>
      <c r="K34" s="16">
        <f t="shared" ref="K34" si="183">(G34-G33)*100</f>
        <v>5.6500000064261258</v>
      </c>
      <c r="L34" s="17">
        <f t="shared" ref="L34" si="184">(H34-H33)*100</f>
        <v>1.9999999552965164</v>
      </c>
      <c r="M34" s="17">
        <f t="shared" ref="M34" si="185">SQRT(K34^2+L34^2)</f>
        <v>5.9935381782217165</v>
      </c>
      <c r="N34" s="17">
        <f t="shared" ref="N34" si="186">(I34-I33)*100</f>
        <v>0.15000000003055902</v>
      </c>
      <c r="O34" s="18">
        <f t="shared" ref="O34" si="187">(SQRT((G34-G33)^2+(H34-H33)^2+(I34-I33)^2)*100)</f>
        <v>5.9954149058935409</v>
      </c>
      <c r="P34" s="18">
        <f t="shared" ref="P34" si="188">O34/(F34-F33)</f>
        <v>0.666157211765949</v>
      </c>
      <c r="Q34" s="19">
        <f t="shared" ref="Q34" si="189">(P34-P33)/(F34-F33)</f>
        <v>-7.9536438540925968E-3</v>
      </c>
      <c r="R34" s="21"/>
      <c r="S34" s="42">
        <f t="shared" ref="S34" si="190">IF(K34&lt;0, ATAN2(L34,K34)*180/PI()+360,ATAN2(L34,K34)*180/PI())</f>
        <v>70.506938512200477</v>
      </c>
      <c r="T34" s="43">
        <f t="shared" ref="T34" si="191">ATAN(N34/M34)*180/PI()</f>
        <v>1.4336395283178935</v>
      </c>
      <c r="U34" s="21"/>
      <c r="V34" s="20">
        <f t="shared" ref="V34" si="192">(G34-$G$20)*100</f>
        <v>-10.749999992549419</v>
      </c>
      <c r="W34" s="18">
        <f t="shared" ref="W34" si="193">(H34-$H$20)*100</f>
        <v>18.849999830126762</v>
      </c>
      <c r="X34" s="18">
        <f t="shared" ref="X34" si="194">SQRT(V34^2+W34^2)</f>
        <v>21.699884641066447</v>
      </c>
      <c r="Y34" s="18">
        <f t="shared" ref="Y34" si="195">(I34-$I$20)*100</f>
        <v>-12.449999999989814</v>
      </c>
      <c r="Z34" s="18">
        <f t="shared" ref="Z34" si="196">SQRT((G34-$G$20)^2+(H34-$H$20)^2+(I34-$I$20)^2)*100</f>
        <v>25.017743572019796</v>
      </c>
      <c r="AA34" s="18">
        <f t="shared" ref="AA34" si="197">Z34/F34</f>
        <v>0.27144025575429065</v>
      </c>
      <c r="AB34" s="19">
        <f t="shared" ref="AB34" si="198">(AA34-$AA$20)/(F34-$F$20)</f>
        <v>2.9451022324155276E-3</v>
      </c>
      <c r="AC34" s="21"/>
      <c r="AD34" s="42">
        <f t="shared" ref="AD34" si="199">IF(F34&lt;=0,NA(),IF((G34-$G$20)&lt;0,ATAN2((H34-$H$20),(G34-$G$20))*180/PI()+360,ATAN2((H34-$H$20),(G34-$G$20))*180/PI()))</f>
        <v>330.30424318969426</v>
      </c>
      <c r="AE34" s="43">
        <f t="shared" ref="AE34" si="200">IF(E34&lt;=0,NA(),ATAN(Y34/X34)*180/PI())</f>
        <v>-29.844435195450348</v>
      </c>
      <c r="AF34" s="21"/>
      <c r="AG34" s="55">
        <f t="shared" ref="AG34" si="201">1/(O34/E34)</f>
        <v>1.5011471501585198</v>
      </c>
      <c r="AH34" s="55">
        <f t="shared" ref="AH34" si="202">1/(Z34/F34)</f>
        <v>3.6840519370317937</v>
      </c>
      <c r="AI34" s="21"/>
      <c r="AJ34" s="17">
        <f t="shared" ref="AJ34" si="203">SQRT((G34-$E$11)^2+(H34-$F$11)^2+(I34-$G$11)^2)</f>
        <v>375.46928459266815</v>
      </c>
    </row>
  </sheetData>
  <mergeCells count="27"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AD17:AE17"/>
    <mergeCell ref="AG17:AG18"/>
    <mergeCell ref="B20:C20"/>
    <mergeCell ref="B32:C32"/>
    <mergeCell ref="B33:C33"/>
    <mergeCell ref="B34:C34"/>
    <mergeCell ref="B27:C27"/>
    <mergeCell ref="B28:C28"/>
    <mergeCell ref="B29:C29"/>
    <mergeCell ref="B30:C30"/>
    <mergeCell ref="B31:C31"/>
    <mergeCell ref="B21:C21"/>
    <mergeCell ref="B23:C23"/>
    <mergeCell ref="B24:C24"/>
    <mergeCell ref="B25:C25"/>
    <mergeCell ref="B26:C26"/>
    <mergeCell ref="B22:C2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764F-243A-4035-9EC1-3F4398083AB0}">
  <sheetPr>
    <tabColor rgb="FFFF9933"/>
  </sheetPr>
  <dimension ref="B1:CV76"/>
  <sheetViews>
    <sheetView zoomScale="70" zoomScaleNormal="70" workbookViewId="0">
      <pane ySplit="19" topLeftCell="A51" activePane="bottomLeft" state="frozen"/>
      <selection activeCell="I8" sqref="I8"/>
      <selection pane="bottomLeft" activeCell="D74" sqref="D74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O5" s="128"/>
      <c r="P5" s="1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O6" s="128"/>
      <c r="P6" s="128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45</v>
      </c>
      <c r="F7" s="32"/>
      <c r="G7" s="31" t="s">
        <v>30</v>
      </c>
      <c r="H7" s="68"/>
      <c r="I7" s="76" t="s">
        <v>39</v>
      </c>
      <c r="J7" s="3"/>
      <c r="O7" s="128"/>
      <c r="P7" s="128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46</v>
      </c>
      <c r="F8" s="40"/>
      <c r="G8" s="31" t="s">
        <v>29</v>
      </c>
      <c r="H8" s="68"/>
      <c r="I8" s="76" t="s">
        <v>68</v>
      </c>
      <c r="J8" s="3"/>
      <c r="O8" s="128"/>
      <c r="P8" s="128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47</v>
      </c>
      <c r="E11" s="56">
        <v>808544.33200000005</v>
      </c>
      <c r="F11" s="56">
        <v>9158682.6030000001</v>
      </c>
      <c r="G11" s="56">
        <v>2681.0059999999999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808775.17149999994</v>
      </c>
      <c r="F14" s="56">
        <f>H20</f>
        <v>9158387.3880000003</v>
      </c>
      <c r="G14" s="56">
        <f>I20</f>
        <v>2734.8029999999999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77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78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79">
        <v>45486.416666666664</v>
      </c>
      <c r="E20" s="82">
        <v>0</v>
      </c>
      <c r="F20" s="83">
        <v>0</v>
      </c>
      <c r="G20" s="20">
        <v>808775.17149999994</v>
      </c>
      <c r="H20" s="20">
        <v>9158387.3880000003</v>
      </c>
      <c r="I20" s="19">
        <v>2734.8029999999999</v>
      </c>
      <c r="J20" s="6"/>
      <c r="K20" s="16">
        <f>(G20-G20)*100</f>
        <v>0</v>
      </c>
      <c r="L20" s="17">
        <f>(H20-H20)*100</f>
        <v>0</v>
      </c>
      <c r="M20" s="17">
        <f t="shared" ref="M20:M25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5" si="1">(G20-$G$20)*100</f>
        <v>0</v>
      </c>
      <c r="W20" s="86">
        <f t="shared" ref="W20:W25" si="2">(H20-$H$20)*100</f>
        <v>0</v>
      </c>
      <c r="X20" s="86">
        <v>0</v>
      </c>
      <c r="Y20" s="86">
        <f t="shared" ref="Y20:Y25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5" si="4">SQRT((G20-$E$11)^2+(H20-$F$11)^2+(I20-$G$11)^2)</f>
        <v>378.59330183471172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89">
        <v>45489.583333333336</v>
      </c>
      <c r="E21" s="82">
        <f t="shared" ref="E21:E26" si="5">D21-D20</f>
        <v>3.1666666666715173</v>
      </c>
      <c r="F21" s="83">
        <f t="shared" ref="F21:F26" si="6">D21-D$20</f>
        <v>3.1666666666715173</v>
      </c>
      <c r="G21" s="20">
        <v>808775.16749999998</v>
      </c>
      <c r="H21" s="20">
        <v>9158387.3849999998</v>
      </c>
      <c r="I21" s="19">
        <v>2734.79</v>
      </c>
      <c r="K21" s="16">
        <f t="shared" ref="K21:L25" si="7">(G21-G20)*100</f>
        <v>-0.39999999571591616</v>
      </c>
      <c r="L21" s="17">
        <f t="shared" si="7"/>
        <v>-0.30000004917383194</v>
      </c>
      <c r="M21" s="17">
        <f t="shared" si="0"/>
        <v>0.50000002607703387</v>
      </c>
      <c r="N21" s="17">
        <f t="shared" ref="N21:N26" si="8">(I21-I20)*100</f>
        <v>-1.2999999999919964</v>
      </c>
      <c r="O21" s="18">
        <f t="shared" ref="O21:O26" si="9">(SQRT((G21-G20)^2+(H21-H20)^2+(I21-I20)^2)*100)</f>
        <v>1.3928388370720517</v>
      </c>
      <c r="P21" s="18">
        <f t="shared" ref="P21:P26" si="10">O21/(F21-F20)</f>
        <v>0.43984384328523729</v>
      </c>
      <c r="Q21" s="19">
        <f t="shared" ref="Q21:Q26" si="11">(P21-P20)/(F21-F20)</f>
        <v>0.13889805577407269</v>
      </c>
      <c r="R21" s="21"/>
      <c r="S21" s="42">
        <f t="shared" ref="S21:S26" si="12">IF(K21&lt;0, ATAN2(L21,K21)*180/PI()+360,ATAN2(L21,K21)*180/PI())</f>
        <v>233.13009755167946</v>
      </c>
      <c r="T21" s="43">
        <f t="shared" ref="T21:T26" si="13">ATAN(N21/M21)*180/PI()</f>
        <v>-68.962487973256302</v>
      </c>
      <c r="U21" s="21"/>
      <c r="V21" s="20">
        <f t="shared" si="1"/>
        <v>-0.39999999571591616</v>
      </c>
      <c r="W21" s="18">
        <f t="shared" si="2"/>
        <v>-0.30000004917383194</v>
      </c>
      <c r="X21" s="18">
        <f t="shared" ref="X21:X26" si="14">SQRT(V21^2+W21^2)</f>
        <v>0.50000002607703387</v>
      </c>
      <c r="Y21" s="18">
        <f t="shared" si="3"/>
        <v>-1.2999999999919964</v>
      </c>
      <c r="Z21" s="18">
        <f t="shared" ref="Z21:Z26" si="15">SQRT((G21-$G$20)^2+(H21-$H$20)^2+(I21-$I$20)^2)*100</f>
        <v>1.3928388370720517</v>
      </c>
      <c r="AA21" s="18">
        <f t="shared" ref="AA21:AA26" si="16">Z21/F21</f>
        <v>0.43984384328523729</v>
      </c>
      <c r="AB21" s="19">
        <f t="shared" ref="AB21:AB26" si="17">(AA21-$AA$20)/(F21-$F$20)</f>
        <v>0.13889805577407269</v>
      </c>
      <c r="AC21" s="21"/>
      <c r="AD21" s="42">
        <f t="shared" ref="AD21:AD26" si="18">IF(F21&lt;=0,NA(),IF((G21-$G$20)&lt;0,ATAN2((H21-$H$20),(G21-$G$20))*180/PI()+360,ATAN2((H21-$H$20),(G21-$G$20))*180/PI()))</f>
        <v>233.13009755167946</v>
      </c>
      <c r="AE21" s="43">
        <f t="shared" ref="AE21:AE26" si="19">IF(E21&lt;=0,NA(),ATAN(Y21/X21)*180/PI())</f>
        <v>-68.962487973256302</v>
      </c>
      <c r="AF21" s="21"/>
      <c r="AG21" s="55">
        <f t="shared" ref="AG21:AG26" si="20">1/(O21/E21)</f>
        <v>2.2735341536916849</v>
      </c>
      <c r="AH21" s="55">
        <f t="shared" ref="AH21:AH26" si="21">1/(Z21/F21)</f>
        <v>2.2735341536916849</v>
      </c>
      <c r="AI21" s="21"/>
      <c r="AJ21" s="17">
        <f t="shared" si="4"/>
        <v>378.59135521089127</v>
      </c>
    </row>
    <row r="22" spans="2:100" ht="15.75" x14ac:dyDescent="0.25">
      <c r="B22" s="138">
        <v>3</v>
      </c>
      <c r="C22" s="139"/>
      <c r="D22" s="89">
        <v>45493.583333333336</v>
      </c>
      <c r="E22" s="82">
        <f t="shared" si="5"/>
        <v>4</v>
      </c>
      <c r="F22" s="83">
        <f t="shared" si="6"/>
        <v>7.1666666666715173</v>
      </c>
      <c r="G22" s="20">
        <v>808775.1584999999</v>
      </c>
      <c r="H22" s="20">
        <v>9158387.3794999998</v>
      </c>
      <c r="I22" s="19">
        <v>2734.8024999999998</v>
      </c>
      <c r="K22" s="16">
        <f t="shared" si="7"/>
        <v>-0.90000000782310963</v>
      </c>
      <c r="L22" s="17">
        <f t="shared" si="7"/>
        <v>-0.54999999701976776</v>
      </c>
      <c r="M22" s="17">
        <f t="shared" si="0"/>
        <v>1.0547511606077247</v>
      </c>
      <c r="N22" s="17">
        <f t="shared" si="8"/>
        <v>1.2499999999818101</v>
      </c>
      <c r="O22" s="18">
        <f t="shared" si="9"/>
        <v>1.6355427266683886</v>
      </c>
      <c r="P22" s="18">
        <f t="shared" si="10"/>
        <v>0.40888568166709716</v>
      </c>
      <c r="Q22" s="19">
        <f t="shared" si="11"/>
        <v>-7.7395404045350336E-3</v>
      </c>
      <c r="R22" s="21"/>
      <c r="S22" s="42">
        <f t="shared" si="12"/>
        <v>238.57043474489757</v>
      </c>
      <c r="T22" s="43">
        <f t="shared" si="13"/>
        <v>49.842295900049599</v>
      </c>
      <c r="U22" s="21"/>
      <c r="V22" s="20">
        <f t="shared" si="1"/>
        <v>-1.3000000035390258</v>
      </c>
      <c r="W22" s="18">
        <f t="shared" si="2"/>
        <v>-0.8500000461935997</v>
      </c>
      <c r="X22" s="18">
        <f t="shared" si="14"/>
        <v>1.5532224849423821</v>
      </c>
      <c r="Y22" s="18">
        <f t="shared" si="3"/>
        <v>-5.0000000010186341E-2</v>
      </c>
      <c r="Z22" s="18">
        <f t="shared" si="15"/>
        <v>1.554027055019187</v>
      </c>
      <c r="AA22" s="18">
        <f t="shared" si="16"/>
        <v>0.21684098442113514</v>
      </c>
      <c r="AB22" s="19">
        <f t="shared" si="17"/>
        <v>3.0256881547114658E-2</v>
      </c>
      <c r="AC22" s="21"/>
      <c r="AD22" s="42">
        <f t="shared" si="18"/>
        <v>236.82148698584987</v>
      </c>
      <c r="AE22" s="43">
        <f t="shared" si="19"/>
        <v>-1.8437796609572461</v>
      </c>
      <c r="AF22" s="21"/>
      <c r="AG22" s="55">
        <f t="shared" si="20"/>
        <v>2.445671357145176</v>
      </c>
      <c r="AH22" s="55">
        <f t="shared" si="21"/>
        <v>4.6116743228662989</v>
      </c>
      <c r="AI22" s="21"/>
      <c r="AJ22" s="17">
        <f t="shared" si="4"/>
        <v>378.59193264894793</v>
      </c>
    </row>
    <row r="23" spans="2:100" ht="15.75" x14ac:dyDescent="0.25">
      <c r="B23" s="138">
        <v>4</v>
      </c>
      <c r="C23" s="139"/>
      <c r="D23" s="89">
        <v>45495.666666666664</v>
      </c>
      <c r="E23" s="82">
        <f t="shared" si="5"/>
        <v>2.0833333333284827</v>
      </c>
      <c r="F23" s="83">
        <f t="shared" si="6"/>
        <v>9.25</v>
      </c>
      <c r="G23" s="20">
        <v>808775.13899999997</v>
      </c>
      <c r="H23" s="20">
        <v>9158387.3665000014</v>
      </c>
      <c r="I23" s="19">
        <v>2734.8110000000001</v>
      </c>
      <c r="K23" s="16">
        <f t="shared" si="7"/>
        <v>-1.9499999936670065</v>
      </c>
      <c r="L23" s="17">
        <f t="shared" si="7"/>
        <v>-1.2999998405575752</v>
      </c>
      <c r="M23" s="17">
        <f t="shared" si="0"/>
        <v>2.3436082353394831</v>
      </c>
      <c r="N23" s="17">
        <f t="shared" si="8"/>
        <v>0.85000000003674359</v>
      </c>
      <c r="O23" s="18">
        <f t="shared" si="9"/>
        <v>2.4929900843793003</v>
      </c>
      <c r="P23" s="18">
        <f t="shared" si="10"/>
        <v>1.1966352405048502</v>
      </c>
      <c r="Q23" s="19">
        <f t="shared" si="11"/>
        <v>0.3781197882430018</v>
      </c>
      <c r="R23" s="21"/>
      <c r="S23" s="42">
        <f t="shared" si="12"/>
        <v>236.30993563146728</v>
      </c>
      <c r="T23" s="43">
        <f t="shared" si="13"/>
        <v>19.935131233529013</v>
      </c>
      <c r="U23" s="21"/>
      <c r="V23" s="20">
        <f t="shared" si="1"/>
        <v>-3.2499999972060323</v>
      </c>
      <c r="W23" s="18">
        <f t="shared" si="2"/>
        <v>-2.1499998867511749</v>
      </c>
      <c r="X23" s="18">
        <f t="shared" si="14"/>
        <v>3.8967934888661055</v>
      </c>
      <c r="Y23" s="18">
        <f t="shared" si="3"/>
        <v>0.80000000002655725</v>
      </c>
      <c r="Z23" s="18">
        <f t="shared" si="15"/>
        <v>3.9780647926990542</v>
      </c>
      <c r="AA23" s="18">
        <f t="shared" si="16"/>
        <v>0.43006105867016803</v>
      </c>
      <c r="AB23" s="19">
        <f t="shared" si="17"/>
        <v>4.6493087423801947E-2</v>
      </c>
      <c r="AC23" s="21"/>
      <c r="AD23" s="42">
        <f t="shared" si="18"/>
        <v>236.51383255057408</v>
      </c>
      <c r="AE23" s="43">
        <f t="shared" si="19"/>
        <v>11.601455643828444</v>
      </c>
      <c r="AF23" s="21"/>
      <c r="AG23" s="55">
        <f t="shared" si="20"/>
        <v>0.83567654215006115</v>
      </c>
      <c r="AH23" s="55">
        <f t="shared" si="21"/>
        <v>2.3252512168671897</v>
      </c>
      <c r="AI23" s="21"/>
      <c r="AJ23" s="17">
        <f t="shared" si="4"/>
        <v>378.591389502526</v>
      </c>
    </row>
    <row r="24" spans="2:100" ht="15.75" x14ac:dyDescent="0.25">
      <c r="B24" s="138">
        <v>5</v>
      </c>
      <c r="C24" s="139"/>
      <c r="D24" s="79">
        <v>45497.416666666664</v>
      </c>
      <c r="E24" s="82">
        <f t="shared" si="5"/>
        <v>1.75</v>
      </c>
      <c r="F24" s="83">
        <f t="shared" si="6"/>
        <v>11</v>
      </c>
      <c r="G24" s="20">
        <v>808775.16749999998</v>
      </c>
      <c r="H24" s="20">
        <v>9158387.3849999998</v>
      </c>
      <c r="I24" s="19">
        <v>2734.7984999999999</v>
      </c>
      <c r="K24" s="16">
        <f t="shared" si="7"/>
        <v>2.8500000014901161</v>
      </c>
      <c r="L24" s="17">
        <f t="shared" si="7"/>
        <v>1.849999837577343</v>
      </c>
      <c r="M24" s="17">
        <f t="shared" si="0"/>
        <v>3.3977933144218553</v>
      </c>
      <c r="N24" s="17">
        <f t="shared" si="8"/>
        <v>-1.2500000000272848</v>
      </c>
      <c r="O24" s="18">
        <f t="shared" si="9"/>
        <v>3.6204280696622146</v>
      </c>
      <c r="P24" s="18">
        <f t="shared" si="10"/>
        <v>2.0688160398069799</v>
      </c>
      <c r="Q24" s="19">
        <f t="shared" si="11"/>
        <v>0.49838902817264558</v>
      </c>
      <c r="R24" s="21"/>
      <c r="S24" s="42">
        <f t="shared" si="12"/>
        <v>57.011480697359559</v>
      </c>
      <c r="T24" s="43">
        <f t="shared" si="13"/>
        <v>-20.197853504990515</v>
      </c>
      <c r="U24" s="21"/>
      <c r="V24" s="20">
        <f t="shared" si="1"/>
        <v>-0.39999999571591616</v>
      </c>
      <c r="W24" s="18">
        <f t="shared" si="2"/>
        <v>-0.30000004917383194</v>
      </c>
      <c r="X24" s="18">
        <f t="shared" si="14"/>
        <v>0.50000002607703387</v>
      </c>
      <c r="Y24" s="18">
        <f t="shared" si="3"/>
        <v>-0.4500000000007276</v>
      </c>
      <c r="Z24" s="18">
        <f t="shared" si="15"/>
        <v>0.67268122173707912</v>
      </c>
      <c r="AA24" s="18">
        <f t="shared" si="16"/>
        <v>6.1152838339734464E-2</v>
      </c>
      <c r="AB24" s="19">
        <f t="shared" si="17"/>
        <v>5.5593489399758606E-3</v>
      </c>
      <c r="AC24" s="21"/>
      <c r="AD24" s="42">
        <f t="shared" si="18"/>
        <v>233.13009755167946</v>
      </c>
      <c r="AE24" s="43">
        <f t="shared" si="19"/>
        <v>-41.987211010013503</v>
      </c>
      <c r="AF24" s="21"/>
      <c r="AG24" s="55">
        <f t="shared" si="20"/>
        <v>0.48336825544590217</v>
      </c>
      <c r="AH24" s="55">
        <f t="shared" si="21"/>
        <v>16.352470746239156</v>
      </c>
      <c r="AI24" s="21"/>
      <c r="AJ24" s="17">
        <f t="shared" si="4"/>
        <v>378.59256284384304</v>
      </c>
    </row>
    <row r="25" spans="2:100" ht="15.75" x14ac:dyDescent="0.25">
      <c r="B25" s="138">
        <v>6</v>
      </c>
      <c r="C25" s="139"/>
      <c r="D25" s="79">
        <v>45499.458333333336</v>
      </c>
      <c r="E25" s="82">
        <f t="shared" si="5"/>
        <v>2.0416666666715173</v>
      </c>
      <c r="F25" s="83">
        <f t="shared" si="6"/>
        <v>13.041666666671517</v>
      </c>
      <c r="G25" s="20">
        <v>808775.21350000007</v>
      </c>
      <c r="H25" s="20">
        <v>9158387.425999999</v>
      </c>
      <c r="I25" s="19">
        <v>2734.8150000000001</v>
      </c>
      <c r="K25" s="16">
        <f t="shared" si="7"/>
        <v>4.6000000089406967</v>
      </c>
      <c r="L25" s="17">
        <f t="shared" si="7"/>
        <v>4.0999999269843102</v>
      </c>
      <c r="M25" s="17">
        <f t="shared" si="0"/>
        <v>6.1619801592934191</v>
      </c>
      <c r="N25" s="17">
        <f t="shared" si="8"/>
        <v>1.6500000000178261</v>
      </c>
      <c r="O25" s="18">
        <f t="shared" si="9"/>
        <v>6.3790672894698783</v>
      </c>
      <c r="P25" s="18">
        <f t="shared" si="10"/>
        <v>3.1244411213655785</v>
      </c>
      <c r="Q25" s="19">
        <f t="shared" si="11"/>
        <v>0.51704085627237095</v>
      </c>
      <c r="R25" s="21"/>
      <c r="S25" s="42">
        <f t="shared" si="12"/>
        <v>48.289243240628814</v>
      </c>
      <c r="T25" s="43">
        <f t="shared" si="13"/>
        <v>14.990477383995344</v>
      </c>
      <c r="U25" s="21"/>
      <c r="V25" s="20">
        <f t="shared" si="1"/>
        <v>4.2000000132247806</v>
      </c>
      <c r="W25" s="18">
        <f t="shared" si="2"/>
        <v>3.7999998778104782</v>
      </c>
      <c r="X25" s="18">
        <f t="shared" si="14"/>
        <v>5.6639208312305893</v>
      </c>
      <c r="Y25" s="18">
        <f t="shared" si="3"/>
        <v>1.2000000000170985</v>
      </c>
      <c r="Z25" s="18">
        <f t="shared" si="15"/>
        <v>5.7896458598509151</v>
      </c>
      <c r="AA25" s="18">
        <f t="shared" si="16"/>
        <v>0.44393450682546415</v>
      </c>
      <c r="AB25" s="19">
        <f t="shared" si="17"/>
        <v>3.4039706593633152E-2</v>
      </c>
      <c r="AC25" s="21"/>
      <c r="AD25" s="42">
        <f t="shared" si="18"/>
        <v>47.862406232449544</v>
      </c>
      <c r="AE25" s="43">
        <f t="shared" si="19"/>
        <v>11.962213783599839</v>
      </c>
      <c r="AF25" s="21"/>
      <c r="AG25" s="55">
        <f t="shared" si="20"/>
        <v>0.32005723940892722</v>
      </c>
      <c r="AH25" s="55">
        <f t="shared" si="21"/>
        <v>2.2525845245752811</v>
      </c>
      <c r="AI25" s="21"/>
      <c r="AJ25" s="17">
        <f t="shared" si="4"/>
        <v>378.5909888691113</v>
      </c>
    </row>
    <row r="26" spans="2:100" ht="15.75" x14ac:dyDescent="0.25">
      <c r="B26" s="138">
        <v>7</v>
      </c>
      <c r="C26" s="139"/>
      <c r="D26" s="79">
        <v>45501.458333333336</v>
      </c>
      <c r="E26" s="82">
        <f t="shared" si="5"/>
        <v>2</v>
      </c>
      <c r="F26" s="83">
        <f t="shared" si="6"/>
        <v>15.041666666671517</v>
      </c>
      <c r="G26" s="20">
        <v>808775.19699999993</v>
      </c>
      <c r="H26" s="20">
        <v>9158387.4120000005</v>
      </c>
      <c r="I26" s="19">
        <v>2734.8090000000002</v>
      </c>
      <c r="K26" s="16">
        <f t="shared" ref="K26" si="22">(G26-G25)*100</f>
        <v>-1.6500000143423676</v>
      </c>
      <c r="L26" s="17">
        <f t="shared" ref="L26" si="23">(H26-H25)*100</f>
        <v>-1.3999998569488525</v>
      </c>
      <c r="M26" s="17">
        <f t="shared" ref="M26" si="24">SQRT(K26^2+L26^2)</f>
        <v>2.1639084192235631</v>
      </c>
      <c r="N26" s="17">
        <f t="shared" si="8"/>
        <v>-0.59999999998581188</v>
      </c>
      <c r="O26" s="18">
        <f t="shared" si="9"/>
        <v>2.2455510786374009</v>
      </c>
      <c r="P26" s="18">
        <f t="shared" si="10"/>
        <v>1.1227755393187004</v>
      </c>
      <c r="Q26" s="19">
        <f t="shared" si="11"/>
        <v>-1.0008327910234391</v>
      </c>
      <c r="R26" s="21"/>
      <c r="S26" s="42">
        <f t="shared" si="12"/>
        <v>229.68590297334896</v>
      </c>
      <c r="T26" s="43">
        <f t="shared" si="13"/>
        <v>-15.49742040840952</v>
      </c>
      <c r="U26" s="21"/>
      <c r="V26" s="20">
        <f t="shared" ref="V26" si="25">(G26-$G$20)*100</f>
        <v>2.5499999988824129</v>
      </c>
      <c r="W26" s="18">
        <f t="shared" ref="W26" si="26">(H26-$H$20)*100</f>
        <v>2.4000000208616257</v>
      </c>
      <c r="X26" s="18">
        <f t="shared" si="14"/>
        <v>3.5017852724626204</v>
      </c>
      <c r="Y26" s="18">
        <f t="shared" ref="Y26" si="27">(I26-$I$20)*100</f>
        <v>0.60000000003128662</v>
      </c>
      <c r="Z26" s="18">
        <f t="shared" si="15"/>
        <v>3.5528157979937061</v>
      </c>
      <c r="AA26" s="18">
        <f t="shared" si="16"/>
        <v>0.23619828019895139</v>
      </c>
      <c r="AB26" s="19">
        <f t="shared" si="17"/>
        <v>1.5702932755603895E-2</v>
      </c>
      <c r="AC26" s="21"/>
      <c r="AD26" s="42">
        <f t="shared" si="18"/>
        <v>46.735704327835542</v>
      </c>
      <c r="AE26" s="43">
        <f t="shared" si="19"/>
        <v>9.722713940480423</v>
      </c>
      <c r="AF26" s="21"/>
      <c r="AG26" s="55">
        <f t="shared" si="20"/>
        <v>0.89064996963400134</v>
      </c>
      <c r="AH26" s="55">
        <f t="shared" si="21"/>
        <v>4.2337310803351036</v>
      </c>
      <c r="AI26" s="21"/>
      <c r="AJ26" s="17">
        <f t="shared" ref="AJ26" si="28">SQRT((G26-$E$11)^2+(H26-$F$11)^2+(I26-$G$11)^2)</f>
        <v>378.59098974319352</v>
      </c>
    </row>
    <row r="27" spans="2:100" ht="15.75" x14ac:dyDescent="0.25">
      <c r="B27" s="138">
        <v>8</v>
      </c>
      <c r="C27" s="139"/>
      <c r="D27" s="79">
        <v>45503.583333333336</v>
      </c>
      <c r="E27" s="82">
        <f t="shared" ref="E27" si="29">D27-D26</f>
        <v>2.125</v>
      </c>
      <c r="F27" s="83">
        <f t="shared" ref="F27" si="30">D27-D$20</f>
        <v>17.166666666671517</v>
      </c>
      <c r="G27" s="20">
        <v>808775.15950000007</v>
      </c>
      <c r="H27" s="20">
        <v>9158387.381000001</v>
      </c>
      <c r="I27" s="19">
        <v>2734.8040000000001</v>
      </c>
      <c r="K27" s="16">
        <f t="shared" ref="K27" si="31">(G27-G26)*100</f>
        <v>-3.7499999860301614</v>
      </c>
      <c r="L27" s="17">
        <f t="shared" ref="L27" si="32">(H27-H26)*100</f>
        <v>-3.0999999493360519</v>
      </c>
      <c r="M27" s="17">
        <f t="shared" ref="M27" si="33">SQRT(K27^2+L27^2)</f>
        <v>4.865439299910105</v>
      </c>
      <c r="N27" s="17">
        <f t="shared" ref="N27" si="34">(I27-I26)*100</f>
        <v>-0.50000000001091394</v>
      </c>
      <c r="O27" s="18">
        <f t="shared" ref="O27" si="35">(SQRT((G27-G26)^2+(H27-H26)^2+(I27-I26)^2)*100)</f>
        <v>4.8910632362627098</v>
      </c>
      <c r="P27" s="18">
        <f t="shared" ref="P27" si="36">O27/(F27-F26)</f>
        <v>2.3016768170648048</v>
      </c>
      <c r="Q27" s="19">
        <f t="shared" ref="Q27" si="37">(P27-P26)/(F27-F26)</f>
        <v>0.55477707188051972</v>
      </c>
      <c r="R27" s="21"/>
      <c r="S27" s="42">
        <f t="shared" ref="S27" si="38">IF(K27&lt;0, ATAN2(L27,K27)*180/PI()+360,ATAN2(L27,K27)*180/PI())</f>
        <v>230.4205956387876</v>
      </c>
      <c r="T27" s="43">
        <f t="shared" ref="T27" si="39">ATAN(N27/M27)*180/PI()</f>
        <v>-5.8674405824687703</v>
      </c>
      <c r="U27" s="21"/>
      <c r="V27" s="20">
        <f t="shared" ref="V27" si="40">(G27-$G$20)*100</f>
        <v>-1.1999999871477485</v>
      </c>
      <c r="W27" s="18">
        <f t="shared" ref="W27" si="41">(H27-$H$20)*100</f>
        <v>-0.69999992847442627</v>
      </c>
      <c r="X27" s="18">
        <f t="shared" ref="X27" si="42">SQRT(V27^2+W27^2)</f>
        <v>1.3892443518038138</v>
      </c>
      <c r="Y27" s="18">
        <f t="shared" ref="Y27" si="43">(I27-$I$20)*100</f>
        <v>0.10000000002037268</v>
      </c>
      <c r="Z27" s="18">
        <f t="shared" ref="Z27" si="44">SQRT((G27-$G$20)^2+(H27-$H$20)^2+(I27-$I$20)^2)*100</f>
        <v>1.3928387807003626</v>
      </c>
      <c r="AA27" s="18">
        <f t="shared" ref="AA27" si="45">Z27/F27</f>
        <v>8.1136239652425377E-2</v>
      </c>
      <c r="AB27" s="19">
        <f t="shared" ref="AB27" si="46">(AA27-$AA$20)/(F27-$F$20)</f>
        <v>4.726382892372958E-3</v>
      </c>
      <c r="AC27" s="21"/>
      <c r="AD27" s="42">
        <f t="shared" ref="AD27" si="47">IF(F27&lt;=0,NA(),IF((G27-$G$20)&lt;0,ATAN2((H27-$H$20),(G27-$G$20))*180/PI()+360,ATAN2((H27-$H$20),(G27-$G$20))*180/PI()))</f>
        <v>239.74356511743991</v>
      </c>
      <c r="AE27" s="43">
        <f t="shared" ref="AE27" si="48">IF(E27&lt;=0,NA(),ATAN(Y27/X27)*180/PI())</f>
        <v>4.1171396165891867</v>
      </c>
      <c r="AF27" s="21"/>
      <c r="AG27" s="55">
        <f t="shared" ref="AG27" si="49">1/(O27/E27)</f>
        <v>0.43446586096967432</v>
      </c>
      <c r="AH27" s="55">
        <f t="shared" ref="AH27" si="50">1/(Z27/F27)</f>
        <v>12.324948805661187</v>
      </c>
      <c r="AI27" s="21"/>
      <c r="AJ27" s="17">
        <f t="shared" ref="AJ27" si="51">SQRT((G27-$E$11)^2+(H27-$F$11)^2+(I27-$G$11)^2)</f>
        <v>378.5915858068509</v>
      </c>
    </row>
    <row r="28" spans="2:100" ht="15.75" x14ac:dyDescent="0.25">
      <c r="B28" s="138">
        <v>9</v>
      </c>
      <c r="C28" s="139"/>
      <c r="D28" s="79">
        <v>45505.458333333336</v>
      </c>
      <c r="E28" s="82">
        <f t="shared" ref="E28" si="52">D28-D27</f>
        <v>1.875</v>
      </c>
      <c r="F28" s="83">
        <f t="shared" ref="F28" si="53">D28-D$20</f>
        <v>19.041666666671517</v>
      </c>
      <c r="G28" s="20">
        <v>808775.16500000004</v>
      </c>
      <c r="H28" s="20">
        <v>9158387.3845000006</v>
      </c>
      <c r="I28" s="19">
        <v>2734.7975000000001</v>
      </c>
      <c r="K28" s="16">
        <f t="shared" ref="K28" si="54">(G28-G27)*100</f>
        <v>0.54999999701976776</v>
      </c>
      <c r="L28" s="17">
        <f t="shared" ref="L28" si="55">(H28-H27)*100</f>
        <v>0.34999996423721313</v>
      </c>
      <c r="M28" s="17">
        <f t="shared" ref="M28" si="56">SQRT(K28^2+L28^2)</f>
        <v>0.65192021880579454</v>
      </c>
      <c r="N28" s="17">
        <f t="shared" ref="N28" si="57">(I28-I27)*100</f>
        <v>-0.64999999999599822</v>
      </c>
      <c r="O28" s="18">
        <f t="shared" ref="O28" si="58">(SQRT((G28-G27)^2+(H28-H27)^2+(I28-I27)^2)*100)</f>
        <v>0.92059761659619377</v>
      </c>
      <c r="P28" s="18">
        <f t="shared" ref="P28" si="59">O28/(F28-F27)</f>
        <v>0.49098539551796999</v>
      </c>
      <c r="Q28" s="19">
        <f t="shared" ref="Q28" si="60">(P28-P27)/(F28-F27)</f>
        <v>-0.96570209149164521</v>
      </c>
      <c r="R28" s="21"/>
      <c r="S28" s="42">
        <f t="shared" ref="S28" si="61">IF(K28&lt;0, ATAN2(L28,K28)*180/PI()+360,ATAN2(L28,K28)*180/PI())</f>
        <v>57.528810220250563</v>
      </c>
      <c r="T28" s="43">
        <f t="shared" ref="T28" si="62">ATAN(N28/M28)*180/PI()</f>
        <v>-44.915493782049083</v>
      </c>
      <c r="U28" s="21"/>
      <c r="V28" s="20">
        <f t="shared" ref="V28" si="63">(G28-$G$20)*100</f>
        <v>-0.64999999012798071</v>
      </c>
      <c r="W28" s="18">
        <f t="shared" ref="W28" si="64">(H28-$H$20)*100</f>
        <v>-0.34999996423721313</v>
      </c>
      <c r="X28" s="18">
        <f t="shared" ref="X28" si="65">SQRT(V28^2+W28^2)</f>
        <v>0.73824112736451197</v>
      </c>
      <c r="Y28" s="18">
        <f t="shared" ref="Y28" si="66">(I28-$I$20)*100</f>
        <v>-0.54999999997562554</v>
      </c>
      <c r="Z28" s="18">
        <f t="shared" ref="Z28" si="67">SQRT((G28-$G$20)^2+(H28-$H$20)^2+(I28-$I$20)^2)*100</f>
        <v>0.92059761139469276</v>
      </c>
      <c r="AA28" s="18">
        <f t="shared" ref="AA28" si="68">Z28/F28</f>
        <v>4.8346482874107213E-2</v>
      </c>
      <c r="AB28" s="19">
        <f t="shared" ref="AB28" si="69">(AA28-$AA$20)/(F28-$F$20)</f>
        <v>2.5389837833222702E-3</v>
      </c>
      <c r="AC28" s="21"/>
      <c r="AD28" s="42">
        <f t="shared" ref="AD28" si="70">IF(F28&lt;=0,NA(),IF((G28-$G$20)&lt;0,ATAN2((H28-$H$20),(G28-$G$20))*180/PI()+360,ATAN2((H28-$H$20),(G28-$G$20))*180/PI()))</f>
        <v>241.69924631457741</v>
      </c>
      <c r="AE28" s="43">
        <f t="shared" ref="AE28" si="71">IF(E28&lt;=0,NA(),ATAN(Y28/X28)*180/PI())</f>
        <v>-36.686627759460528</v>
      </c>
      <c r="AF28" s="21"/>
      <c r="AG28" s="55">
        <f t="shared" ref="AG28" si="72">1/(O28/E28)</f>
        <v>2.0367204587522201</v>
      </c>
      <c r="AH28" s="55">
        <f t="shared" ref="AH28" si="73">1/(Z28/F28)</f>
        <v>20.68402788686759</v>
      </c>
      <c r="AI28" s="21"/>
      <c r="AJ28" s="17">
        <f t="shared" ref="AJ28" si="74">SQRT((G28-$E$11)^2+(H28-$F$11)^2+(I28-$G$11)^2)</f>
        <v>378.59128635402266</v>
      </c>
    </row>
    <row r="29" spans="2:100" ht="15.75" x14ac:dyDescent="0.25">
      <c r="B29" s="138">
        <v>10</v>
      </c>
      <c r="C29" s="139"/>
      <c r="D29" s="79">
        <v>45507.458333333336</v>
      </c>
      <c r="E29" s="82">
        <f t="shared" ref="E29" si="75">D29-D28</f>
        <v>2</v>
      </c>
      <c r="F29" s="83">
        <f t="shared" ref="F29" si="76">D29-D$20</f>
        <v>21.041666666671517</v>
      </c>
      <c r="G29" s="20">
        <v>808775.18099999998</v>
      </c>
      <c r="H29" s="20">
        <v>9158387.3984999992</v>
      </c>
      <c r="I29" s="19">
        <v>2734.799</v>
      </c>
      <c r="K29" s="16">
        <f t="shared" ref="K29" si="77">(G29-G28)*100</f>
        <v>1.5999999945051968</v>
      </c>
      <c r="L29" s="17">
        <f t="shared" ref="L29" si="78">(H29-H28)*100</f>
        <v>1.3999998569488525</v>
      </c>
      <c r="M29" s="17">
        <f t="shared" ref="M29" si="79">SQRT(K29^2+L29^2)</f>
        <v>2.1260290642118318</v>
      </c>
      <c r="N29" s="17">
        <f t="shared" ref="N29" si="80">(I29-I28)*100</f>
        <v>0.14999999998508429</v>
      </c>
      <c r="O29" s="18">
        <f t="shared" ref="O29" si="81">(SQRT((G29-G28)^2+(H29-H28)^2+(I29-I28)^2)*100)</f>
        <v>2.1313140505024037</v>
      </c>
      <c r="P29" s="18">
        <f t="shared" ref="P29" si="82">O29/(F29-F28)</f>
        <v>1.0656570252512019</v>
      </c>
      <c r="Q29" s="19">
        <f t="shared" ref="Q29" si="83">(P29-P28)/(F29-F28)</f>
        <v>0.28733581486661597</v>
      </c>
      <c r="R29" s="21"/>
      <c r="S29" s="42">
        <f t="shared" ref="S29" si="84">IF(K29&lt;0, ATAN2(L29,K29)*180/PI()+360,ATAN2(L29,K29)*180/PI())</f>
        <v>48.814077638096364</v>
      </c>
      <c r="T29" s="43">
        <f t="shared" ref="T29" si="85">ATAN(N29/M29)*180/PI()</f>
        <v>4.0357627024849139</v>
      </c>
      <c r="U29" s="21"/>
      <c r="V29" s="20">
        <f t="shared" ref="V29" si="86">(G29-$G$20)*100</f>
        <v>0.9500000043772161</v>
      </c>
      <c r="W29" s="18">
        <f t="shared" ref="W29" si="87">(H29-$H$20)*100</f>
        <v>1.0499998927116394</v>
      </c>
      <c r="X29" s="18">
        <f t="shared" ref="X29" si="88">SQRT(V29^2+W29^2)</f>
        <v>1.4159801492292061</v>
      </c>
      <c r="Y29" s="18">
        <f t="shared" ref="Y29" si="89">(I29-$I$20)*100</f>
        <v>-0.39999999999054126</v>
      </c>
      <c r="Z29" s="18">
        <f t="shared" ref="Z29" si="90">SQRT((G29-$G$20)^2+(H29-$H$20)^2+(I29-$I$20)^2)*100</f>
        <v>1.471393823217835</v>
      </c>
      <c r="AA29" s="18">
        <f t="shared" ref="AA29" si="91">Z29/F29</f>
        <v>6.9927627242019605E-2</v>
      </c>
      <c r="AB29" s="19">
        <f t="shared" ref="AB29" si="92">(AA29-$AA$20)/(F29-$F$20)</f>
        <v>3.3232931758575912E-3</v>
      </c>
      <c r="AC29" s="21"/>
      <c r="AD29" s="42">
        <f t="shared" ref="AD29" si="93">IF(F29&lt;=0,NA(),IF((G29-$G$20)&lt;0,ATAN2((H29-$H$20),(G29-$G$20))*180/PI()+360,ATAN2((H29-$H$20),(G29-$G$20))*180/PI()))</f>
        <v>42.137597817852289</v>
      </c>
      <c r="AE29" s="43">
        <f t="shared" ref="AE29" si="94">IF(E29&lt;=0,NA(),ATAN(Y29/X29)*180/PI())</f>
        <v>-15.77444663486704</v>
      </c>
      <c r="AF29" s="21"/>
      <c r="AG29" s="55">
        <f t="shared" ref="AG29" si="95">1/(O29/E29)</f>
        <v>0.93838822088586626</v>
      </c>
      <c r="AH29" s="55">
        <f t="shared" ref="AH29" si="96">1/(Z29/F29)</f>
        <v>14.300499522727959</v>
      </c>
      <c r="AI29" s="21"/>
      <c r="AJ29" s="17">
        <f t="shared" ref="AJ29" si="97">SQRT((G29-$E$11)^2+(H29-$F$11)^2+(I29-$G$11)^2)</f>
        <v>378.59033858613299</v>
      </c>
    </row>
    <row r="30" spans="2:100" ht="15.75" x14ac:dyDescent="0.25">
      <c r="B30" s="138">
        <v>11</v>
      </c>
      <c r="C30" s="139"/>
      <c r="D30" s="79">
        <v>45509.458333333336</v>
      </c>
      <c r="E30" s="82">
        <f t="shared" ref="E30" si="98">D30-D29</f>
        <v>2</v>
      </c>
      <c r="F30" s="83">
        <f t="shared" ref="F30" si="99">D30-D$20</f>
        <v>23.041666666671517</v>
      </c>
      <c r="G30" s="20">
        <v>808775.18149999995</v>
      </c>
      <c r="H30" s="20">
        <v>9158387.3984999992</v>
      </c>
      <c r="I30" s="19">
        <v>2734.7975000000001</v>
      </c>
      <c r="K30" s="16">
        <f t="shared" ref="K30" si="100">(G30-G29)*100</f>
        <v>4.9999996554106474E-2</v>
      </c>
      <c r="L30" s="17">
        <f t="shared" ref="L30" si="101">(H30-H29)*100</f>
        <v>0</v>
      </c>
      <c r="M30" s="17">
        <f t="shared" ref="M30" si="102">SQRT(K30^2+L30^2)</f>
        <v>4.9999996554106474E-2</v>
      </c>
      <c r="N30" s="17">
        <f t="shared" ref="N30" si="103">(I30-I29)*100</f>
        <v>-0.14999999998508429</v>
      </c>
      <c r="O30" s="18">
        <f t="shared" ref="O30" si="104">(SQRT((G30-G29)^2+(H30-H29)^2+(I30-I29)^2)*100)</f>
        <v>0.1581138819045815</v>
      </c>
      <c r="P30" s="18">
        <f t="shared" ref="P30" si="105">O30/(F30-F29)</f>
        <v>7.9056940952290752E-2</v>
      </c>
      <c r="Q30" s="19">
        <f t="shared" ref="Q30" si="106">(P30-P29)/(F30-F29)</f>
        <v>-0.49330004214945555</v>
      </c>
      <c r="R30" s="21"/>
      <c r="S30" s="42">
        <f t="shared" ref="S30" si="107">IF(K30&lt;0, ATAN2(L30,K30)*180/PI()+360,ATAN2(L30,K30)*180/PI())</f>
        <v>90</v>
      </c>
      <c r="T30" s="43">
        <f t="shared" ref="T30" si="108">ATAN(N30/M30)*180/PI()</f>
        <v>-71.565052359979717</v>
      </c>
      <c r="U30" s="21"/>
      <c r="V30" s="20">
        <f t="shared" ref="V30" si="109">(G30-$G$20)*100</f>
        <v>1.0000000009313226</v>
      </c>
      <c r="W30" s="18">
        <f t="shared" ref="W30" si="110">(H30-$H$20)*100</f>
        <v>1.0499998927116394</v>
      </c>
      <c r="X30" s="18">
        <f t="shared" ref="X30" si="111">SQRT(V30^2+W30^2)</f>
        <v>1.4499999229507219</v>
      </c>
      <c r="Y30" s="18">
        <f t="shared" ref="Y30" si="112">(I30-$I$20)*100</f>
        <v>-0.54999999997562554</v>
      </c>
      <c r="Z30" s="18">
        <f t="shared" ref="Z30" si="113">SQRT((G30-$G$20)^2+(H30-$H$20)^2+(I30-$I$20)^2)*100</f>
        <v>1.5508061698775535</v>
      </c>
      <c r="AA30" s="18">
        <f t="shared" ref="AA30" si="114">Z30/F30</f>
        <v>6.7304426902447465E-2</v>
      </c>
      <c r="AB30" s="19">
        <f t="shared" ref="AB30" si="115">(AA30-$AA$20)/(F30-$F$20)</f>
        <v>2.9209877860007219E-3</v>
      </c>
      <c r="AC30" s="21"/>
      <c r="AD30" s="42">
        <f t="shared" ref="AD30" si="116">IF(F30&lt;=0,NA(),IF((G30-$G$20)&lt;0,ATAN2((H30-$H$20),(G30-$G$20))*180/PI()+360,ATAN2((H30-$H$20),(G30-$G$20))*180/PI()))</f>
        <v>43.60282192309576</v>
      </c>
      <c r="AE30" s="43">
        <f t="shared" ref="AE30" si="117">IF(E30&lt;=0,NA(),ATAN(Y30/X30)*180/PI())</f>
        <v>-20.772255690779414</v>
      </c>
      <c r="AF30" s="21"/>
      <c r="AG30" s="55">
        <f t="shared" ref="AG30" si="118">1/(O30/E30)</f>
        <v>12.649110728980515</v>
      </c>
      <c r="AH30" s="55">
        <f t="shared" ref="AH30" si="119">1/(Z30/F30)</f>
        <v>14.857863680340408</v>
      </c>
      <c r="AI30" s="21"/>
      <c r="AJ30" s="17">
        <f t="shared" ref="AJ30" si="120">SQRT((G30-$E$11)^2+(H30-$F$11)^2+(I30-$G$11)^2)</f>
        <v>378.59043033764982</v>
      </c>
    </row>
    <row r="31" spans="2:100" ht="15.75" x14ac:dyDescent="0.25">
      <c r="B31" s="138">
        <v>12</v>
      </c>
      <c r="C31" s="139"/>
      <c r="D31" s="79">
        <v>45513.666666666664</v>
      </c>
      <c r="E31" s="92">
        <f t="shared" ref="E31:E32" si="121">D31-D30</f>
        <v>4.2083333333284827</v>
      </c>
      <c r="F31" s="93">
        <f t="shared" ref="F31:F32" si="122">D31-D$20</f>
        <v>27.25</v>
      </c>
      <c r="G31" s="20">
        <v>808775.19700000004</v>
      </c>
      <c r="H31" s="20">
        <v>9158387.4124999996</v>
      </c>
      <c r="I31" s="19">
        <v>2734.8024999999998</v>
      </c>
      <c r="K31" s="16">
        <f t="shared" ref="K31" si="123">(G31-G30)*100</f>
        <v>1.5500000095926225</v>
      </c>
      <c r="L31" s="17">
        <f t="shared" ref="L31" si="124">(H31-H30)*100</f>
        <v>1.4000000432133675</v>
      </c>
      <c r="M31" s="17">
        <f t="shared" ref="M31" si="125">SQRT(K31^2+L31^2)</f>
        <v>2.0886598935045795</v>
      </c>
      <c r="N31" s="17">
        <f t="shared" ref="N31" si="126">(I31-I30)*100</f>
        <v>0.4999999999654392</v>
      </c>
      <c r="O31" s="18">
        <f t="shared" ref="O31" si="127">(SQRT((G31-G30)^2+(H31-H30)^2+(I31-I30)^2)*100)</f>
        <v>2.1476731945759346</v>
      </c>
      <c r="P31" s="18">
        <f t="shared" ref="P31" si="128">O31/(F31-F30)</f>
        <v>0.51033818485031524</v>
      </c>
      <c r="Q31" s="19">
        <f t="shared" ref="Q31" si="129">(P31-P30)/(F31-F30)</f>
        <v>0.10248267181747048</v>
      </c>
      <c r="R31" s="21"/>
      <c r="S31" s="42">
        <f t="shared" ref="S31" si="130">IF(K31&lt;0, ATAN2(L31,K31)*180/PI()+360,ATAN2(L31,K31)*180/PI())</f>
        <v>47.9108371228442</v>
      </c>
      <c r="T31" s="43">
        <f t="shared" ref="T31" si="131">ATAN(N31/M31)*180/PI()</f>
        <v>13.462570432079762</v>
      </c>
      <c r="U31" s="21"/>
      <c r="V31" s="20">
        <f t="shared" ref="V31" si="132">(G31-$G$20)*100</f>
        <v>2.5500000105239451</v>
      </c>
      <c r="W31" s="18">
        <f t="shared" ref="W31" si="133">(H31-$H$20)*100</f>
        <v>2.4499999359250069</v>
      </c>
      <c r="X31" s="18">
        <f t="shared" ref="X31" si="134">SQRT(V31^2+W31^2)</f>
        <v>3.536240905213424</v>
      </c>
      <c r="Y31" s="18">
        <f t="shared" ref="Y31" si="135">(I31-$I$20)*100</f>
        <v>-5.0000000010186341E-2</v>
      </c>
      <c r="Z31" s="18">
        <f t="shared" ref="Z31" si="136">SQRT((G31-$G$20)^2+(H31-$H$20)^2+(I31-$I$20)^2)*100</f>
        <v>3.5365943702530656</v>
      </c>
      <c r="AA31" s="18">
        <f t="shared" ref="AA31" si="137">Z31/F31</f>
        <v>0.12978327964231434</v>
      </c>
      <c r="AB31" s="19">
        <f t="shared" ref="AB31" si="138">(AA31-$AA$20)/(F31-$F$20)</f>
        <v>4.7626891611858473E-3</v>
      </c>
      <c r="AC31" s="21"/>
      <c r="AD31" s="42">
        <f t="shared" ref="AD31" si="139">IF(F31&lt;=0,NA(),IF((G31-$G$20)&lt;0,ATAN2((H31-$H$20),(G31-$G$20))*180/PI()+360,ATAN2((H31-$H$20),(G31-$G$20))*180/PI()))</f>
        <v>46.145763704942262</v>
      </c>
      <c r="AE31" s="43">
        <f t="shared" ref="AE31" si="140">IF(E31&lt;=0,NA(),ATAN(Y31/X31)*180/PI())</f>
        <v>-0.81006870469126269</v>
      </c>
      <c r="AF31" s="21"/>
      <c r="AG31" s="55">
        <f t="shared" ref="AG31" si="141">1/(O31/E31)</f>
        <v>1.9594849644521604</v>
      </c>
      <c r="AH31" s="55">
        <f t="shared" ref="AH31" si="142">1/(Z31/F31)</f>
        <v>7.7051527959227313</v>
      </c>
      <c r="AI31" s="21"/>
      <c r="AJ31" s="17">
        <f t="shared" ref="AJ31" si="143">SQRT((G31-$E$11)^2+(H31-$F$11)^2+(I31-$G$11)^2)</f>
        <v>378.58967620338774</v>
      </c>
    </row>
    <row r="32" spans="2:100" ht="15.75" x14ac:dyDescent="0.25">
      <c r="B32" s="138">
        <v>13</v>
      </c>
      <c r="C32" s="139"/>
      <c r="D32" s="79">
        <v>45515.416666666664</v>
      </c>
      <c r="E32" s="92">
        <f t="shared" si="121"/>
        <v>1.75</v>
      </c>
      <c r="F32" s="93">
        <f t="shared" si="122"/>
        <v>29</v>
      </c>
      <c r="G32" s="20">
        <v>808775.22450000001</v>
      </c>
      <c r="H32" s="20">
        <v>9158387.431499999</v>
      </c>
      <c r="I32" s="19">
        <v>2734.7984999999999</v>
      </c>
      <c r="K32" s="16">
        <f t="shared" ref="K32" si="144">(G32-G31)*100</f>
        <v>2.749999996740371</v>
      </c>
      <c r="L32" s="17">
        <f t="shared" ref="L32" si="145">(H32-H31)*100</f>
        <v>1.8999999389052391</v>
      </c>
      <c r="M32" s="17">
        <f t="shared" ref="M32" si="146">SQRT(K32^2+L32^2)</f>
        <v>3.3425289452616491</v>
      </c>
      <c r="N32" s="17">
        <f t="shared" ref="N32" si="147">(I32-I31)*100</f>
        <v>-0.39999999999054126</v>
      </c>
      <c r="O32" s="18">
        <f t="shared" ref="O32" si="148">(SQRT((G32-G31)^2+(H32-H31)^2+(I32-I31)^2)*100)</f>
        <v>3.3663778382564824</v>
      </c>
      <c r="P32" s="18">
        <f t="shared" ref="P32" si="149">O32/(F32-F31)</f>
        <v>1.9236444790037042</v>
      </c>
      <c r="Q32" s="19">
        <f t="shared" ref="Q32" si="150">(P32-P31)/(F32-F31)</f>
        <v>0.80760359665907944</v>
      </c>
      <c r="R32" s="21"/>
      <c r="S32" s="42">
        <f t="shared" ref="S32" si="151">IF(K32&lt;0, ATAN2(L32,K32)*180/PI()+360,ATAN2(L32,K32)*180/PI())</f>
        <v>55.35905331792916</v>
      </c>
      <c r="T32" s="43">
        <f t="shared" ref="T32" si="152">ATAN(N32/M32)*180/PI()</f>
        <v>-6.8241260659324423</v>
      </c>
      <c r="U32" s="21"/>
      <c r="V32" s="20">
        <f t="shared" ref="V32" si="153">(G32-$G$20)*100</f>
        <v>5.3000000072643161</v>
      </c>
      <c r="W32" s="18">
        <f t="shared" ref="W32" si="154">(H32-$H$20)*100</f>
        <v>4.349999874830246</v>
      </c>
      <c r="X32" s="18">
        <f t="shared" ref="X32" si="155">SQRT(V32^2+W32^2)</f>
        <v>6.8565661221944696</v>
      </c>
      <c r="Y32" s="18">
        <f t="shared" ref="Y32" si="156">(I32-$I$20)*100</f>
        <v>-0.4500000000007276</v>
      </c>
      <c r="Z32" s="18">
        <f t="shared" ref="Z32" si="157">SQRT((G32-$G$20)^2+(H32-$H$20)^2+(I32-$I$20)^2)*100</f>
        <v>6.8713171217769844</v>
      </c>
      <c r="AA32" s="18">
        <f t="shared" ref="AA32" si="158">Z32/F32</f>
        <v>0.23694196971644774</v>
      </c>
      <c r="AB32" s="19">
        <f t="shared" ref="AB32" si="159">(AA32-$AA$20)/(F32-$F$20)</f>
        <v>8.1704127488430259E-3</v>
      </c>
      <c r="AC32" s="21"/>
      <c r="AD32" s="42">
        <f t="shared" ref="AD32" si="160">IF(F32&lt;=0,NA(),IF((G32-$G$20)&lt;0,ATAN2((H32-$H$20),(G32-$G$20))*180/PI()+360,ATAN2((H32-$H$20),(G32-$G$20))*180/PI()))</f>
        <v>50.622401474109921</v>
      </c>
      <c r="AE32" s="43">
        <f t="shared" ref="AE32" si="161">IF(E32&lt;=0,NA(),ATAN(Y32/X32)*180/PI())</f>
        <v>-3.7549666443662622</v>
      </c>
      <c r="AF32" s="21"/>
      <c r="AG32" s="55">
        <f t="shared" ref="AG32" si="162">1/(O32/E32)</f>
        <v>0.51984657815664614</v>
      </c>
      <c r="AH32" s="55">
        <f t="shared" ref="AH32" si="163">1/(Z32/F32)</f>
        <v>4.2204426729326006</v>
      </c>
      <c r="AI32" s="21"/>
      <c r="AJ32" s="17">
        <f t="shared" ref="AJ32" si="164">SQRT((G32-$E$11)^2+(H32-$F$11)^2+(I32-$G$11)^2)</f>
        <v>378.59106437603833</v>
      </c>
    </row>
    <row r="33" spans="2:38" ht="15.75" x14ac:dyDescent="0.25">
      <c r="B33" s="138">
        <v>14</v>
      </c>
      <c r="C33" s="139"/>
      <c r="D33" s="79">
        <v>45517.375</v>
      </c>
      <c r="E33" s="92">
        <f t="shared" ref="E33" si="165">D33-D32</f>
        <v>1.9583333333357587</v>
      </c>
      <c r="F33" s="93">
        <f t="shared" ref="F33" si="166">D33-D$20</f>
        <v>30.958333333335759</v>
      </c>
      <c r="G33" s="20">
        <v>808775.21900000004</v>
      </c>
      <c r="H33" s="20">
        <v>9158387.4279999994</v>
      </c>
      <c r="I33" s="19">
        <v>2734.8074999999999</v>
      </c>
      <c r="K33" s="16">
        <f t="shared" ref="K33" si="167">(G33-G32)*100</f>
        <v>-0.54999999701976776</v>
      </c>
      <c r="L33" s="17">
        <f t="shared" ref="L33" si="168">(H33-H32)*100</f>
        <v>-0.34999996423721313</v>
      </c>
      <c r="M33" s="17">
        <f t="shared" ref="M33" si="169">SQRT(K33^2+L33^2)</f>
        <v>0.65192021880579454</v>
      </c>
      <c r="N33" s="17">
        <f t="shared" ref="N33" si="170">(I33-I32)*100</f>
        <v>0.90000000000145519</v>
      </c>
      <c r="O33" s="18">
        <f t="shared" ref="O33" si="171">(SQRT((G33-G32)^2+(H33-H32)^2+(I33-I32)^2)*100)</f>
        <v>1.1113055258075588</v>
      </c>
      <c r="P33" s="18">
        <f t="shared" ref="P33" si="172">O33/(F33-F32)</f>
        <v>0.56747516211379534</v>
      </c>
      <c r="Q33" s="19">
        <f t="shared" ref="Q33" si="173">(P33-P32)/(F33-F32)</f>
        <v>-0.6925119916025001</v>
      </c>
      <c r="R33" s="21"/>
      <c r="S33" s="42">
        <f t="shared" ref="S33" si="174">IF(K33&lt;0, ATAN2(L33,K33)*180/PI()+360,ATAN2(L33,K33)*180/PI())</f>
        <v>237.52881022025059</v>
      </c>
      <c r="T33" s="43">
        <f t="shared" ref="T33" si="175">ATAN(N33/M33)*180/PI()</f>
        <v>54.082088910551228</v>
      </c>
      <c r="U33" s="21"/>
      <c r="V33" s="20">
        <f t="shared" ref="V33" si="176">(G33-$G$20)*100</f>
        <v>4.7500000102445483</v>
      </c>
      <c r="W33" s="18">
        <f t="shared" ref="W33" si="177">(H33-$H$20)*100</f>
        <v>3.9999999105930328</v>
      </c>
      <c r="X33" s="18">
        <f t="shared" ref="X33" si="178">SQRT(V33^2+W33^2)</f>
        <v>6.2098711244330573</v>
      </c>
      <c r="Y33" s="18">
        <f t="shared" ref="Y33" si="179">(I33-$I$20)*100</f>
        <v>0.4500000000007276</v>
      </c>
      <c r="Z33" s="18">
        <f t="shared" ref="Z33" si="180">SQRT((G33-$G$20)^2+(H33-$H$20)^2+(I33-$I$20)^2)*100</f>
        <v>6.2261544617900491</v>
      </c>
      <c r="AA33" s="18">
        <f t="shared" ref="AA33" si="181">Z33/F33</f>
        <v>0.20111400684111638</v>
      </c>
      <c r="AB33" s="19">
        <f t="shared" ref="AB33" si="182">(AA33-$AA$20)/(F33-$F$20)</f>
        <v>6.4962801671418777E-3</v>
      </c>
      <c r="AC33" s="21"/>
      <c r="AD33" s="42">
        <f t="shared" ref="AD33" si="183">IF(F33&lt;=0,NA(),IF((G33-$G$20)&lt;0,ATAN2((H33-$H$20),(G33-$G$20))*180/PI()+360,ATAN2((H33-$H$20),(G33-$G$20))*180/PI()))</f>
        <v>49.899093145662683</v>
      </c>
      <c r="AE33" s="43">
        <f t="shared" ref="AE33" si="184">IF(E33&lt;=0,NA(),ATAN(Y33/X33)*180/PI())</f>
        <v>4.1447094561422082</v>
      </c>
      <c r="AF33" s="21"/>
      <c r="AG33" s="55">
        <f t="shared" ref="AG33" si="185">1/(O33/E33)</f>
        <v>1.7621916636405504</v>
      </c>
      <c r="AH33" s="55">
        <f t="shared" ref="AH33" si="186">1/(Z33/F33)</f>
        <v>4.9723040961041445</v>
      </c>
      <c r="AI33" s="21"/>
      <c r="AJ33" s="17">
        <f t="shared" ref="AJ33" si="187">SQRT((G33-$E$11)^2+(H33-$F$11)^2+(I33-$G$11)^2)</f>
        <v>378.59171781311363</v>
      </c>
    </row>
    <row r="34" spans="2:38" ht="15.75" x14ac:dyDescent="0.25">
      <c r="B34" s="138">
        <v>15</v>
      </c>
      <c r="C34" s="139"/>
      <c r="D34" s="79">
        <v>45521.666666666664</v>
      </c>
      <c r="E34" s="92">
        <f t="shared" ref="E34:E35" si="188">D34-D33</f>
        <v>4.2916666666642413</v>
      </c>
      <c r="F34" s="93">
        <f t="shared" ref="F34:F35" si="189">D34-D$20</f>
        <v>35.25</v>
      </c>
      <c r="G34" s="20">
        <v>808775.17449999996</v>
      </c>
      <c r="H34" s="20">
        <v>9158387.3920000009</v>
      </c>
      <c r="I34" s="19">
        <v>2734.7945</v>
      </c>
      <c r="K34" s="16">
        <f t="shared" ref="K34:K35" si="190">(G34-G33)*100</f>
        <v>-4.4500000076368451</v>
      </c>
      <c r="L34" s="17">
        <f t="shared" ref="L34:L35" si="191">(H34-H33)*100</f>
        <v>-3.5999998450279236</v>
      </c>
      <c r="M34" s="17">
        <f t="shared" ref="M34:M35" si="192">SQRT(K34^2+L34^2)</f>
        <v>5.7238535054776687</v>
      </c>
      <c r="N34" s="17">
        <f t="shared" ref="N34:N35" si="193">(I34-I33)*100</f>
        <v>-1.2999999999919964</v>
      </c>
      <c r="O34" s="18">
        <f t="shared" ref="O34:O35" si="194">(SQRT((G34-G33)^2+(H34-H33)^2+(I34-I33)^2)*100)</f>
        <v>5.8696251117212066</v>
      </c>
      <c r="P34" s="18">
        <f t="shared" ref="P34:P35" si="195">O34/(F34-F33)</f>
        <v>1.3676796376833842</v>
      </c>
      <c r="Q34" s="19">
        <f t="shared" ref="Q34:Q35" si="196">(P34-P33)/(F34-F33)</f>
        <v>0.18645541178331054</v>
      </c>
      <c r="R34" s="21"/>
      <c r="S34" s="42">
        <f t="shared" ref="S34:S35" si="197">IF(K34&lt;0, ATAN2(L34,K34)*180/PI()+360,ATAN2(L34,K34)*180/PI())</f>
        <v>231.02753154963366</v>
      </c>
      <c r="T34" s="43">
        <f t="shared" ref="T34:T35" si="198">ATAN(N34/M34)*180/PI()</f>
        <v>-12.795929649494267</v>
      </c>
      <c r="U34" s="21"/>
      <c r="V34" s="20">
        <f t="shared" ref="V34:V35" si="199">(G34-$G$20)*100</f>
        <v>0.30000000260770321</v>
      </c>
      <c r="W34" s="18">
        <f t="shared" ref="W34:W35" si="200">(H34-$H$20)*100</f>
        <v>0.40000006556510925</v>
      </c>
      <c r="X34" s="18">
        <f t="shared" ref="X34:X35" si="201">SQRT(V34^2+W34^2)</f>
        <v>0.50000005401671077</v>
      </c>
      <c r="Y34" s="18">
        <f t="shared" ref="Y34:Y35" si="202">(I34-$I$20)*100</f>
        <v>-0.84999999999126885</v>
      </c>
      <c r="Z34" s="18">
        <f t="shared" ref="Z34:Z35" si="203">SQRT((G34-$G$20)^2+(H34-$H$20)^2+(I34-$I$20)^2)*100</f>
        <v>0.9861541735458359</v>
      </c>
      <c r="AA34" s="18">
        <f t="shared" ref="AA34:AA35" si="204">Z34/F34</f>
        <v>2.7976004923286123E-2</v>
      </c>
      <c r="AB34" s="19">
        <f t="shared" ref="AB34:AB35" si="205">(AA34-$AA$20)/(F34-$F$20)</f>
        <v>7.9364552973861338E-4</v>
      </c>
      <c r="AC34" s="21"/>
      <c r="AD34" s="42">
        <f t="shared" ref="AD34:AD35" si="206">IF(F34&lt;=0,NA(),IF((G34-$G$20)&lt;0,ATAN2((H34-$H$20),(G34-$G$20))*180/PI()+360,ATAN2((H34-$H$20),(G34-$G$20))*180/PI()))</f>
        <v>36.869893376976258</v>
      </c>
      <c r="AE34" s="43">
        <f t="shared" ref="AE34:AE35" si="207">IF(E34&lt;=0,NA(),ATAN(Y34/X34)*180/PI())</f>
        <v>-59.534452375203188</v>
      </c>
      <c r="AF34" s="21"/>
      <c r="AG34" s="55">
        <f t="shared" ref="AG34:AG35" si="208">1/(O34/E34)</f>
        <v>0.73116537853398866</v>
      </c>
      <c r="AH34" s="55">
        <f t="shared" ref="AH34:AH35" si="209">1/(Z34/F34)</f>
        <v>35.744917930281012</v>
      </c>
      <c r="AI34" s="21"/>
      <c r="AJ34" s="17">
        <f t="shared" ref="AJ34:AJ35" si="210">SQRT((G34-$E$11)^2+(H34-$F$11)^2+(I34-$G$11)^2)</f>
        <v>378.59080424514286</v>
      </c>
    </row>
    <row r="35" spans="2:38" ht="15.75" x14ac:dyDescent="0.25">
      <c r="B35" s="138">
        <v>16</v>
      </c>
      <c r="C35" s="139"/>
      <c r="D35" s="79">
        <v>45524.416666666664</v>
      </c>
      <c r="E35" s="92">
        <f t="shared" si="188"/>
        <v>2.75</v>
      </c>
      <c r="F35" s="93">
        <f t="shared" si="189"/>
        <v>38</v>
      </c>
      <c r="G35" s="20">
        <v>808775.19099999999</v>
      </c>
      <c r="H35" s="20">
        <v>9158387.4065000005</v>
      </c>
      <c r="I35" s="19">
        <v>2734.8045000000002</v>
      </c>
      <c r="K35" s="16">
        <f t="shared" si="190"/>
        <v>1.6500000027008355</v>
      </c>
      <c r="L35" s="17">
        <f t="shared" si="191"/>
        <v>1.4499999582767487</v>
      </c>
      <c r="M35" s="17">
        <f t="shared" si="192"/>
        <v>2.1965882381355248</v>
      </c>
      <c r="N35" s="17">
        <f t="shared" si="193"/>
        <v>1.0000000000218279</v>
      </c>
      <c r="O35" s="18">
        <f t="shared" si="194"/>
        <v>2.4135036540181547</v>
      </c>
      <c r="P35" s="18">
        <f t="shared" si="195"/>
        <v>0.87763769237023803</v>
      </c>
      <c r="Q35" s="19">
        <f t="shared" si="196"/>
        <v>-0.17819707102296223</v>
      </c>
      <c r="R35" s="21"/>
      <c r="S35" s="42">
        <f t="shared" si="197"/>
        <v>48.691386850454734</v>
      </c>
      <c r="T35" s="43">
        <f t="shared" si="198"/>
        <v>24.477470379719374</v>
      </c>
      <c r="U35" s="21"/>
      <c r="V35" s="20">
        <f t="shared" si="199"/>
        <v>1.9500000053085387</v>
      </c>
      <c r="W35" s="18">
        <f t="shared" si="200"/>
        <v>1.8500000238418579</v>
      </c>
      <c r="X35" s="18">
        <f t="shared" si="201"/>
        <v>2.687936031403682</v>
      </c>
      <c r="Y35" s="18">
        <f t="shared" si="202"/>
        <v>0.15000000003055902</v>
      </c>
      <c r="Z35" s="18">
        <f t="shared" si="203"/>
        <v>2.692118145425149</v>
      </c>
      <c r="AA35" s="18">
        <f t="shared" si="204"/>
        <v>7.0845214353293398E-2</v>
      </c>
      <c r="AB35" s="19">
        <f t="shared" si="205"/>
        <v>1.8643477461393E-3</v>
      </c>
      <c r="AC35" s="21"/>
      <c r="AD35" s="42">
        <f t="shared" si="206"/>
        <v>46.507435467967561</v>
      </c>
      <c r="AE35" s="43">
        <f t="shared" si="207"/>
        <v>3.1940723191676046</v>
      </c>
      <c r="AF35" s="21"/>
      <c r="AG35" s="55">
        <f t="shared" si="208"/>
        <v>1.1394223478475471</v>
      </c>
      <c r="AH35" s="55">
        <f t="shared" si="209"/>
        <v>14.115279474110487</v>
      </c>
      <c r="AI35" s="21"/>
      <c r="AJ35" s="17">
        <f t="shared" si="210"/>
        <v>378.59097994437604</v>
      </c>
    </row>
    <row r="36" spans="2:38" ht="15.75" x14ac:dyDescent="0.25">
      <c r="B36" s="138">
        <v>17</v>
      </c>
      <c r="C36" s="139"/>
      <c r="D36" s="79">
        <v>45526.375</v>
      </c>
      <c r="E36" s="92">
        <f t="shared" ref="E36" si="211">D36-D35</f>
        <v>1.9583333333357587</v>
      </c>
      <c r="F36" s="93">
        <f t="shared" ref="F36" si="212">D36-D$20</f>
        <v>39.958333333335759</v>
      </c>
      <c r="G36" s="20">
        <v>808775.15549999999</v>
      </c>
      <c r="H36" s="20">
        <v>9158387.3770000003</v>
      </c>
      <c r="I36" s="19">
        <v>2734.7925</v>
      </c>
      <c r="K36" s="16">
        <f t="shared" ref="K36" si="213">(G36-G35)*100</f>
        <v>-3.5499999998137355</v>
      </c>
      <c r="L36" s="17">
        <f t="shared" ref="L36" si="214">(H36-H35)*100</f>
        <v>-2.9500000178813934</v>
      </c>
      <c r="M36" s="17">
        <f t="shared" ref="M36" si="215">SQRT(K36^2+L36^2)</f>
        <v>4.6157339724227766</v>
      </c>
      <c r="N36" s="17">
        <f t="shared" ref="N36" si="216">(I36-I35)*100</f>
        <v>-1.2000000000170985</v>
      </c>
      <c r="O36" s="18">
        <f t="shared" ref="O36" si="217">(SQRT((G36-G35)^2+(H36-H35)^2+(I36-I35)^2)*100)</f>
        <v>4.7691718467904654</v>
      </c>
      <c r="P36" s="18">
        <f t="shared" ref="P36" si="218">O36/(F36-F35)</f>
        <v>2.4353217941027534</v>
      </c>
      <c r="Q36" s="19">
        <f t="shared" ref="Q36" si="219">(P36-P35)/(F36-F35)</f>
        <v>0.79541315833051207</v>
      </c>
      <c r="R36" s="21"/>
      <c r="S36" s="42">
        <f t="shared" ref="S36" si="220">IF(K36&lt;0, ATAN2(L36,K36)*180/PI()+360,ATAN2(L36,K36)*180/PI())</f>
        <v>230.2738957851594</v>
      </c>
      <c r="T36" s="43">
        <f t="shared" ref="T36" si="221">ATAN(N36/M36)*180/PI()</f>
        <v>-14.573160066184904</v>
      </c>
      <c r="U36" s="21"/>
      <c r="V36" s="20">
        <f t="shared" ref="V36" si="222">(G36-$G$20)*100</f>
        <v>-1.5999999945051968</v>
      </c>
      <c r="W36" s="18">
        <f t="shared" ref="W36" si="223">(H36-$H$20)*100</f>
        <v>-1.0999999940395355</v>
      </c>
      <c r="X36" s="18">
        <f t="shared" ref="X36" si="224">SQRT(V36^2+W36^2)</f>
        <v>1.9416487759900367</v>
      </c>
      <c r="Y36" s="18">
        <f t="shared" ref="Y36" si="225">(I36-$I$20)*100</f>
        <v>-1.0499999999865395</v>
      </c>
      <c r="Z36" s="18">
        <f t="shared" ref="Z36" si="226">SQRT((G36-$G$20)^2+(H36-$H$20)^2+(I36-$I$20)^2)*100</f>
        <v>2.2073739985048615</v>
      </c>
      <c r="AA36" s="18">
        <f t="shared" ref="AA36" si="227">Z36/F36</f>
        <v>5.5241893601786718E-2</v>
      </c>
      <c r="AB36" s="19">
        <f t="shared" ref="AB36" si="228">(AA36-$AA$20)/(F36-$F$20)</f>
        <v>1.3824874311186661E-3</v>
      </c>
      <c r="AC36" s="21"/>
      <c r="AD36" s="42">
        <f t="shared" ref="AD36" si="229">IF(F36&lt;=0,NA(),IF((G36-$G$20)&lt;0,ATAN2((H36-$H$20),(G36-$G$20))*180/PI()+360,ATAN2((H36-$H$20),(G36-$G$20))*180/PI()))</f>
        <v>235.49147706540936</v>
      </c>
      <c r="AE36" s="43">
        <f t="shared" ref="AE36" si="230">IF(E36&lt;=0,NA(),ATAN(Y36/X36)*180/PI())</f>
        <v>-28.40352588700544</v>
      </c>
      <c r="AF36" s="21"/>
      <c r="AG36" s="55">
        <f t="shared" ref="AG36" si="231">1/(O36/E36)</f>
        <v>0.41062335270088213</v>
      </c>
      <c r="AH36" s="55">
        <f t="shared" ref="AH36" si="232">1/(Z36/F36)</f>
        <v>18.102203505342121</v>
      </c>
      <c r="AI36" s="21"/>
      <c r="AJ36" s="17">
        <f t="shared" ref="AJ36" si="233">SQRT((G36-$E$11)^2+(H36-$F$11)^2+(I36-$G$11)^2)</f>
        <v>378.59063222740906</v>
      </c>
    </row>
    <row r="37" spans="2:38" ht="15.75" x14ac:dyDescent="0.25">
      <c r="B37" s="138">
        <v>18</v>
      </c>
      <c r="C37" s="139"/>
      <c r="D37" s="79">
        <v>45528.375</v>
      </c>
      <c r="E37" s="92">
        <f t="shared" ref="E37" si="234">D37-D36</f>
        <v>2</v>
      </c>
      <c r="F37" s="93">
        <f t="shared" ref="F37" si="235">D37-D$20</f>
        <v>41.958333333335759</v>
      </c>
      <c r="G37" s="20">
        <v>808775.21299999999</v>
      </c>
      <c r="H37" s="20">
        <v>9158387.4234999996</v>
      </c>
      <c r="I37" s="19">
        <v>2734.8005000000003</v>
      </c>
      <c r="K37" s="16">
        <f t="shared" ref="K37" si="236">(G37-G36)*100</f>
        <v>5.7499999995343387</v>
      </c>
      <c r="L37" s="17">
        <f t="shared" ref="L37" si="237">(H37-H36)*100</f>
        <v>4.6499999240040779</v>
      </c>
      <c r="M37" s="17">
        <f t="shared" ref="M37" si="238">SQRT(K37^2+L37^2)</f>
        <v>7.3949306479427399</v>
      </c>
      <c r="N37" s="17">
        <f t="shared" ref="N37" si="239">(I37-I36)*100</f>
        <v>0.80000000002655725</v>
      </c>
      <c r="O37" s="18">
        <f t="shared" ref="O37" si="240">(SQRT((G37-G36)^2+(H37-H36)^2+(I37-I36)^2)*100)</f>
        <v>7.4380776607887942</v>
      </c>
      <c r="P37" s="18">
        <f t="shared" ref="P37" si="241">O37/(F37-F36)</f>
        <v>3.7190388303943971</v>
      </c>
      <c r="Q37" s="19">
        <f t="shared" ref="Q37" si="242">(P37-P36)/(F37-F36)</f>
        <v>0.64185851814582184</v>
      </c>
      <c r="R37" s="21"/>
      <c r="S37" s="42">
        <f t="shared" ref="S37" si="243">IF(K37&lt;0, ATAN2(L37,K37)*180/PI()+360,ATAN2(L37,K37)*180/PI())</f>
        <v>51.03768297699294</v>
      </c>
      <c r="T37" s="43">
        <f t="shared" ref="T37" si="244">ATAN(N37/M37)*180/PI()</f>
        <v>6.1743721968307472</v>
      </c>
      <c r="U37" s="21"/>
      <c r="V37" s="20">
        <f t="shared" ref="V37" si="245">(G37-$G$20)*100</f>
        <v>4.1500000050291419</v>
      </c>
      <c r="W37" s="18">
        <f t="shared" ref="W37" si="246">(H37-$H$20)*100</f>
        <v>3.5499999299645424</v>
      </c>
      <c r="X37" s="18">
        <f t="shared" ref="X37" si="247">SQRT(V37^2+W37^2)</f>
        <v>5.461226926661273</v>
      </c>
      <c r="Y37" s="18">
        <f t="shared" ref="Y37" si="248">(I37-$I$20)*100</f>
        <v>-0.24999999995998223</v>
      </c>
      <c r="Z37" s="18">
        <f t="shared" ref="Z37" si="249">SQRT((G37-$G$20)^2+(H37-$H$20)^2+(I37-$I$20)^2)*100</f>
        <v>5.4669460894058695</v>
      </c>
      <c r="AA37" s="18">
        <f t="shared" ref="AA37" si="250">Z37/F37</f>
        <v>0.13029464364025153</v>
      </c>
      <c r="AB37" s="19">
        <f t="shared" ref="AB37" si="251">(AA37-$AA$20)/(F37-$F$20)</f>
        <v>3.1053341086056166E-3</v>
      </c>
      <c r="AC37" s="21"/>
      <c r="AD37" s="42">
        <f t="shared" ref="AD37" si="252">IF(F37&lt;=0,NA(),IF((G37-$G$20)&lt;0,ATAN2((H37-$H$20),(G37-$G$20))*180/PI()+360,ATAN2((H37-$H$20),(G37-$G$20))*180/PI()))</f>
        <v>49.4556034259762</v>
      </c>
      <c r="AE37" s="43">
        <f t="shared" ref="AE37" si="253">IF(E37&lt;=0,NA(),ATAN(Y37/X37)*180/PI())</f>
        <v>-2.6210139369641183</v>
      </c>
      <c r="AF37" s="21"/>
      <c r="AG37" s="55">
        <f t="shared" ref="AG37" si="254">1/(O37/E37)</f>
        <v>0.26888667895246254</v>
      </c>
      <c r="AH37" s="55">
        <f t="shared" ref="AH37" si="255">1/(Z37/F37)</f>
        <v>7.6749125832143799</v>
      </c>
      <c r="AI37" s="21"/>
      <c r="AJ37" s="17">
        <f t="shared" ref="AJ37" si="256">SQRT((G37-$E$11)^2+(H37-$F$11)^2+(I37-$G$11)^2)</f>
        <v>378.59057253422969</v>
      </c>
    </row>
    <row r="38" spans="2:38" ht="15.75" x14ac:dyDescent="0.25">
      <c r="B38" s="138">
        <v>19</v>
      </c>
      <c r="C38" s="139"/>
      <c r="D38" s="79">
        <v>45533.375</v>
      </c>
      <c r="E38" s="92">
        <f t="shared" ref="E38" si="257">D38-D37</f>
        <v>5</v>
      </c>
      <c r="F38" s="93">
        <f t="shared" ref="F38" si="258">D38-D$20</f>
        <v>46.958333333335759</v>
      </c>
      <c r="G38" s="20">
        <v>808775.16250000009</v>
      </c>
      <c r="H38" s="20">
        <v>9158387.3829999994</v>
      </c>
      <c r="I38" s="19">
        <v>2734.7939999999999</v>
      </c>
      <c r="K38" s="16">
        <f t="shared" ref="K38" si="259">(G38-G37)*100</f>
        <v>-5.0499999895691872</v>
      </c>
      <c r="L38" s="17">
        <f t="shared" ref="L38" si="260">(H38-H37)*100</f>
        <v>-4.050000011920929</v>
      </c>
      <c r="M38" s="17">
        <f t="shared" ref="M38" si="261">SQRT(K38^2+L38^2)</f>
        <v>6.4734071393052606</v>
      </c>
      <c r="N38" s="17">
        <f t="shared" ref="N38" si="262">(I38-I37)*100</f>
        <v>-0.65000000004147296</v>
      </c>
      <c r="O38" s="18">
        <f t="shared" ref="O38" si="263">(SQRT((G38-G37)^2+(H38-H37)^2+(I38-I37)^2)*100)</f>
        <v>6.5059588064529148</v>
      </c>
      <c r="P38" s="18">
        <f t="shared" ref="P38" si="264">O38/(F38-F37)</f>
        <v>1.301191761290583</v>
      </c>
      <c r="Q38" s="19">
        <f t="shared" ref="Q38" si="265">(P38-P37)/(F38-F37)</f>
        <v>-0.48356941382076285</v>
      </c>
      <c r="R38" s="21"/>
      <c r="S38" s="42">
        <f t="shared" ref="S38" si="266">IF(K38&lt;0, ATAN2(L38,K38)*180/PI()+360,ATAN2(L38,K38)*180/PI())</f>
        <v>231.2710773094297</v>
      </c>
      <c r="T38" s="43">
        <f t="shared" ref="T38" si="267">ATAN(N38/M38)*180/PI()</f>
        <v>-5.7338963456093923</v>
      </c>
      <c r="U38" s="21"/>
      <c r="V38" s="20">
        <f t="shared" ref="V38" si="268">(G38-$G$20)*100</f>
        <v>-0.89999998454004526</v>
      </c>
      <c r="W38" s="18">
        <f t="shared" ref="W38" si="269">(H38-$H$20)*100</f>
        <v>-0.50000008195638657</v>
      </c>
      <c r="X38" s="18">
        <f t="shared" ref="X38" si="270">SQRT(V38^2+W38^2)</f>
        <v>1.0295630403858109</v>
      </c>
      <c r="Y38" s="18">
        <f t="shared" ref="Y38" si="271">(I38-$I$20)*100</f>
        <v>-0.90000000000145519</v>
      </c>
      <c r="Z38" s="18">
        <f t="shared" ref="Z38" si="272">SQRT((G38-$G$20)^2+(H38-$H$20)^2+(I38-$I$20)^2)*100</f>
        <v>1.3674794529100225</v>
      </c>
      <c r="AA38" s="18">
        <f t="shared" ref="AA38" si="273">Z38/F38</f>
        <v>2.9121124108109003E-2</v>
      </c>
      <c r="AB38" s="19">
        <f t="shared" ref="AB38" si="274">(AA38-$AA$20)/(F38-$F$20)</f>
        <v>6.2014816201826084E-4</v>
      </c>
      <c r="AC38" s="21"/>
      <c r="AD38" s="42">
        <f t="shared" ref="AD38" si="275">IF(F38&lt;=0,NA(),IF((G38-$G$20)&lt;0,ATAN2((H38-$H$20),(G38-$G$20))*180/PI()+360,ATAN2((H38-$H$20),(G38-$G$20))*180/PI()))</f>
        <v>240.94539149613558</v>
      </c>
      <c r="AE38" s="43">
        <f t="shared" ref="AE38" si="276">IF(E38&lt;=0,NA(),ATAN(Y38/X38)*180/PI())</f>
        <v>-41.158566031531173</v>
      </c>
      <c r="AF38" s="21"/>
      <c r="AG38" s="55">
        <f t="shared" ref="AG38" si="277">1/(O38/E38)</f>
        <v>0.76852623091323069</v>
      </c>
      <c r="AH38" s="55">
        <f t="shared" ref="AH38" si="278">1/(Z38/F38)</f>
        <v>34.339333752626061</v>
      </c>
      <c r="AI38" s="21"/>
      <c r="AJ38" s="17">
        <f t="shared" ref="AJ38" si="279">SQRT((G38-$E$11)^2+(H38-$F$11)^2+(I38-$G$11)^2)</f>
        <v>378.59043447327673</v>
      </c>
    </row>
    <row r="39" spans="2:38" ht="15.75" x14ac:dyDescent="0.25">
      <c r="B39" s="138">
        <v>20</v>
      </c>
      <c r="C39" s="139"/>
      <c r="D39" s="79">
        <v>45535.625</v>
      </c>
      <c r="E39" s="92">
        <f t="shared" ref="E39" si="280">D39-D38</f>
        <v>2.25</v>
      </c>
      <c r="F39" s="93">
        <f t="shared" ref="F39" si="281">D39-D$20</f>
        <v>49.208333333335759</v>
      </c>
      <c r="G39" s="20">
        <v>808775.14</v>
      </c>
      <c r="H39" s="20">
        <v>9158387.3674999997</v>
      </c>
      <c r="I39" s="19">
        <v>2734.799</v>
      </c>
      <c r="K39" s="16">
        <f t="shared" ref="K39" si="282">(G39-G38)*100</f>
        <v>-2.2500000079162419</v>
      </c>
      <c r="L39" s="17">
        <f t="shared" ref="L39" si="283">(H39-H38)*100</f>
        <v>-1.549999974668026</v>
      </c>
      <c r="M39" s="17">
        <f t="shared" ref="M39" si="284">SQRT(K39^2+L39^2)</f>
        <v>2.7322152106109741</v>
      </c>
      <c r="N39" s="17">
        <f t="shared" ref="N39" si="285">(I39-I38)*100</f>
        <v>0.50000000001091394</v>
      </c>
      <c r="O39" s="18">
        <f t="shared" ref="O39" si="286">(SQRT((G39-G38)^2+(H39-H38)^2+(I39-I38)^2)*100)</f>
        <v>2.777588874744584</v>
      </c>
      <c r="P39" s="18">
        <f t="shared" ref="P39" si="287">O39/(F39-F38)</f>
        <v>1.2344839443309263</v>
      </c>
      <c r="Q39" s="19">
        <f t="shared" ref="Q39" si="288">(P39-P38)/(F39-F38)</f>
        <v>-2.9647918648736296E-2</v>
      </c>
      <c r="R39" s="21"/>
      <c r="S39" s="42">
        <f t="shared" ref="S39" si="289">IF(K39&lt;0, ATAN2(L39,K39)*180/PI()+360,ATAN2(L39,K39)*180/PI())</f>
        <v>235.43747588276096</v>
      </c>
      <c r="T39" s="43">
        <f t="shared" ref="T39" si="290">ATAN(N39/M39)*180/PI()</f>
        <v>10.370472853547863</v>
      </c>
      <c r="U39" s="21"/>
      <c r="V39" s="20">
        <f t="shared" ref="V39" si="291">(G39-$G$20)*100</f>
        <v>-3.1499999924562871</v>
      </c>
      <c r="W39" s="18">
        <f t="shared" ref="W39" si="292">(H39-$H$20)*100</f>
        <v>-2.0500000566244125</v>
      </c>
      <c r="X39" s="18">
        <f t="shared" ref="X39" si="293">SQRT(V39^2+W39^2)</f>
        <v>3.7583241191566628</v>
      </c>
      <c r="Y39" s="18">
        <f t="shared" ref="Y39" si="294">(I39-$I$20)*100</f>
        <v>-0.39999999999054126</v>
      </c>
      <c r="Z39" s="18">
        <f t="shared" ref="Z39" si="295">SQRT((G39-$G$20)^2+(H39-$H$20)^2+(I39-$I$20)^2)*100</f>
        <v>3.7795502622173371</v>
      </c>
      <c r="AA39" s="18">
        <f t="shared" ref="AA39" si="296">Z39/F39</f>
        <v>7.6807117945141085E-2</v>
      </c>
      <c r="AB39" s="19">
        <f t="shared" ref="AB39" si="297">(AA39-$AA$20)/(F39-$F$20)</f>
        <v>1.560855910824128E-3</v>
      </c>
      <c r="AC39" s="21"/>
      <c r="AD39" s="42">
        <f t="shared" ref="AD39" si="298">IF(F39&lt;=0,NA(),IF((G39-$G$20)&lt;0,ATAN2((H39-$H$20),(G39-$G$20))*180/PI()+360,ATAN2((H39-$H$20),(G39-$G$20))*180/PI()))</f>
        <v>236.94417640220013</v>
      </c>
      <c r="AE39" s="43">
        <f t="shared" ref="AE39" si="299">IF(E39&lt;=0,NA(),ATAN(Y39/X39)*180/PI())</f>
        <v>-6.0751439416640558</v>
      </c>
      <c r="AF39" s="21"/>
      <c r="AG39" s="55">
        <f t="shared" ref="AG39" si="300">1/(O39/E39)</f>
        <v>0.81005508787073499</v>
      </c>
      <c r="AH39" s="55">
        <f t="shared" ref="AH39" si="301">1/(Z39/F39)</f>
        <v>13.019626653798449</v>
      </c>
      <c r="AI39" s="21"/>
      <c r="AJ39" s="17">
        <f t="shared" ref="AJ39" si="302">SQRT((G39-$E$11)^2+(H39-$F$11)^2+(I39-$G$11)^2)</f>
        <v>378.58951408283656</v>
      </c>
    </row>
    <row r="40" spans="2:38" ht="15.75" x14ac:dyDescent="0.25">
      <c r="B40" s="138">
        <v>21</v>
      </c>
      <c r="C40" s="139"/>
      <c r="D40" s="79">
        <v>45538.458333333336</v>
      </c>
      <c r="E40" s="92">
        <f t="shared" ref="E40" si="303">D40-D39</f>
        <v>2.8333333333357587</v>
      </c>
      <c r="F40" s="93">
        <f t="shared" ref="F40" si="304">D40-D$20</f>
        <v>52.041666666671517</v>
      </c>
      <c r="G40" s="20">
        <v>808775.17299999995</v>
      </c>
      <c r="H40" s="20">
        <v>9158387.3939999994</v>
      </c>
      <c r="I40" s="19">
        <v>2734.7984999999999</v>
      </c>
      <c r="K40" s="16">
        <f t="shared" ref="K40" si="305">(G40-G39)*100</f>
        <v>3.2999999937601388</v>
      </c>
      <c r="L40" s="17">
        <f t="shared" ref="L40" si="306">(H40-H39)*100</f>
        <v>2.6499999687075615</v>
      </c>
      <c r="M40" s="17">
        <f t="shared" ref="M40" si="307">SQRT(K40^2+L40^2)</f>
        <v>4.232316126303302</v>
      </c>
      <c r="N40" s="17">
        <f t="shared" ref="N40" si="308">(I40-I39)*100</f>
        <v>-5.0000000010186341E-2</v>
      </c>
      <c r="O40" s="18">
        <f t="shared" ref="O40" si="309">(SQRT((G40-G39)^2+(H40-H39)^2+(I40-I39)^2)*100)</f>
        <v>4.2326114625568945</v>
      </c>
      <c r="P40" s="18">
        <f t="shared" ref="P40" si="310">O40/(F40-F39)</f>
        <v>1.4938628691364486</v>
      </c>
      <c r="Q40" s="19">
        <f t="shared" ref="Q40" si="311">(P40-P39)/(F40-F39)</f>
        <v>9.1545502872458911E-2</v>
      </c>
      <c r="R40" s="21"/>
      <c r="S40" s="42">
        <f t="shared" ref="S40" si="312">IF(K40&lt;0, ATAN2(L40,K40)*180/PI()+360,ATAN2(L40,K40)*180/PI())</f>
        <v>51.234480372958082</v>
      </c>
      <c r="T40" s="43">
        <f t="shared" ref="T40" si="313">ATAN(N40/M40)*180/PI()</f>
        <v>-0.67685296299080788</v>
      </c>
      <c r="U40" s="21"/>
      <c r="V40" s="20">
        <f t="shared" ref="V40" si="314">(G40-$G$20)*100</f>
        <v>0.1500000013038516</v>
      </c>
      <c r="W40" s="18">
        <f t="shared" ref="W40" si="315">(H40-$H$20)*100</f>
        <v>0.59999991208314896</v>
      </c>
      <c r="X40" s="18">
        <f t="shared" ref="X40" si="316">SQRT(V40^2+W40^2)</f>
        <v>0.61846575886700628</v>
      </c>
      <c r="Y40" s="18">
        <f t="shared" ref="Y40" si="317">(I40-$I$20)*100</f>
        <v>-0.4500000000007276</v>
      </c>
      <c r="Z40" s="18">
        <f t="shared" ref="Z40" si="318">SQRT((G40-$G$20)^2+(H40-$H$20)^2+(I40-$I$20)^2)*100</f>
        <v>0.76485285832740191</v>
      </c>
      <c r="AA40" s="18">
        <f t="shared" ref="AA40" si="319">Z40/F40</f>
        <v>1.4696932425825409E-2</v>
      </c>
      <c r="AB40" s="19">
        <f t="shared" ref="AB40" si="320">(AA40-$AA$20)/(F40-$F$20)</f>
        <v>2.8240702819838024E-4</v>
      </c>
      <c r="AC40" s="21"/>
      <c r="AD40" s="42">
        <f t="shared" ref="AD40" si="321">IF(F40&lt;=0,NA(),IF((G40-$G$20)&lt;0,ATAN2((H40-$H$20),(G40-$G$20))*180/PI()+360,ATAN2((H40-$H$20),(G40-$G$20))*180/PI()))</f>
        <v>14.036245560509231</v>
      </c>
      <c r="AE40" s="43">
        <f t="shared" ref="AE40" si="322">IF(E40&lt;=0,NA(),ATAN(Y40/X40)*180/PI())</f>
        <v>-36.039897175537263</v>
      </c>
      <c r="AF40" s="21"/>
      <c r="AG40" s="55">
        <f t="shared" ref="AG40" si="323">1/(O40/E40)</f>
        <v>0.66940548604576133</v>
      </c>
      <c r="AH40" s="55">
        <f t="shared" ref="AH40" si="324">1/(Z40/F40)</f>
        <v>68.041409664700012</v>
      </c>
      <c r="AI40" s="21"/>
      <c r="AJ40" s="17">
        <f t="shared" ref="AJ40" si="325">SQRT((G40-$E$11)^2+(H40-$F$11)^2+(I40-$G$11)^2)</f>
        <v>378.58889843553817</v>
      </c>
    </row>
    <row r="41" spans="2:38" ht="15.75" x14ac:dyDescent="0.25">
      <c r="B41" s="138">
        <v>22</v>
      </c>
      <c r="C41" s="139"/>
      <c r="D41" s="79">
        <v>45540.625</v>
      </c>
      <c r="E41" s="92">
        <f t="shared" ref="E41:E43" si="326">D41-D40</f>
        <v>2.1666666666642413</v>
      </c>
      <c r="F41" s="93">
        <f t="shared" ref="F41:F43" si="327">D41-D$20</f>
        <v>54.208333333335759</v>
      </c>
      <c r="G41" s="20">
        <v>808775.17650000006</v>
      </c>
      <c r="H41" s="20">
        <v>9158387.3955000006</v>
      </c>
      <c r="I41" s="19">
        <v>2734.8015</v>
      </c>
      <c r="K41" s="16">
        <f t="shared" ref="K41:K43" si="328">(G41-G40)*100</f>
        <v>0.35000001080334187</v>
      </c>
      <c r="L41" s="17">
        <f t="shared" ref="L41:L43" si="329">(H41-H40)*100</f>
        <v>0.15000011771917343</v>
      </c>
      <c r="M41" s="17">
        <f t="shared" ref="M41:M43" si="330">SQRT(K41^2+L41^2)</f>
        <v>0.3807887115949018</v>
      </c>
      <c r="N41" s="17">
        <f t="shared" ref="N41:N43" si="331">(I41-I40)*100</f>
        <v>0.30000000001564331</v>
      </c>
      <c r="O41" s="18">
        <f t="shared" ref="O41:O43" si="332">(SQRT((G41-G40)^2+(H41-H40)^2+(I41-I40)^2)*100)</f>
        <v>0.48476802997670065</v>
      </c>
      <c r="P41" s="18">
        <f t="shared" ref="P41:P43" si="333">O41/(F41-F40)</f>
        <v>0.22373909075872767</v>
      </c>
      <c r="Q41" s="19">
        <f t="shared" ref="Q41:Q43" si="334">(P41-P40)/(F41-F40)</f>
        <v>-0.58621097463652738</v>
      </c>
      <c r="R41" s="21"/>
      <c r="S41" s="42">
        <f t="shared" ref="S41:S43" si="335">IF(K41&lt;0, ATAN2(L41,K41)*180/PI()+360,ATAN2(L41,K41)*180/PI())</f>
        <v>66.801393846104133</v>
      </c>
      <c r="T41" s="43">
        <f t="shared" ref="T41:T43" si="336">ATAN(N41/M41)*180/PI()</f>
        <v>38.232400237465775</v>
      </c>
      <c r="U41" s="21"/>
      <c r="V41" s="20">
        <f t="shared" ref="V41:V43" si="337">(G41-$G$20)*100</f>
        <v>0.50000001210719347</v>
      </c>
      <c r="W41" s="18">
        <f t="shared" ref="W41:W43" si="338">(H41-$H$20)*100</f>
        <v>0.75000002980232239</v>
      </c>
      <c r="X41" s="18">
        <f t="shared" ref="X41:X43" si="339">SQRT(V41^2+W41^2)</f>
        <v>0.90138785037889113</v>
      </c>
      <c r="Y41" s="18">
        <f t="shared" ref="Y41:Y43" si="340">(I41-$I$20)*100</f>
        <v>-0.14999999998508429</v>
      </c>
      <c r="Z41" s="18">
        <f t="shared" ref="Z41:Z43" si="341">SQRT((G41-$G$20)^2+(H41-$H$20)^2+(I41-$I$20)^2)*100</f>
        <v>0.91378337520782427</v>
      </c>
      <c r="AA41" s="18">
        <f t="shared" ref="AA41:AA43" si="342">Z41/F41</f>
        <v>1.6856880096069792E-2</v>
      </c>
      <c r="AB41" s="19">
        <f t="shared" ref="AB41:AB43" si="343">(AA41-$AA$20)/(F41-$F$20)</f>
        <v>3.1096473659158872E-4</v>
      </c>
      <c r="AC41" s="21"/>
      <c r="AD41" s="42">
        <f t="shared" ref="AD41:AD43" si="344">IF(F41&lt;=0,NA(),IF((G41-$G$20)&lt;0,ATAN2((H41-$H$20),(G41-$G$20))*180/PI()+360,ATAN2((H41-$H$20),(G41-$G$20))*180/PI()))</f>
        <v>33.690067115511702</v>
      </c>
      <c r="AE41" s="43">
        <f t="shared" ref="AE41:AE43" si="345">IF(E41&lt;=0,NA(),ATAN(Y41/X41)*180/PI())</f>
        <v>-9.4480161099284157</v>
      </c>
      <c r="AF41" s="21"/>
      <c r="AG41" s="55">
        <f t="shared" ref="AG41:AG43" si="346">1/(O41/E41)</f>
        <v>4.4694916592754224</v>
      </c>
      <c r="AH41" s="55">
        <f t="shared" ref="AH41:AH43" si="347">1/(Z41/F41)</f>
        <v>59.322958596184804</v>
      </c>
      <c r="AI41" s="21"/>
      <c r="AJ41" s="17">
        <f t="shared" ref="AJ41:AJ43" si="348">SQRT((G41-$E$11)^2+(H41-$F$11)^2+(I41-$G$11)^2)</f>
        <v>378.59028917351941</v>
      </c>
    </row>
    <row r="42" spans="2:38" ht="15.75" x14ac:dyDescent="0.25">
      <c r="B42" s="138">
        <v>23</v>
      </c>
      <c r="C42" s="139"/>
      <c r="D42" s="79">
        <v>45542.666666666664</v>
      </c>
      <c r="E42" s="92">
        <f t="shared" si="326"/>
        <v>2.0416666666642413</v>
      </c>
      <c r="F42" s="83">
        <f t="shared" si="327"/>
        <v>56.25</v>
      </c>
      <c r="G42" s="20">
        <v>808775.18299999996</v>
      </c>
      <c r="H42" s="20">
        <v>9158387.3984999992</v>
      </c>
      <c r="I42" s="19">
        <v>2734.7974999999997</v>
      </c>
      <c r="K42" s="16">
        <f t="shared" si="328"/>
        <v>0.64999999012798071</v>
      </c>
      <c r="L42" s="17">
        <f t="shared" si="329"/>
        <v>0.29999986290931702</v>
      </c>
      <c r="M42" s="17">
        <f t="shared" si="330"/>
        <v>0.71589098675146345</v>
      </c>
      <c r="N42" s="17">
        <f t="shared" si="331"/>
        <v>-0.40000000003601599</v>
      </c>
      <c r="O42" s="18">
        <f t="shared" si="332"/>
        <v>0.82006091538421499</v>
      </c>
      <c r="P42" s="18">
        <f t="shared" si="333"/>
        <v>0.40166248916825592</v>
      </c>
      <c r="Q42" s="19">
        <f t="shared" si="334"/>
        <v>8.714615432313777E-2</v>
      </c>
      <c r="R42" s="21"/>
      <c r="S42" s="42">
        <f t="shared" si="335"/>
        <v>65.22486906215218</v>
      </c>
      <c r="T42" s="43">
        <f t="shared" si="336"/>
        <v>-29.194026182253513</v>
      </c>
      <c r="U42" s="21"/>
      <c r="V42" s="20">
        <f t="shared" si="337"/>
        <v>1.1500000022351742</v>
      </c>
      <c r="W42" s="18">
        <f t="shared" si="338"/>
        <v>1.0499998927116394</v>
      </c>
      <c r="X42" s="18">
        <f t="shared" si="339"/>
        <v>1.5572410795491349</v>
      </c>
      <c r="Y42" s="18">
        <f t="shared" si="340"/>
        <v>-0.55000000002110028</v>
      </c>
      <c r="Z42" s="18">
        <f t="shared" si="341"/>
        <v>1.6515143898430209</v>
      </c>
      <c r="AA42" s="18">
        <f t="shared" si="342"/>
        <v>2.9360255819431483E-2</v>
      </c>
      <c r="AB42" s="19">
        <f t="shared" si="343"/>
        <v>5.2196010345655964E-4</v>
      </c>
      <c r="AC42" s="21"/>
      <c r="AD42" s="42">
        <f t="shared" si="344"/>
        <v>47.602565173104125</v>
      </c>
      <c r="AE42" s="43">
        <f t="shared" si="345"/>
        <v>-19.452646522195856</v>
      </c>
      <c r="AF42" s="21"/>
      <c r="AG42" s="55">
        <f t="shared" si="346"/>
        <v>2.4896524494252716</v>
      </c>
      <c r="AH42" s="55">
        <f t="shared" si="347"/>
        <v>34.059648735695639</v>
      </c>
      <c r="AI42" s="21"/>
      <c r="AJ42" s="17">
        <f t="shared" si="348"/>
        <v>378.59134498031369</v>
      </c>
    </row>
    <row r="43" spans="2:38" ht="15.75" x14ac:dyDescent="0.25">
      <c r="B43" s="138">
        <v>24</v>
      </c>
      <c r="C43" s="139"/>
      <c r="D43" s="79">
        <v>45544.416666666664</v>
      </c>
      <c r="E43" s="92">
        <f t="shared" si="326"/>
        <v>1.75</v>
      </c>
      <c r="F43" s="83">
        <f t="shared" si="327"/>
        <v>58</v>
      </c>
      <c r="G43" s="20">
        <v>808775.196</v>
      </c>
      <c r="H43" s="20">
        <v>9158387.4065000005</v>
      </c>
      <c r="I43" s="19">
        <v>2734.7910000000002</v>
      </c>
      <c r="K43" s="16">
        <f t="shared" si="328"/>
        <v>1.3000000035390258</v>
      </c>
      <c r="L43" s="17">
        <f t="shared" si="329"/>
        <v>0.80000013113021851</v>
      </c>
      <c r="M43" s="17">
        <f t="shared" si="330"/>
        <v>1.5264338239864295</v>
      </c>
      <c r="N43" s="17">
        <f t="shared" si="331"/>
        <v>-0.64999999995052349</v>
      </c>
      <c r="O43" s="18">
        <f t="shared" si="332"/>
        <v>1.6590660682882747</v>
      </c>
      <c r="P43" s="18">
        <f t="shared" si="333"/>
        <v>0.94803775330758555</v>
      </c>
      <c r="Q43" s="19">
        <f t="shared" si="334"/>
        <v>0.31221443665104548</v>
      </c>
      <c r="R43" s="21"/>
      <c r="S43" s="42">
        <f t="shared" si="335"/>
        <v>58.392493631453647</v>
      </c>
      <c r="T43" s="43">
        <f t="shared" si="336"/>
        <v>-23.065718111466435</v>
      </c>
      <c r="U43" s="21"/>
      <c r="V43" s="20">
        <f t="shared" si="337"/>
        <v>2.4500000057742</v>
      </c>
      <c r="W43" s="18">
        <f t="shared" si="338"/>
        <v>1.8500000238418579</v>
      </c>
      <c r="X43" s="18">
        <f t="shared" si="339"/>
        <v>3.0700163055769676</v>
      </c>
      <c r="Y43" s="18">
        <f t="shared" si="340"/>
        <v>-1.1999999999716238</v>
      </c>
      <c r="Z43" s="18">
        <f t="shared" si="341"/>
        <v>3.2962099624326648</v>
      </c>
      <c r="AA43" s="18">
        <f t="shared" si="342"/>
        <v>5.6831206248839049E-2</v>
      </c>
      <c r="AB43" s="19">
        <f t="shared" si="343"/>
        <v>9.7984838360067332E-4</v>
      </c>
      <c r="AC43" s="21"/>
      <c r="AD43" s="42">
        <f t="shared" si="344"/>
        <v>52.943471520431942</v>
      </c>
      <c r="AE43" s="43">
        <f t="shared" si="345"/>
        <v>-21.349405299025516</v>
      </c>
      <c r="AF43" s="21"/>
      <c r="AG43" s="55">
        <f t="shared" si="346"/>
        <v>1.054810313736056</v>
      </c>
      <c r="AH43" s="55">
        <f t="shared" si="347"/>
        <v>17.595966476964019</v>
      </c>
      <c r="AI43" s="21"/>
      <c r="AJ43" s="17">
        <f t="shared" si="348"/>
        <v>378.59211076433576</v>
      </c>
    </row>
    <row r="44" spans="2:38" ht="15.75" x14ac:dyDescent="0.25">
      <c r="B44" s="138">
        <v>25</v>
      </c>
      <c r="C44" s="139"/>
      <c r="D44" s="79">
        <v>45548.625</v>
      </c>
      <c r="E44" s="92">
        <f t="shared" ref="E44" si="349">D44-D43</f>
        <v>4.2083333333357587</v>
      </c>
      <c r="F44" s="83">
        <f t="shared" ref="F44" si="350">D44-D$20</f>
        <v>62.208333333335759</v>
      </c>
      <c r="G44" s="20">
        <v>808775.13049999997</v>
      </c>
      <c r="H44" s="20">
        <v>9158387.3574999999</v>
      </c>
      <c r="I44" s="19">
        <v>2734.79</v>
      </c>
      <c r="K44" s="16">
        <f t="shared" ref="K44" si="351">(G44-G43)*100</f>
        <v>-6.5500000026077032</v>
      </c>
      <c r="L44" s="17">
        <f t="shared" ref="L44" si="352">(H44-H43)*100</f>
        <v>-4.9000000581145287</v>
      </c>
      <c r="M44" s="17">
        <f t="shared" ref="M44" si="353">SQRT(K44^2+L44^2)</f>
        <v>8.1800061493670828</v>
      </c>
      <c r="N44" s="17">
        <f t="shared" ref="N44" si="354">(I44-I43)*100</f>
        <v>-0.10000000002037268</v>
      </c>
      <c r="O44" s="18">
        <f t="shared" ref="O44" si="355">(SQRT((G44-G43)^2+(H44-H43)^2+(I44-I43)^2)*100)</f>
        <v>8.1806173730157674</v>
      </c>
      <c r="P44" s="18">
        <f t="shared" ref="P44" si="356">O44/(F44-F43)</f>
        <v>1.9439090787352997</v>
      </c>
      <c r="Q44" s="19">
        <f t="shared" ref="Q44" si="357">(P44-P43)/(F44-F43)</f>
        <v>0.23664269119060757</v>
      </c>
      <c r="R44" s="21"/>
      <c r="S44" s="42">
        <f t="shared" ref="S44" si="358">IF(K44&lt;0, ATAN2(L44,K44)*180/PI()+360,ATAN2(L44,K44)*180/PI())</f>
        <v>233.20014574449732</v>
      </c>
      <c r="T44" s="43">
        <f t="shared" ref="T44" si="359">ATAN(N44/M44)*180/PI()</f>
        <v>-0.70040198589883729</v>
      </c>
      <c r="U44" s="21"/>
      <c r="V44" s="20">
        <f t="shared" ref="V44" si="360">(G44-$G$20)*100</f>
        <v>-4.0999999968335032</v>
      </c>
      <c r="W44" s="18">
        <f t="shared" ref="W44" si="361">(H44-$H$20)*100</f>
        <v>-3.0500000342726707</v>
      </c>
      <c r="X44" s="18">
        <f t="shared" ref="X44" si="362">SQRT(V44^2+W44^2)</f>
        <v>5.1100391567088819</v>
      </c>
      <c r="Y44" s="18">
        <f t="shared" ref="Y44" si="363">(I44-$I$20)*100</f>
        <v>-1.2999999999919964</v>
      </c>
      <c r="Z44" s="18">
        <f t="shared" ref="Z44" si="364">SQRT((G44-$G$20)^2+(H44-$H$20)^2+(I44-$I$20)^2)*100</f>
        <v>5.2728076186294919</v>
      </c>
      <c r="AA44" s="18">
        <f t="shared" ref="AA44" si="365">Z44/F44</f>
        <v>8.4760470761622825E-2</v>
      </c>
      <c r="AB44" s="19">
        <f t="shared" ref="AB44" si="366">(AA44-$AA$20)/(F44-$F$20)</f>
        <v>1.3625259867909368E-3</v>
      </c>
      <c r="AC44" s="21"/>
      <c r="AD44" s="42">
        <f t="shared" ref="AD44" si="367">IF(F44&lt;=0,NA(),IF((G44-$G$20)&lt;0,ATAN2((H44-$H$20),(G44-$G$20))*180/PI()+360,ATAN2((H44-$H$20),(G44-$G$20))*180/PI()))</f>
        <v>233.35435050586557</v>
      </c>
      <c r="AE44" s="43">
        <f t="shared" ref="AE44" si="368">IF(E44&lt;=0,NA(),ATAN(Y44/X44)*180/PI())</f>
        <v>-14.273332248351267</v>
      </c>
      <c r="AF44" s="21"/>
      <c r="AG44" s="55">
        <f t="shared" ref="AG44" si="369">1/(O44/E44)</f>
        <v>0.51442735205012591</v>
      </c>
      <c r="AH44" s="55">
        <f t="shared" ref="AH44" si="370">1/(Z44/F44)</f>
        <v>11.797952406521699</v>
      </c>
      <c r="AI44" s="21"/>
      <c r="AJ44" s="17">
        <f t="shared" ref="AJ44" si="371">SQRT((G44-$E$11)^2+(H44-$F$11)^2+(I44-$G$11)^2)</f>
        <v>378.59024225219559</v>
      </c>
    </row>
    <row r="45" spans="2:38" ht="15.75" x14ac:dyDescent="0.25">
      <c r="B45" s="138">
        <v>26</v>
      </c>
      <c r="C45" s="139"/>
      <c r="D45" s="79">
        <v>45549.625</v>
      </c>
      <c r="E45" s="92">
        <f t="shared" ref="E45" si="372">D45-D44</f>
        <v>1</v>
      </c>
      <c r="F45" s="83">
        <f t="shared" ref="F45" si="373">D45-D$20</f>
        <v>63.208333333335759</v>
      </c>
      <c r="G45" s="20">
        <v>808775.14</v>
      </c>
      <c r="H45" s="20">
        <v>9158387.3664999995</v>
      </c>
      <c r="I45" s="19">
        <v>2734.7975000000001</v>
      </c>
      <c r="K45" s="16">
        <f t="shared" ref="K45" si="374">(G45-G44)*100</f>
        <v>0.9500000043772161</v>
      </c>
      <c r="L45" s="17">
        <f t="shared" ref="L45" si="375">(H45-H44)*100</f>
        <v>0.8999999612569809</v>
      </c>
      <c r="M45" s="17">
        <f t="shared" ref="M45" si="376">SQRT(K45^2+L45^2)</f>
        <v>1.3086252093625881</v>
      </c>
      <c r="N45" s="17">
        <f t="shared" ref="N45" si="377">(I45-I44)*100</f>
        <v>0.7500000000163709</v>
      </c>
      <c r="O45" s="18">
        <f t="shared" ref="O45" si="378">(SQRT((G45-G44)^2+(H45-H44)^2+(I45-I44)^2)*100)</f>
        <v>1.5083102925472047</v>
      </c>
      <c r="P45" s="18">
        <f t="shared" ref="P45" si="379">O45/(F45-F44)</f>
        <v>1.5083102925472047</v>
      </c>
      <c r="Q45" s="19">
        <f t="shared" ref="Q45" si="380">(P45-P44)/(F45-F44)</f>
        <v>-0.435598786188095</v>
      </c>
      <c r="R45" s="21"/>
      <c r="S45" s="42">
        <f t="shared" ref="S45" si="381">IF(K45&lt;0, ATAN2(L45,K45)*180/PI()+360,ATAN2(L45,K45)*180/PI())</f>
        <v>46.548159062211461</v>
      </c>
      <c r="T45" s="43">
        <f t="shared" ref="T45" si="382">ATAN(N45/M45)*180/PI()</f>
        <v>29.817908322732539</v>
      </c>
      <c r="U45" s="21"/>
      <c r="V45" s="20">
        <f t="shared" ref="V45" si="383">(G45-$G$20)*100</f>
        <v>-3.1499999924562871</v>
      </c>
      <c r="W45" s="18">
        <f t="shared" ref="W45" si="384">(H45-$H$20)*100</f>
        <v>-2.1500000730156898</v>
      </c>
      <c r="X45" s="18">
        <f t="shared" ref="X45" si="385">SQRT(V45^2+W45^2)</f>
        <v>3.8137908000363732</v>
      </c>
      <c r="Y45" s="18">
        <f t="shared" ref="Y45" si="386">(I45-$I$20)*100</f>
        <v>-0.54999999997562554</v>
      </c>
      <c r="Z45" s="18">
        <f t="shared" ref="Z45" si="387">SQRT((G45-$G$20)^2+(H45-$H$20)^2+(I45-$I$20)^2)*100</f>
        <v>3.8532454199564388</v>
      </c>
      <c r="AA45" s="18">
        <f t="shared" ref="AA45" si="388">Z45/F45</f>
        <v>6.0961034989420557E-2</v>
      </c>
      <c r="AB45" s="19">
        <f t="shared" ref="AB45" si="389">(AA45-$AA$20)/(F45-$F$20)</f>
        <v>9.6444616990510039E-4</v>
      </c>
      <c r="AC45" s="21"/>
      <c r="AD45" s="42">
        <f t="shared" ref="AD45" si="390">IF(F45&lt;=0,NA(),IF((G45-$G$20)&lt;0,ATAN2((H45-$H$20),(G45-$G$20))*180/PI()+360,ATAN2((H45-$H$20),(G45-$G$20))*180/PI()))</f>
        <v>235.6849114300972</v>
      </c>
      <c r="AE45" s="43">
        <f t="shared" ref="AE45" si="391">IF(E45&lt;=0,NA(),ATAN(Y45/X45)*180/PI())</f>
        <v>-8.2062453595196327</v>
      </c>
      <c r="AF45" s="21"/>
      <c r="AG45" s="55">
        <f t="shared" ref="AG45" si="392">1/(O45/E45)</f>
        <v>0.66299355307800734</v>
      </c>
      <c r="AH45" s="55">
        <f t="shared" ref="AH45" si="393">1/(Z45/F45)</f>
        <v>16.403920966459058</v>
      </c>
      <c r="AI45" s="21"/>
      <c r="AJ45" s="17">
        <f t="shared" ref="AJ45" si="394">SQRT((G45-$E$11)^2+(H45-$F$11)^2+(I45-$G$11)^2)</f>
        <v>378.59008078504269</v>
      </c>
    </row>
    <row r="46" spans="2:38" ht="15.75" x14ac:dyDescent="0.25">
      <c r="B46" s="138">
        <v>27</v>
      </c>
      <c r="C46" s="139"/>
      <c r="D46" s="79">
        <v>45550.625</v>
      </c>
      <c r="E46" s="92">
        <f t="shared" ref="E46" si="395">D46-D45</f>
        <v>1</v>
      </c>
      <c r="F46" s="83">
        <f t="shared" ref="F46" si="396">D46-D$20</f>
        <v>64.208333333335759</v>
      </c>
      <c r="G46" s="20">
        <v>808775.20549999992</v>
      </c>
      <c r="H46" s="20">
        <v>9158387.4185000006</v>
      </c>
      <c r="I46" s="19">
        <v>2734.8005000000003</v>
      </c>
      <c r="K46" s="16">
        <f t="shared" ref="K46" si="397">(G46-G45)*100</f>
        <v>6.549999990966171</v>
      </c>
      <c r="L46" s="17">
        <f t="shared" ref="L46" si="398">(H46-H45)*100</f>
        <v>5.2000001072883606</v>
      </c>
      <c r="M46" s="17">
        <f t="shared" ref="M46" si="399">SQRT(K46^2+L46^2)</f>
        <v>8.3631633367677214</v>
      </c>
      <c r="N46" s="17">
        <f t="shared" ref="N46" si="400">(I46-I45)*100</f>
        <v>0.30000000001564331</v>
      </c>
      <c r="O46" s="18">
        <f t="shared" ref="O46" si="401">(SQRT((G46-G45)^2+(H46-H45)^2+(I46-I45)^2)*100)</f>
        <v>8.3685423460400301</v>
      </c>
      <c r="P46" s="18">
        <f t="shared" ref="P46" si="402">O46/(F46-F45)</f>
        <v>8.3685423460400301</v>
      </c>
      <c r="Q46" s="19">
        <f t="shared" ref="Q46" si="403">(P46-P45)/(F46-F45)</f>
        <v>6.8602320534928252</v>
      </c>
      <c r="R46" s="21"/>
      <c r="S46" s="42">
        <f t="shared" ref="S46" si="404">IF(K46&lt;0, ATAN2(L46,K46)*180/PI()+360,ATAN2(L46,K46)*180/PI())</f>
        <v>51.554179976238473</v>
      </c>
      <c r="T46" s="43">
        <f t="shared" ref="T46" si="405">ATAN(N46/M46)*180/PI()</f>
        <v>2.0544100591676902</v>
      </c>
      <c r="U46" s="21"/>
      <c r="V46" s="20">
        <f t="shared" ref="V46" si="406">(G46-$G$20)*100</f>
        <v>3.3999999985098839</v>
      </c>
      <c r="W46" s="18">
        <f t="shared" ref="W46" si="407">(H46-$H$20)*100</f>
        <v>3.0500000342726707</v>
      </c>
      <c r="X46" s="18">
        <f t="shared" ref="X46" si="408">SQRT(V46^2+W46^2)</f>
        <v>4.5675485984202187</v>
      </c>
      <c r="Y46" s="18">
        <f t="shared" ref="Y46" si="409">(I46-$I$20)*100</f>
        <v>-0.24999999995998223</v>
      </c>
      <c r="Z46" s="18">
        <f t="shared" ref="Z46" si="410">SQRT((G46-$G$20)^2+(H46-$H$20)^2+(I46-$I$20)^2)*100</f>
        <v>4.5743852263348455</v>
      </c>
      <c r="AA46" s="18">
        <f t="shared" ref="AA46" si="411">Z46/F46</f>
        <v>7.1242858813778162E-2</v>
      </c>
      <c r="AB46" s="19">
        <f t="shared" ref="AB46" si="412">(AA46-$AA$20)/(F46-$F$20)</f>
        <v>1.109557827080215E-3</v>
      </c>
      <c r="AC46" s="21"/>
      <c r="AD46" s="42">
        <f t="shared" ref="AD46" si="413">IF(F46&lt;=0,NA(),IF((G46-$G$20)&lt;0,ATAN2((H46-$H$20),(G46-$G$20))*180/PI()+360,ATAN2((H46-$H$20),(G46-$G$20))*180/PI()))</f>
        <v>48.106026763110215</v>
      </c>
      <c r="AE46" s="43">
        <f t="shared" ref="AE46" si="414">IF(E46&lt;=0,NA(),ATAN(Y46/X46)*180/PI())</f>
        <v>-3.1328986007609982</v>
      </c>
      <c r="AF46" s="21"/>
      <c r="AG46" s="55">
        <f t="shared" ref="AG46" si="415">1/(O46/E46)</f>
        <v>0.11949512336197918</v>
      </c>
      <c r="AH46" s="55">
        <f t="shared" ref="AH46" si="416">1/(Z46/F46)</f>
        <v>14.036494557495255</v>
      </c>
      <c r="AI46" s="21"/>
      <c r="AJ46" s="17">
        <f t="shared" ref="AJ46" si="417">SQRT((G46-$E$11)^2+(H46-$F$11)^2+(I46-$G$11)^2)</f>
        <v>378.58989721385848</v>
      </c>
    </row>
    <row r="47" spans="2:38" ht="15.75" x14ac:dyDescent="0.25">
      <c r="B47" s="138">
        <v>28</v>
      </c>
      <c r="C47" s="139"/>
      <c r="D47" s="79">
        <v>45555.625</v>
      </c>
      <c r="E47" s="92">
        <f t="shared" ref="E47:E49" si="418">D47-D46</f>
        <v>5</v>
      </c>
      <c r="F47" s="83">
        <f t="shared" ref="F47:F49" si="419">D47-D$20</f>
        <v>69.208333333335759</v>
      </c>
      <c r="G47" s="20">
        <v>808775.20750000002</v>
      </c>
      <c r="H47" s="20">
        <v>9158387.4195000008</v>
      </c>
      <c r="I47" s="19">
        <v>2734.8024999999998</v>
      </c>
      <c r="K47" s="16">
        <f t="shared" ref="K47:K49" si="420">(G47-G46)*100</f>
        <v>0.20000000949949026</v>
      </c>
      <c r="L47" s="17">
        <f t="shared" ref="L47:L49" si="421">(H47-H46)*100</f>
        <v>0.10000001639127731</v>
      </c>
      <c r="M47" s="17">
        <f t="shared" ref="M47:M49" si="422">SQRT(K47^2+L47^2)</f>
        <v>0.22360681357698367</v>
      </c>
      <c r="N47" s="17">
        <f t="shared" ref="N47:N49" si="423">(I47-I46)*100</f>
        <v>0.19999999994979589</v>
      </c>
      <c r="O47" s="18">
        <f t="shared" ref="O47:O49" si="424">(SQRT((G47-G46)^2+(H47-H46)^2+(I47-I46)^2)*100)</f>
        <v>0.30000001176328356</v>
      </c>
      <c r="P47" s="18">
        <f t="shared" ref="P47:P49" si="425">O47/(F47-F46)</f>
        <v>6.0000002352656713E-2</v>
      </c>
      <c r="Q47" s="19">
        <f t="shared" ref="Q47:Q49" si="426">(P47-P46)/(F47-F46)</f>
        <v>-1.6617084687374746</v>
      </c>
      <c r="R47" s="21"/>
      <c r="S47" s="42">
        <f t="shared" ref="S47:S49" si="427">IF(K47&lt;0, ATAN2(L47,K47)*180/PI()+360,ATAN2(L47,K47)*180/PI())</f>
        <v>63.434946154879555</v>
      </c>
      <c r="T47" s="43">
        <f t="shared" ref="T47:T49" si="428">ATAN(N47/M47)*180/PI()</f>
        <v>41.810312873475169</v>
      </c>
      <c r="U47" s="21"/>
      <c r="V47" s="20">
        <f t="shared" ref="V47:V49" si="429">(G47-$G$20)*100</f>
        <v>3.6000000080093741</v>
      </c>
      <c r="W47" s="18">
        <f t="shared" ref="W47:W49" si="430">(H47-$H$20)*100</f>
        <v>3.1500000506639481</v>
      </c>
      <c r="X47" s="18">
        <f t="shared" ref="X47:X49" si="431">SQRT(V47^2+W47^2)</f>
        <v>4.7835656551207038</v>
      </c>
      <c r="Y47" s="18">
        <f t="shared" ref="Y47:Y49" si="432">(I47-$I$20)*100</f>
        <v>-5.0000000010186341E-2</v>
      </c>
      <c r="Z47" s="18">
        <f t="shared" ref="Z47:Z49" si="433">SQRT((G47-$G$20)^2+(H47-$H$20)^2+(I47-$I$20)^2)*100</f>
        <v>4.7838269593340632</v>
      </c>
      <c r="AA47" s="18">
        <f t="shared" ref="AA47:AA49" si="434">Z47/F47</f>
        <v>6.9122123434083985E-2</v>
      </c>
      <c r="AB47" s="19">
        <f t="shared" ref="AB47:AB49" si="435">(AA47-$AA$20)/(F47-$F$20)</f>
        <v>9.9875434221430304E-4</v>
      </c>
      <c r="AC47" s="21"/>
      <c r="AD47" s="42">
        <f t="shared" ref="AD47:AD49" si="436">IF(F47&lt;=0,NA(),IF((G47-$G$20)&lt;0,ATAN2((H47-$H$20),(G47-$G$20))*180/PI()+360,ATAN2((H47-$H$20),(G47-$G$20))*180/PI()))</f>
        <v>48.814074440773744</v>
      </c>
      <c r="AE47" s="43">
        <f t="shared" ref="AE47:AE49" si="437">IF(E47&lt;=0,NA(),ATAN(Y47/X47)*180/PI())</f>
        <v>-0.59885969168640629</v>
      </c>
      <c r="AF47" s="21"/>
      <c r="AG47" s="55">
        <f t="shared" ref="AG47:AG49" si="438">1/(O47/E47)</f>
        <v>16.666666013150937</v>
      </c>
      <c r="AH47" s="55">
        <f t="shared" ref="AH47:AH49" si="439">1/(Z47/F47)</f>
        <v>14.467148147634914</v>
      </c>
      <c r="AI47" s="21"/>
      <c r="AJ47" s="17">
        <f t="shared" ref="AJ47:AJ49" si="440">SQRT((G47-$E$11)^2+(H47-$F$11)^2+(I47-$G$11)^2)</f>
        <v>378.59062136342868</v>
      </c>
      <c r="AK47" s="125" t="s">
        <v>41</v>
      </c>
      <c r="AL47" s="125"/>
    </row>
    <row r="48" spans="2:38" ht="15.75" x14ac:dyDescent="0.25">
      <c r="B48" s="138">
        <v>29</v>
      </c>
      <c r="C48" s="139"/>
      <c r="D48" s="79">
        <v>45564.625</v>
      </c>
      <c r="E48" s="92">
        <f t="shared" si="418"/>
        <v>9</v>
      </c>
      <c r="F48" s="83">
        <f t="shared" si="419"/>
        <v>78.208333333335759</v>
      </c>
      <c r="G48" s="20">
        <v>808775.14999999991</v>
      </c>
      <c r="H48" s="20">
        <v>9158387.3764999993</v>
      </c>
      <c r="I48" s="19">
        <v>2734.7959999999998</v>
      </c>
      <c r="K48" s="16">
        <f t="shared" si="420"/>
        <v>-5.7500000111758709</v>
      </c>
      <c r="L48" s="17">
        <f t="shared" si="421"/>
        <v>-4.3000001460313797</v>
      </c>
      <c r="M48" s="17">
        <f t="shared" si="422"/>
        <v>7.1800070601909853</v>
      </c>
      <c r="N48" s="17">
        <f t="shared" si="423"/>
        <v>-0.64999999999599822</v>
      </c>
      <c r="O48" s="18">
        <f t="shared" si="424"/>
        <v>7.2093690004318134</v>
      </c>
      <c r="P48" s="18">
        <f t="shared" si="425"/>
        <v>0.80104100004797929</v>
      </c>
      <c r="Q48" s="19">
        <f t="shared" si="426"/>
        <v>8.2337888632813619E-2</v>
      </c>
      <c r="R48" s="21"/>
      <c r="S48" s="42">
        <f t="shared" si="427"/>
        <v>233.20990055855452</v>
      </c>
      <c r="T48" s="43">
        <f t="shared" si="428"/>
        <v>-5.1728380983803772</v>
      </c>
      <c r="U48" s="21"/>
      <c r="V48" s="20">
        <f t="shared" si="429"/>
        <v>-2.1500000031664968</v>
      </c>
      <c r="W48" s="18">
        <f t="shared" si="430"/>
        <v>-1.1500000953674316</v>
      </c>
      <c r="X48" s="18">
        <f t="shared" si="431"/>
        <v>2.4382371158197551</v>
      </c>
      <c r="Y48" s="18">
        <f t="shared" si="432"/>
        <v>-0.70000000000618456</v>
      </c>
      <c r="Z48" s="18">
        <f t="shared" si="433"/>
        <v>2.5367302247124539</v>
      </c>
      <c r="AA48" s="18">
        <f t="shared" si="434"/>
        <v>3.2435548957430477E-2</v>
      </c>
      <c r="AB48" s="19">
        <f t="shared" si="435"/>
        <v>4.147326451669192E-4</v>
      </c>
      <c r="AC48" s="21"/>
      <c r="AD48" s="42">
        <f t="shared" si="436"/>
        <v>241.85839682673168</v>
      </c>
      <c r="AE48" s="43">
        <f t="shared" si="437"/>
        <v>-16.01838438587524</v>
      </c>
      <c r="AF48" s="21"/>
      <c r="AG48" s="55">
        <f t="shared" si="438"/>
        <v>1.24837555123908</v>
      </c>
      <c r="AH48" s="55">
        <f t="shared" si="439"/>
        <v>30.830370755014325</v>
      </c>
      <c r="AI48" s="21"/>
      <c r="AJ48" s="17">
        <f t="shared" si="440"/>
        <v>378.58816612073025</v>
      </c>
    </row>
    <row r="49" spans="2:36" ht="15.75" x14ac:dyDescent="0.25">
      <c r="B49" s="138">
        <v>30</v>
      </c>
      <c r="C49" s="139"/>
      <c r="D49" s="79">
        <v>45572.625</v>
      </c>
      <c r="E49" s="92">
        <f t="shared" si="418"/>
        <v>8</v>
      </c>
      <c r="F49" s="83">
        <f t="shared" si="419"/>
        <v>86.208333333335759</v>
      </c>
      <c r="G49" s="20">
        <v>808775.15149999992</v>
      </c>
      <c r="H49" s="20">
        <v>9158387.3839999996</v>
      </c>
      <c r="I49" s="19">
        <v>2734.7840000000001</v>
      </c>
      <c r="K49" s="16">
        <f t="shared" si="420"/>
        <v>0.1500000013038516</v>
      </c>
      <c r="L49" s="17">
        <f t="shared" si="421"/>
        <v>0.75000002980232239</v>
      </c>
      <c r="M49" s="17">
        <f t="shared" si="422"/>
        <v>0.76485295651820551</v>
      </c>
      <c r="N49" s="17">
        <f t="shared" si="423"/>
        <v>-1.1999999999716238</v>
      </c>
      <c r="O49" s="18">
        <f t="shared" si="424"/>
        <v>1.4230249628964831</v>
      </c>
      <c r="P49" s="18">
        <f t="shared" si="425"/>
        <v>0.17787812036206038</v>
      </c>
      <c r="Q49" s="19">
        <f t="shared" si="426"/>
        <v>-7.789535996073986E-2</v>
      </c>
      <c r="R49" s="21"/>
      <c r="S49" s="42">
        <f t="shared" si="427"/>
        <v>11.309932131963478</v>
      </c>
      <c r="T49" s="43">
        <f t="shared" si="428"/>
        <v>-57.487481682304043</v>
      </c>
      <c r="U49" s="21"/>
      <c r="V49" s="20">
        <f t="shared" si="429"/>
        <v>-2.0000000018626451</v>
      </c>
      <c r="W49" s="18">
        <f t="shared" si="430"/>
        <v>-0.40000006556510925</v>
      </c>
      <c r="X49" s="18">
        <f t="shared" si="431"/>
        <v>2.0396078201219647</v>
      </c>
      <c r="Y49" s="18">
        <f t="shared" si="432"/>
        <v>-1.8999999999778083</v>
      </c>
      <c r="Z49" s="18">
        <f t="shared" si="433"/>
        <v>2.7874719836831261</v>
      </c>
      <c r="AA49" s="18">
        <f t="shared" si="434"/>
        <v>3.2334136108454876E-2</v>
      </c>
      <c r="AB49" s="19">
        <f t="shared" si="435"/>
        <v>3.7506972769593775E-4</v>
      </c>
      <c r="AC49" s="21"/>
      <c r="AD49" s="42">
        <f t="shared" si="436"/>
        <v>258.69006573018186</v>
      </c>
      <c r="AE49" s="43">
        <f t="shared" si="437"/>
        <v>-42.970459633323117</v>
      </c>
      <c r="AF49" s="21"/>
      <c r="AG49" s="55">
        <f t="shared" si="438"/>
        <v>5.6218268889088732</v>
      </c>
      <c r="AH49" s="55">
        <f t="shared" si="439"/>
        <v>30.927067191336388</v>
      </c>
      <c r="AI49" s="21"/>
      <c r="AJ49" s="17">
        <f t="shared" si="440"/>
        <v>378.58152731675602</v>
      </c>
    </row>
    <row r="50" spans="2:36" ht="15.75" x14ac:dyDescent="0.25">
      <c r="B50" s="138">
        <v>31</v>
      </c>
      <c r="C50" s="139"/>
      <c r="D50" s="79">
        <v>45576.625</v>
      </c>
      <c r="E50" s="92">
        <f t="shared" ref="E50:E53" si="441">D50-D49</f>
        <v>4</v>
      </c>
      <c r="F50" s="83">
        <f t="shared" ref="F50:F53" si="442">D50-D$20</f>
        <v>90.208333333335759</v>
      </c>
      <c r="G50" s="20">
        <v>808775.21799999999</v>
      </c>
      <c r="H50" s="20">
        <v>9158387.4389999993</v>
      </c>
      <c r="I50" s="19">
        <v>2734.8095000000003</v>
      </c>
      <c r="K50" s="16">
        <f t="shared" ref="K50:K51" si="443">(G50-G49)*100</f>
        <v>6.6500000073574483</v>
      </c>
      <c r="L50" s="17">
        <f t="shared" ref="L50:L51" si="444">(H50-H49)*100</f>
        <v>5.4999999701976776</v>
      </c>
      <c r="M50" s="17">
        <f t="shared" ref="M50:M51" si="445">SQRT(K50^2+L50^2)</f>
        <v>8.6297450582290391</v>
      </c>
      <c r="N50" s="17">
        <f t="shared" ref="N50:N51" si="446">(I50-I49)*100</f>
        <v>2.5500000000192813</v>
      </c>
      <c r="O50" s="18">
        <f t="shared" ref="O50:O51" si="447">(SQRT((G50-G49)^2+(H50-H49)^2+(I50-I49)^2)*100)</f>
        <v>8.998610991154516</v>
      </c>
      <c r="P50" s="18">
        <f t="shared" ref="P50:P51" si="448">O50/(F50-F49)</f>
        <v>2.249652747788629</v>
      </c>
      <c r="Q50" s="19">
        <f t="shared" ref="Q50:Q51" si="449">(P50-P49)/(F50-F49)</f>
        <v>0.51794365685664212</v>
      </c>
      <c r="R50" s="21"/>
      <c r="S50" s="42">
        <f t="shared" ref="S50:S51" si="450">IF(K50&lt;0, ATAN2(L50,K50)*180/PI()+360,ATAN2(L50,K50)*180/PI())</f>
        <v>50.406949554079183</v>
      </c>
      <c r="T50" s="43">
        <f t="shared" ref="T50:T51" si="451">ATAN(N50/M50)*180/PI()</f>
        <v>16.461862538219453</v>
      </c>
      <c r="U50" s="21"/>
      <c r="V50" s="20">
        <f t="shared" ref="V50:V51" si="452">(G50-$G$20)*100</f>
        <v>4.6500000054948032</v>
      </c>
      <c r="W50" s="18">
        <f t="shared" ref="W50:W51" si="453">(H50-$H$20)*100</f>
        <v>5.0999999046325684</v>
      </c>
      <c r="X50" s="18">
        <f t="shared" ref="X50:X51" si="454">SQRT(V50^2+W50^2)</f>
        <v>6.9016301754262281</v>
      </c>
      <c r="Y50" s="18">
        <f t="shared" ref="Y50:Y51" si="455">(I50-$I$20)*100</f>
        <v>0.65000000004147296</v>
      </c>
      <c r="Z50" s="18">
        <f t="shared" ref="Z50:Z51" si="456">SQRT((G50-$G$20)^2+(H50-$H$20)^2+(I50-$I$20)^2)*100</f>
        <v>6.9321713105208085</v>
      </c>
      <c r="AA50" s="18">
        <f t="shared" ref="AA50:AA51" si="457">Z50/F50</f>
        <v>7.6846240855655862E-2</v>
      </c>
      <c r="AB50" s="19">
        <f t="shared" ref="AB50:AB51" si="458">(AA50-$AA$20)/(F50-$F$20)</f>
        <v>8.5187518731440703E-4</v>
      </c>
      <c r="AC50" s="21"/>
      <c r="AD50" s="42">
        <f t="shared" ref="AD50:AD51" si="459">IF(F50&lt;=0,NA(),IF((G50-$G$20)&lt;0,ATAN2((H50-$H$20),(G50-$G$20))*180/PI()+360,ATAN2((H50-$H$20),(G50-$G$20))*180/PI()))</f>
        <v>42.357455273067636</v>
      </c>
      <c r="AE50" s="43">
        <f t="shared" ref="AE50:AE51" si="460">IF(E50&lt;=0,NA(),ATAN(Y50/X50)*180/PI())</f>
        <v>5.3802833831319319</v>
      </c>
      <c r="AF50" s="21"/>
      <c r="AG50" s="55">
        <f t="shared" ref="AG50:AG51" si="461">1/(O50/E50)</f>
        <v>0.44451304806174341</v>
      </c>
      <c r="AH50" s="55">
        <f t="shared" ref="AH50:AH51" si="462">1/(Z50/F50)</f>
        <v>13.012998278970471</v>
      </c>
      <c r="AI50" s="21"/>
      <c r="AJ50" s="17">
        <f t="shared" ref="AJ50:AJ51" si="463">SQRT((G50-$E$11)^2+(H50-$F$11)^2+(I50-$G$11)^2)</f>
        <v>378.58281591310708</v>
      </c>
    </row>
    <row r="51" spans="2:36" ht="15.75" x14ac:dyDescent="0.25">
      <c r="B51" s="138">
        <v>32</v>
      </c>
      <c r="C51" s="139"/>
      <c r="D51" s="79">
        <v>45586.583333333336</v>
      </c>
      <c r="E51" s="92">
        <f t="shared" si="441"/>
        <v>9.9583333333357587</v>
      </c>
      <c r="F51" s="83">
        <f t="shared" si="442"/>
        <v>100.16666666667152</v>
      </c>
      <c r="G51" s="20">
        <v>808775.07649999997</v>
      </c>
      <c r="H51" s="20">
        <v>9158387.3289999999</v>
      </c>
      <c r="I51" s="19">
        <v>2734.8254999999999</v>
      </c>
      <c r="K51" s="16">
        <f t="shared" si="443"/>
        <v>-14.150000002700835</v>
      </c>
      <c r="L51" s="17">
        <f t="shared" si="444"/>
        <v>-10.999999940395355</v>
      </c>
      <c r="M51" s="17">
        <f t="shared" si="445"/>
        <v>17.9226811265818</v>
      </c>
      <c r="N51" s="17">
        <f t="shared" si="446"/>
        <v>1.599999999962165</v>
      </c>
      <c r="O51" s="18">
        <f t="shared" si="447"/>
        <v>17.993957284738961</v>
      </c>
      <c r="P51" s="18">
        <f t="shared" si="448"/>
        <v>1.806924580893849</v>
      </c>
      <c r="Q51" s="19">
        <f t="shared" si="449"/>
        <v>-4.445805860030181E-2</v>
      </c>
      <c r="R51" s="21"/>
      <c r="S51" s="42">
        <f t="shared" si="450"/>
        <v>232.1390355353127</v>
      </c>
      <c r="T51" s="43">
        <f t="shared" si="451"/>
        <v>5.1014060263258854</v>
      </c>
      <c r="U51" s="21"/>
      <c r="V51" s="20">
        <f t="shared" si="452"/>
        <v>-9.4999999972060323</v>
      </c>
      <c r="W51" s="18">
        <f t="shared" si="453"/>
        <v>-5.9000000357627869</v>
      </c>
      <c r="X51" s="18">
        <f t="shared" si="454"/>
        <v>11.183022863649859</v>
      </c>
      <c r="Y51" s="18">
        <f t="shared" si="455"/>
        <v>2.250000000003638</v>
      </c>
      <c r="Z51" s="18">
        <f t="shared" si="456"/>
        <v>11.407124982612046</v>
      </c>
      <c r="AA51" s="18">
        <f t="shared" si="457"/>
        <v>0.11388144741375868</v>
      </c>
      <c r="AB51" s="19">
        <f t="shared" si="458"/>
        <v>1.1369196081239916E-3</v>
      </c>
      <c r="AC51" s="21"/>
      <c r="AD51" s="42">
        <f t="shared" si="459"/>
        <v>238.15754257680896</v>
      </c>
      <c r="AE51" s="43">
        <f t="shared" si="460"/>
        <v>11.375908542091949</v>
      </c>
      <c r="AF51" s="21"/>
      <c r="AG51" s="55">
        <f t="shared" si="461"/>
        <v>0.55342652957065885</v>
      </c>
      <c r="AH51" s="55">
        <f t="shared" si="462"/>
        <v>8.7810615575227065</v>
      </c>
      <c r="AI51" s="21"/>
      <c r="AJ51" s="17">
        <f t="shared" si="463"/>
        <v>378.58459812383182</v>
      </c>
    </row>
    <row r="52" spans="2:36" ht="15.75" x14ac:dyDescent="0.25">
      <c r="B52" s="138">
        <v>33</v>
      </c>
      <c r="C52" s="139"/>
      <c r="D52" s="79">
        <v>45592.583333333336</v>
      </c>
      <c r="E52" s="92">
        <f t="shared" si="441"/>
        <v>6</v>
      </c>
      <c r="F52" s="83">
        <f t="shared" si="442"/>
        <v>106.16666666667152</v>
      </c>
      <c r="G52" s="20">
        <v>808775.05799999996</v>
      </c>
      <c r="H52" s="20">
        <v>9158387.3100000005</v>
      </c>
      <c r="I52" s="19">
        <v>2734.7849999999999</v>
      </c>
      <c r="K52" s="16">
        <f t="shared" ref="K52:K53" si="464">(G52-G51)*100</f>
        <v>-1.8500000005587935</v>
      </c>
      <c r="L52" s="17">
        <f t="shared" ref="L52:L53" si="465">(H52-H51)*100</f>
        <v>-1.8999999389052391</v>
      </c>
      <c r="M52" s="17">
        <f t="shared" ref="M52:M53" si="466">SQRT(K52^2+L52^2)</f>
        <v>2.6518860778524118</v>
      </c>
      <c r="N52" s="17">
        <f t="shared" ref="N52:N53" si="467">(I52-I51)*100</f>
        <v>-4.0500000000065484</v>
      </c>
      <c r="O52" s="18">
        <f t="shared" ref="O52:O53" si="468">(SQRT((G52-G51)^2+(H52-H51)^2+(I52-I51)^2)*100)</f>
        <v>4.8409709532242076</v>
      </c>
      <c r="P52" s="18">
        <f t="shared" ref="P52:P53" si="469">O52/(F52-F51)</f>
        <v>0.80682849220403463</v>
      </c>
      <c r="Q52" s="19">
        <f t="shared" ref="Q52:Q53" si="470">(P52-P51)/(F52-F51)</f>
        <v>-0.16668268144830237</v>
      </c>
      <c r="R52" s="21"/>
      <c r="S52" s="42">
        <f t="shared" ref="S52:S53" si="471">IF(K52&lt;0, ATAN2(L52,K52)*180/PI()+360,ATAN2(L52,K52)*180/PI())</f>
        <v>224.23610246856941</v>
      </c>
      <c r="T52" s="43">
        <f t="shared" ref="T52:T53" si="472">ATAN(N52/M52)*180/PI()</f>
        <v>-56.783754718367568</v>
      </c>
      <c r="U52" s="21"/>
      <c r="V52" s="20">
        <f t="shared" ref="V52:V53" si="473">(G52-$G$20)*100</f>
        <v>-11.349999997764826</v>
      </c>
      <c r="W52" s="18">
        <f t="shared" ref="W52:W53" si="474">(H52-$H$20)*100</f>
        <v>-7.799999974668026</v>
      </c>
      <c r="X52" s="18">
        <f t="shared" ref="X52:X53" si="475">SQRT(V52^2+W52^2)</f>
        <v>13.771800882748877</v>
      </c>
      <c r="Y52" s="18">
        <f t="shared" ref="Y52:Y53" si="476">(I52-$I$20)*100</f>
        <v>-1.8000000000029104</v>
      </c>
      <c r="Z52" s="18">
        <f t="shared" ref="Z52:Z53" si="477">SQRT((G52-$G$20)^2+(H52-$H$20)^2+(I52-$I$20)^2)*100</f>
        <v>13.888934428317143</v>
      </c>
      <c r="AA52" s="18">
        <f t="shared" ref="AA52:AA53" si="478">Z52/F52</f>
        <v>0.13082198833579128</v>
      </c>
      <c r="AB52" s="19">
        <f t="shared" ref="AB52:AB53" si="479">(AA52-$AA$20)/(F52-$F$20)</f>
        <v>1.2322322292224676E-3</v>
      </c>
      <c r="AC52" s="21"/>
      <c r="AD52" s="42">
        <f t="shared" ref="AD52:AD53" si="480">IF(F52&lt;=0,NA(),IF((G52-$G$20)&lt;0,ATAN2((H52-$H$20),(G52-$G$20))*180/PI()+360,ATAN2((H52-$H$20),(G52-$G$20))*180/PI()))</f>
        <v>235.50219059034038</v>
      </c>
      <c r="AE52" s="43">
        <f t="shared" ref="AE52:AE53" si="481">IF(E52&lt;=0,NA(),ATAN(Y52/X52)*180/PI())</f>
        <v>-7.4464539116849142</v>
      </c>
      <c r="AF52" s="21"/>
      <c r="AG52" s="55">
        <f t="shared" ref="AG52:AG53" si="482">1/(O52/E52)</f>
        <v>1.2394207810736502</v>
      </c>
      <c r="AH52" s="55">
        <f t="shared" ref="AH52:AH53" si="483">1/(Z52/F52)</f>
        <v>7.6439749366384788</v>
      </c>
      <c r="AI52" s="21"/>
      <c r="AJ52" s="17">
        <f t="shared" ref="AJ52:AJ53" si="484">SQRT((G52-$E$11)^2+(H52-$F$11)^2+(I52-$G$11)^2)</f>
        <v>378.5823870252284</v>
      </c>
    </row>
    <row r="53" spans="2:36" ht="15.75" x14ac:dyDescent="0.25">
      <c r="B53" s="138">
        <v>34</v>
      </c>
      <c r="C53" s="139"/>
      <c r="D53" s="79">
        <v>45606.625</v>
      </c>
      <c r="E53" s="92">
        <f t="shared" si="441"/>
        <v>14.041666666664241</v>
      </c>
      <c r="F53" s="83">
        <f t="shared" si="442"/>
        <v>120.20833333333576</v>
      </c>
      <c r="G53" s="20">
        <v>808775.09</v>
      </c>
      <c r="H53" s="20">
        <v>9158387.341</v>
      </c>
      <c r="I53" s="19">
        <v>2734.7889999999998</v>
      </c>
      <c r="K53" s="16">
        <f t="shared" si="464"/>
        <v>3.2000000006519258</v>
      </c>
      <c r="L53" s="17">
        <f t="shared" si="465"/>
        <v>3.0999999493360519</v>
      </c>
      <c r="M53" s="17">
        <f t="shared" si="466"/>
        <v>4.4553338472055994</v>
      </c>
      <c r="N53" s="17">
        <f t="shared" si="467"/>
        <v>0.39999999999054126</v>
      </c>
      <c r="O53" s="18">
        <f t="shared" si="468"/>
        <v>4.4732538146240133</v>
      </c>
      <c r="P53" s="18">
        <f t="shared" si="469"/>
        <v>0.31857000460235863</v>
      </c>
      <c r="Q53" s="19">
        <f t="shared" si="470"/>
        <v>-3.4772117811401333E-2</v>
      </c>
      <c r="R53" s="21"/>
      <c r="S53" s="42">
        <f t="shared" si="471"/>
        <v>45.909380922995133</v>
      </c>
      <c r="T53" s="43">
        <f t="shared" si="472"/>
        <v>5.1302621442744032</v>
      </c>
      <c r="U53" s="21"/>
      <c r="V53" s="20">
        <f t="shared" si="473"/>
        <v>-8.1499999971129</v>
      </c>
      <c r="W53" s="18">
        <f t="shared" si="474"/>
        <v>-4.700000025331974</v>
      </c>
      <c r="X53" s="18">
        <f t="shared" si="475"/>
        <v>9.4081082153141082</v>
      </c>
      <c r="Y53" s="18">
        <f t="shared" si="476"/>
        <v>-1.4000000000123691</v>
      </c>
      <c r="Z53" s="18">
        <f t="shared" si="477"/>
        <v>9.5117033275378962</v>
      </c>
      <c r="AA53" s="18">
        <f t="shared" si="478"/>
        <v>7.9126821442254733E-2</v>
      </c>
      <c r="AB53" s="19">
        <f t="shared" si="479"/>
        <v>6.582473880811353E-4</v>
      </c>
      <c r="AC53" s="21"/>
      <c r="AD53" s="42">
        <f t="shared" si="480"/>
        <v>240.02850492550107</v>
      </c>
      <c r="AE53" s="43">
        <f t="shared" si="481"/>
        <v>-8.4639497178565737</v>
      </c>
      <c r="AF53" s="21"/>
      <c r="AG53" s="55">
        <f t="shared" si="482"/>
        <v>3.1390274839221202</v>
      </c>
      <c r="AH53" s="55">
        <f t="shared" si="483"/>
        <v>12.637939724771849</v>
      </c>
      <c r="AI53" s="21"/>
      <c r="AJ53" s="17">
        <f t="shared" si="484"/>
        <v>378.57828027638095</v>
      </c>
    </row>
    <row r="54" spans="2:36" ht="15.75" x14ac:dyDescent="0.25">
      <c r="B54" s="138">
        <v>35</v>
      </c>
      <c r="C54" s="139"/>
      <c r="D54" s="79">
        <v>45612.625</v>
      </c>
      <c r="E54" s="92">
        <f t="shared" ref="E54:E55" si="485">D54-D53</f>
        <v>6</v>
      </c>
      <c r="F54" s="83">
        <f t="shared" ref="F54:F55" si="486">D54-D$20</f>
        <v>126.20833333333576</v>
      </c>
      <c r="G54" s="20">
        <v>808775.10950000002</v>
      </c>
      <c r="H54" s="20">
        <v>9158387.3530000001</v>
      </c>
      <c r="I54" s="19">
        <v>2734.7829999999999</v>
      </c>
      <c r="K54" s="16">
        <f t="shared" ref="K54:K55" si="487">(G54-G53)*100</f>
        <v>1.9500000053085387</v>
      </c>
      <c r="L54" s="17">
        <f t="shared" ref="L54:L55" si="488">(H54-H53)*100</f>
        <v>1.2000000104308128</v>
      </c>
      <c r="M54" s="17">
        <f t="shared" ref="M54:M55" si="489">SQRT(K54^2+L54^2)</f>
        <v>2.2896506383588857</v>
      </c>
      <c r="N54" s="17">
        <f t="shared" ref="N54:N55" si="490">(I54-I53)*100</f>
        <v>-0.59999999998581188</v>
      </c>
      <c r="O54" s="18">
        <f t="shared" ref="O54:O55" si="491">(SQRT((G54-G53)^2+(H54-H53)^2+(I54-I53)^2)*100)</f>
        <v>2.3669600853669301</v>
      </c>
      <c r="P54" s="18">
        <f t="shared" ref="P54:P55" si="492">O54/(F54-F53)</f>
        <v>0.39449334756115501</v>
      </c>
      <c r="Q54" s="19">
        <f t="shared" ref="Q54:Q55" si="493">(P54-P53)/(F54-F53)</f>
        <v>1.265389049313273E-2</v>
      </c>
      <c r="R54" s="21"/>
      <c r="S54" s="42">
        <f t="shared" ref="S54:S55" si="494">IF(K54&lt;0, ATAN2(L54,K54)*180/PI()+360,ATAN2(L54,K54)*180/PI())</f>
        <v>58.392497601073408</v>
      </c>
      <c r="T54" s="43">
        <f t="shared" ref="T54:T55" si="495">ATAN(N54/M54)*180/PI()</f>
        <v>-14.684111150946979</v>
      </c>
      <c r="U54" s="21"/>
      <c r="V54" s="20">
        <f t="shared" ref="V54:V55" si="496">(G54-$G$20)*100</f>
        <v>-6.1999999918043613</v>
      </c>
      <c r="W54" s="18">
        <f t="shared" ref="W54:W55" si="497">(H54-$H$20)*100</f>
        <v>-3.5000000149011612</v>
      </c>
      <c r="X54" s="18">
        <f t="shared" ref="X54:X55" si="498">SQRT(V54^2+W54^2)</f>
        <v>7.1196910047193906</v>
      </c>
      <c r="Y54" s="18">
        <f t="shared" ref="Y54:Y55" si="499">(I54-$I$20)*100</f>
        <v>-1.999999999998181</v>
      </c>
      <c r="Z54" s="18">
        <f t="shared" ref="Z54:Z55" si="500">SQRT((G54-$G$20)^2+(H54-$H$20)^2+(I54-$I$20)^2)*100</f>
        <v>7.3952687579745842</v>
      </c>
      <c r="AA54" s="18">
        <f t="shared" ref="AA54:AA55" si="501">Z54/F54</f>
        <v>5.8595724724789237E-2</v>
      </c>
      <c r="AB54" s="19">
        <f t="shared" ref="AB54:AB55" si="502">(AA54-$AA$20)/(F54-$F$20)</f>
        <v>4.6427777926540597E-4</v>
      </c>
      <c r="AC54" s="21"/>
      <c r="AD54" s="42">
        <f t="shared" ref="AD54:AD55" si="503">IF(F54&lt;=0,NA(),IF((G54-$G$20)&lt;0,ATAN2((H54-$H$20),(G54-$G$20))*180/PI()+360,ATAN2((H54-$H$20),(G54-$G$20))*180/PI()))</f>
        <v>240.55457113322473</v>
      </c>
      <c r="AE54" s="43">
        <f t="shared" ref="AE54:AE55" si="504">IF(E54&lt;=0,NA(),ATAN(Y54/X54)*180/PI())</f>
        <v>-15.690640338590589</v>
      </c>
      <c r="AF54" s="21"/>
      <c r="AG54" s="55">
        <f t="shared" ref="AG54:AG55" si="505">1/(O54/E54)</f>
        <v>2.5348969917546667</v>
      </c>
      <c r="AH54" s="55">
        <f t="shared" ref="AH54:AH55" si="506">1/(Z54/F54)</f>
        <v>17.066091505767222</v>
      </c>
      <c r="AI54" s="21"/>
      <c r="AJ54" s="17">
        <f t="shared" ref="AJ54:AJ55" si="507">SQRT((G54-$E$11)^2+(H54-$F$11)^2+(I54-$G$11)^2)</f>
        <v>378.57995553810684</v>
      </c>
    </row>
    <row r="55" spans="2:36" ht="15.75" x14ac:dyDescent="0.25">
      <c r="B55" s="138">
        <v>36</v>
      </c>
      <c r="C55" s="139"/>
      <c r="D55" s="79">
        <v>45621.625</v>
      </c>
      <c r="E55" s="92">
        <f t="shared" si="485"/>
        <v>9</v>
      </c>
      <c r="F55" s="83">
        <f t="shared" si="486"/>
        <v>135.20833333333576</v>
      </c>
      <c r="G55" s="20">
        <v>808775.11</v>
      </c>
      <c r="H55" s="20">
        <v>9158387.3560000006</v>
      </c>
      <c r="I55" s="19">
        <v>2734.8119999999999</v>
      </c>
      <c r="K55" s="16">
        <f t="shared" si="487"/>
        <v>4.9999996554106474E-2</v>
      </c>
      <c r="L55" s="17">
        <f t="shared" si="488"/>
        <v>0.30000004917383194</v>
      </c>
      <c r="M55" s="17">
        <f t="shared" si="489"/>
        <v>0.30413817445317881</v>
      </c>
      <c r="N55" s="17">
        <f t="shared" si="490"/>
        <v>2.8999999999996362</v>
      </c>
      <c r="O55" s="18">
        <f t="shared" si="491"/>
        <v>2.9159046673644187</v>
      </c>
      <c r="P55" s="18">
        <f t="shared" si="492"/>
        <v>0.32398940748493543</v>
      </c>
      <c r="Q55" s="19">
        <f t="shared" si="493"/>
        <v>-7.8337711195799534E-3</v>
      </c>
      <c r="R55" s="21"/>
      <c r="S55" s="42">
        <f t="shared" si="494"/>
        <v>9.4623200447481395</v>
      </c>
      <c r="T55" s="43">
        <f t="shared" si="495"/>
        <v>84.012977835244527</v>
      </c>
      <c r="U55" s="21"/>
      <c r="V55" s="20">
        <f t="shared" si="496"/>
        <v>-6.1499999952502549</v>
      </c>
      <c r="W55" s="18">
        <f t="shared" si="497"/>
        <v>-3.1999999657273293</v>
      </c>
      <c r="X55" s="18">
        <f t="shared" si="498"/>
        <v>6.9327122918979587</v>
      </c>
      <c r="Y55" s="18">
        <f t="shared" si="499"/>
        <v>0.90000000000145519</v>
      </c>
      <c r="Z55" s="18">
        <f t="shared" si="500"/>
        <v>6.9908869052671463</v>
      </c>
      <c r="AA55" s="18">
        <f t="shared" si="501"/>
        <v>5.1704556464224498E-2</v>
      </c>
      <c r="AB55" s="19">
        <f t="shared" si="502"/>
        <v>3.8240658093724672E-4</v>
      </c>
      <c r="AC55" s="21"/>
      <c r="AD55" s="42">
        <f t="shared" si="503"/>
        <v>242.51090370329945</v>
      </c>
      <c r="AE55" s="43">
        <f t="shared" si="504"/>
        <v>7.3967317733311617</v>
      </c>
      <c r="AF55" s="21"/>
      <c r="AG55" s="55">
        <f t="shared" si="505"/>
        <v>3.0865206605450428</v>
      </c>
      <c r="AH55" s="55">
        <f t="shared" si="506"/>
        <v>19.340655222367523</v>
      </c>
      <c r="AI55" s="21"/>
      <c r="AJ55" s="17">
        <f t="shared" si="507"/>
        <v>378.58204121257347</v>
      </c>
    </row>
    <row r="56" spans="2:36" ht="15.75" x14ac:dyDescent="0.25">
      <c r="B56" s="138">
        <v>37</v>
      </c>
      <c r="C56" s="139"/>
      <c r="D56" s="89">
        <v>45624.625</v>
      </c>
      <c r="E56" s="92">
        <f t="shared" ref="E56" si="508">D56-D55</f>
        <v>3</v>
      </c>
      <c r="F56" s="83">
        <f t="shared" ref="F56" si="509">D56-D$20</f>
        <v>138.20833333333576</v>
      </c>
      <c r="G56" s="20">
        <v>808775.12199999997</v>
      </c>
      <c r="H56" s="20">
        <v>9158387.3680000007</v>
      </c>
      <c r="I56" s="19">
        <v>2734.7984999999999</v>
      </c>
      <c r="K56" s="16">
        <f t="shared" ref="K56" si="510">(G56-G55)*100</f>
        <v>1.1999999987892807</v>
      </c>
      <c r="L56" s="17">
        <f t="shared" ref="L56" si="511">(H56-H55)*100</f>
        <v>1.2000000104308128</v>
      </c>
      <c r="M56" s="17">
        <f t="shared" ref="M56" si="512">SQRT(K56^2+L56^2)</f>
        <v>1.6970562813673047</v>
      </c>
      <c r="N56" s="17">
        <f t="shared" ref="N56" si="513">(I56-I55)*100</f>
        <v>-1.3500000000021828</v>
      </c>
      <c r="O56" s="18">
        <f t="shared" ref="O56" si="514">(SQRT((G56-G55)^2+(H56-H55)^2+(I56-I55)^2)*100)</f>
        <v>2.1685248493236409</v>
      </c>
      <c r="P56" s="18">
        <f t="shared" ref="P56" si="515">O56/(F56-F55)</f>
        <v>0.72284161644121359</v>
      </c>
      <c r="Q56" s="19">
        <f t="shared" ref="Q56" si="516">(P56-P55)/(F56-F55)</f>
        <v>0.13295073631875939</v>
      </c>
      <c r="R56" s="21"/>
      <c r="S56" s="42">
        <f t="shared" ref="S56" si="517">IF(K56&lt;0, ATAN2(L56,K56)*180/PI()+360,ATAN2(L56,K56)*180/PI())</f>
        <v>44.99999972207889</v>
      </c>
      <c r="T56" s="43">
        <f t="shared" ref="T56" si="518">ATAN(N56/M56)*180/PI()</f>
        <v>-38.502077721791089</v>
      </c>
      <c r="U56" s="21"/>
      <c r="V56" s="20">
        <f t="shared" ref="V56" si="519">(G56-$G$20)*100</f>
        <v>-4.9499999964609742</v>
      </c>
      <c r="W56" s="18">
        <f t="shared" ref="W56" si="520">(H56-$H$20)*100</f>
        <v>-1.9999999552965164</v>
      </c>
      <c r="X56" s="18">
        <f t="shared" ref="X56" si="521">SQRT(V56^2+W56^2)</f>
        <v>5.3387732473059497</v>
      </c>
      <c r="Y56" s="18">
        <f t="shared" ref="Y56" si="522">(I56-$I$20)*100</f>
        <v>-0.4500000000007276</v>
      </c>
      <c r="Z56" s="18">
        <f t="shared" ref="Z56" si="523">SQRT((G56-$G$20)^2+(H56-$H$20)^2+(I56-$I$20)^2)*100</f>
        <v>5.3577047124818629</v>
      </c>
      <c r="AA56" s="18">
        <f t="shared" ref="AA56" si="524">Z56/F56</f>
        <v>3.8765424509967575E-2</v>
      </c>
      <c r="AB56" s="19">
        <f t="shared" ref="AB56" si="525">(AA56-$AA$20)/(F56-$F$20)</f>
        <v>2.8048543510377009E-4</v>
      </c>
      <c r="AC56" s="21"/>
      <c r="AD56" s="42">
        <f t="shared" ref="AD56" si="526">IF(F56&lt;=0,NA(),IF((G56-$G$20)&lt;0,ATAN2((H56-$H$20),(G56-$G$20))*180/PI()+360,ATAN2((H56-$H$20),(G56-$G$20))*180/PI()))</f>
        <v>247.9993020800531</v>
      </c>
      <c r="AE56" s="43">
        <f t="shared" ref="AE56" si="527">IF(E56&lt;=0,NA(),ATAN(Y56/X56)*180/PI())</f>
        <v>-4.8180169259591459</v>
      </c>
      <c r="AF56" s="21"/>
      <c r="AG56" s="55">
        <f t="shared" ref="AG56" si="528">1/(O56/E56)</f>
        <v>1.38342892447633</v>
      </c>
      <c r="AH56" s="55">
        <f t="shared" ref="AH56" si="529">1/(Z56/F56)</f>
        <v>25.796183393861057</v>
      </c>
      <c r="AI56" s="21"/>
      <c r="AJ56" s="17">
        <f t="shared" ref="AJ56" si="530">SQRT((G56-$E$11)^2+(H56-$F$11)^2+(I56-$G$11)^2)</f>
        <v>378.57807963597349</v>
      </c>
    </row>
    <row r="57" spans="2:36" ht="15.75" x14ac:dyDescent="0.25">
      <c r="B57" s="138">
        <v>38</v>
      </c>
      <c r="C57" s="139"/>
      <c r="D57" s="79">
        <v>45627.625</v>
      </c>
      <c r="E57" s="92">
        <f t="shared" ref="E57:E62" si="531">D57-D56</f>
        <v>3</v>
      </c>
      <c r="F57" s="83">
        <f t="shared" ref="F57:F62" si="532">D57-D$20</f>
        <v>141.20833333333576</v>
      </c>
      <c r="G57" s="20">
        <v>808774.99200000009</v>
      </c>
      <c r="H57" s="20">
        <v>9158387.2694999985</v>
      </c>
      <c r="I57" s="19">
        <v>2734.7960000000003</v>
      </c>
      <c r="K57" s="16">
        <f t="shared" ref="K57:K62" si="533">(G57-G56)*100</f>
        <v>-12.999999988824129</v>
      </c>
      <c r="L57" s="17">
        <f t="shared" ref="L57:L62" si="534">(H57-H56)*100</f>
        <v>-9.8500002175569534</v>
      </c>
      <c r="M57" s="17">
        <f t="shared" ref="M57:M62" si="535">SQRT(K57^2+L57^2)</f>
        <v>16.310196319949661</v>
      </c>
      <c r="N57" s="17">
        <f t="shared" ref="N57:N62" si="536">(I57-I56)*100</f>
        <v>-0.24999999995998223</v>
      </c>
      <c r="O57" s="18">
        <f t="shared" ref="O57:O62" si="537">(SQRT((G57-G56)^2+(H57-H56)^2+(I57-I56)^2)*100)</f>
        <v>16.312112186816254</v>
      </c>
      <c r="P57" s="18">
        <f t="shared" ref="P57:P62" si="538">O57/(F57-F56)</f>
        <v>5.4373707289387516</v>
      </c>
      <c r="Q57" s="19">
        <f t="shared" ref="Q57:Q62" si="539">(P57-P56)/(F57-F56)</f>
        <v>1.5715097041658461</v>
      </c>
      <c r="R57" s="21"/>
      <c r="S57" s="42">
        <f t="shared" ref="S57:S62" si="540">IF(K57&lt;0, ATAN2(L57,K57)*180/PI()+360,ATAN2(L57,K57)*180/PI())</f>
        <v>232.84907010863458</v>
      </c>
      <c r="T57" s="43">
        <f t="shared" ref="T57:T62" si="541">ATAN(N57/M57)*180/PI()</f>
        <v>-0.87815149402070691</v>
      </c>
      <c r="U57" s="21"/>
      <c r="V57" s="20">
        <f t="shared" ref="V57:V62" si="542">(G57-$G$20)*100</f>
        <v>-17.949999985285103</v>
      </c>
      <c r="W57" s="18">
        <f t="shared" ref="W57:W62" si="543">(H57-$H$20)*100</f>
        <v>-11.85000017285347</v>
      </c>
      <c r="X57" s="18">
        <f t="shared" ref="X57:X62" si="544">SQRT(V57^2+W57^2)</f>
        <v>21.508719245188974</v>
      </c>
      <c r="Y57" s="18">
        <f t="shared" ref="Y57:Y62" si="545">(I57-$I$20)*100</f>
        <v>-0.69999999996070983</v>
      </c>
      <c r="Z57" s="18">
        <f t="shared" ref="Z57:Z62" si="546">SQRT((G57-$G$20)^2+(H57-$H$20)^2+(I57-$I$20)^2)*100</f>
        <v>21.520106959964384</v>
      </c>
      <c r="AA57" s="18">
        <f t="shared" ref="AA57:AA62" si="547">Z57/F57</f>
        <v>0.15239969520186969</v>
      </c>
      <c r="AB57" s="19">
        <f t="shared" ref="AB57:AB62" si="548">(AA57-$AA$20)/(F57-$F$20)</f>
        <v>1.0792542593227529E-3</v>
      </c>
      <c r="AC57" s="21"/>
      <c r="AD57" s="42">
        <f t="shared" ref="AD57:AD62" si="549">IF(F57&lt;=0,NA(),IF((G57-$G$20)&lt;0,ATAN2((H57-$H$20),(G57-$G$20))*180/PI()+360,ATAN2((H57-$H$20),(G57-$G$20))*180/PI()))</f>
        <v>236.56851861455885</v>
      </c>
      <c r="AE57" s="43">
        <f t="shared" ref="AE57:AE62" si="550">IF(E57&lt;=0,NA(),ATAN(Y57/X57)*180/PI())</f>
        <v>-1.8640298424742605</v>
      </c>
      <c r="AF57" s="21"/>
      <c r="AG57" s="55">
        <f t="shared" ref="AG57:AG62" si="551">1/(O57/E57)</f>
        <v>0.1839124183086881</v>
      </c>
      <c r="AH57" s="55">
        <f t="shared" ref="AH57:AH62" si="552">1/(Z57/F57)</f>
        <v>6.5616929133315729</v>
      </c>
      <c r="AI57" s="21"/>
      <c r="AJ57" s="17">
        <f t="shared" ref="AJ57:AJ62" si="553">SQRT((G57-$E$11)^2+(H57-$F$11)^2+(I57-$G$11)^2)</f>
        <v>378.57532397555718</v>
      </c>
    </row>
    <row r="58" spans="2:36" ht="15.75" x14ac:dyDescent="0.25">
      <c r="B58" s="138">
        <v>39</v>
      </c>
      <c r="C58" s="139"/>
      <c r="D58" s="89">
        <v>45634.625</v>
      </c>
      <c r="E58" s="92">
        <f t="shared" si="531"/>
        <v>7</v>
      </c>
      <c r="F58" s="83">
        <f t="shared" si="532"/>
        <v>148.20833333333576</v>
      </c>
      <c r="G58" s="20">
        <v>808775.17050000001</v>
      </c>
      <c r="H58" s="20">
        <v>9158387.4094999991</v>
      </c>
      <c r="I58" s="19">
        <v>2734.8</v>
      </c>
      <c r="K58" s="16">
        <f t="shared" si="533"/>
        <v>17.84999999217689</v>
      </c>
      <c r="L58" s="17">
        <f t="shared" si="534"/>
        <v>14.000000059604645</v>
      </c>
      <c r="M58" s="17">
        <f t="shared" si="535"/>
        <v>22.68529262296709</v>
      </c>
      <c r="N58" s="17">
        <f t="shared" si="536"/>
        <v>0.39999999999054126</v>
      </c>
      <c r="O58" s="18">
        <f t="shared" si="537"/>
        <v>22.688818862815172</v>
      </c>
      <c r="P58" s="18">
        <f t="shared" si="538"/>
        <v>3.2412598375450243</v>
      </c>
      <c r="Q58" s="19">
        <f t="shared" si="539"/>
        <v>-0.31373012734196104</v>
      </c>
      <c r="R58" s="21"/>
      <c r="S58" s="42">
        <f t="shared" si="540"/>
        <v>51.892422991836611</v>
      </c>
      <c r="T58" s="43">
        <f t="shared" si="541"/>
        <v>1.010167136484428</v>
      </c>
      <c r="U58" s="21"/>
      <c r="V58" s="20">
        <f t="shared" si="542"/>
        <v>-9.9999993108212948E-2</v>
      </c>
      <c r="W58" s="18">
        <f t="shared" si="543"/>
        <v>2.1499998867511749</v>
      </c>
      <c r="X58" s="18">
        <f t="shared" si="544"/>
        <v>2.1523242115563601</v>
      </c>
      <c r="Y58" s="18">
        <f t="shared" si="545"/>
        <v>-0.29999999997016857</v>
      </c>
      <c r="Z58" s="18">
        <f t="shared" si="546"/>
        <v>2.1731312688454438</v>
      </c>
      <c r="AA58" s="18">
        <f t="shared" si="547"/>
        <v>1.4662679351220074E-2</v>
      </c>
      <c r="AB58" s="19">
        <f t="shared" si="548"/>
        <v>9.8932894132492554E-5</v>
      </c>
      <c r="AC58" s="21"/>
      <c r="AD58" s="42">
        <f t="shared" si="549"/>
        <v>357.33699927712837</v>
      </c>
      <c r="AE58" s="43">
        <f t="shared" si="550"/>
        <v>-7.9350032823047565</v>
      </c>
      <c r="AF58" s="21"/>
      <c r="AG58" s="55">
        <f t="shared" si="551"/>
        <v>0.30852200999640128</v>
      </c>
      <c r="AH58" s="55">
        <f t="shared" si="552"/>
        <v>68.20035929632401</v>
      </c>
      <c r="AI58" s="21"/>
      <c r="AJ58" s="17">
        <f t="shared" si="553"/>
        <v>378.57550100483206</v>
      </c>
    </row>
    <row r="59" spans="2:36" ht="15.75" x14ac:dyDescent="0.25">
      <c r="B59" s="138">
        <v>40</v>
      </c>
      <c r="C59" s="139"/>
      <c r="D59" s="79">
        <v>45637.625</v>
      </c>
      <c r="E59" s="92">
        <f t="shared" si="531"/>
        <v>3</v>
      </c>
      <c r="F59" s="83">
        <f t="shared" si="532"/>
        <v>151.20833333333576</v>
      </c>
      <c r="G59" s="20">
        <v>808775.14999999991</v>
      </c>
      <c r="H59" s="20">
        <v>9158387.3945000004</v>
      </c>
      <c r="I59" s="19">
        <v>2734.8040000000001</v>
      </c>
      <c r="K59" s="16">
        <f t="shared" si="533"/>
        <v>-2.0500000100582838</v>
      </c>
      <c r="L59" s="17">
        <f t="shared" si="534"/>
        <v>-1.4999998733401299</v>
      </c>
      <c r="M59" s="17">
        <f t="shared" si="535"/>
        <v>2.5401770924995306</v>
      </c>
      <c r="N59" s="17">
        <f t="shared" si="536"/>
        <v>0.39999999999054126</v>
      </c>
      <c r="O59" s="18">
        <f t="shared" si="537"/>
        <v>2.5714781082583227</v>
      </c>
      <c r="P59" s="18">
        <f t="shared" si="538"/>
        <v>0.85715936941944093</v>
      </c>
      <c r="Q59" s="19">
        <f t="shared" si="539"/>
        <v>-0.79470015604186106</v>
      </c>
      <c r="R59" s="21"/>
      <c r="S59" s="42">
        <f t="shared" si="540"/>
        <v>233.80679513402492</v>
      </c>
      <c r="T59" s="43">
        <f t="shared" si="541"/>
        <v>8.9488442560296342</v>
      </c>
      <c r="U59" s="21"/>
      <c r="V59" s="20">
        <f t="shared" si="542"/>
        <v>-2.1500000031664968</v>
      </c>
      <c r="W59" s="18">
        <f t="shared" si="543"/>
        <v>0.65000001341104507</v>
      </c>
      <c r="X59" s="18">
        <f t="shared" si="544"/>
        <v>2.2461077514336432</v>
      </c>
      <c r="Y59" s="18">
        <f t="shared" si="545"/>
        <v>0.10000000002037268</v>
      </c>
      <c r="Z59" s="18">
        <f t="shared" si="546"/>
        <v>2.2483327224977998</v>
      </c>
      <c r="AA59" s="18">
        <f t="shared" si="547"/>
        <v>1.4869105907948836E-2</v>
      </c>
      <c r="AB59" s="19">
        <f t="shared" si="548"/>
        <v>9.8335227828814096E-5</v>
      </c>
      <c r="AC59" s="21"/>
      <c r="AD59" s="42">
        <f t="shared" si="549"/>
        <v>286.82141019412893</v>
      </c>
      <c r="AE59" s="43">
        <f t="shared" si="550"/>
        <v>2.5492084237411348</v>
      </c>
      <c r="AF59" s="21"/>
      <c r="AG59" s="55">
        <f t="shared" si="551"/>
        <v>1.1666441920564969</v>
      </c>
      <c r="AH59" s="55">
        <f t="shared" si="552"/>
        <v>67.253539398452503</v>
      </c>
      <c r="AI59" s="21"/>
      <c r="AJ59" s="17">
        <f t="shared" si="553"/>
        <v>378.57526649269545</v>
      </c>
    </row>
    <row r="60" spans="2:36" ht="15.75" x14ac:dyDescent="0.25">
      <c r="B60" s="138">
        <v>41</v>
      </c>
      <c r="C60" s="139"/>
      <c r="D60" s="89">
        <v>45641.458333333336</v>
      </c>
      <c r="E60" s="92">
        <f t="shared" si="531"/>
        <v>3.8333333333357587</v>
      </c>
      <c r="F60" s="83">
        <f t="shared" si="532"/>
        <v>155.04166666667152</v>
      </c>
      <c r="G60" s="20">
        <v>808774.91350000002</v>
      </c>
      <c r="H60" s="20">
        <v>9158387.2074999996</v>
      </c>
      <c r="I60" s="19">
        <v>2734.779</v>
      </c>
      <c r="K60" s="16">
        <f t="shared" si="533"/>
        <v>-23.649999988265336</v>
      </c>
      <c r="L60" s="17">
        <f t="shared" si="534"/>
        <v>-18.700000084936619</v>
      </c>
      <c r="M60" s="17">
        <f t="shared" si="535"/>
        <v>30.149834205540497</v>
      </c>
      <c r="N60" s="17">
        <f t="shared" si="536"/>
        <v>-2.5000000000090949</v>
      </c>
      <c r="O60" s="18">
        <f t="shared" si="537"/>
        <v>30.253305647839962</v>
      </c>
      <c r="P60" s="18">
        <f t="shared" si="538"/>
        <v>7.8921666907358663</v>
      </c>
      <c r="Q60" s="19">
        <f t="shared" si="539"/>
        <v>1.8352193012118194</v>
      </c>
      <c r="R60" s="21"/>
      <c r="S60" s="42">
        <f t="shared" si="540"/>
        <v>231.66665975045683</v>
      </c>
      <c r="T60" s="43">
        <f t="shared" si="541"/>
        <v>-4.7400761842804089</v>
      </c>
      <c r="U60" s="21"/>
      <c r="V60" s="20">
        <f t="shared" si="542"/>
        <v>-25.799999991431832</v>
      </c>
      <c r="W60" s="18">
        <f t="shared" si="543"/>
        <v>-18.050000071525574</v>
      </c>
      <c r="X60" s="18">
        <f t="shared" si="544"/>
        <v>31.48717996486754</v>
      </c>
      <c r="Y60" s="18">
        <f t="shared" si="545"/>
        <v>-2.3999999999887223</v>
      </c>
      <c r="Z60" s="18">
        <f t="shared" si="546"/>
        <v>31.578513298442367</v>
      </c>
      <c r="AA60" s="18">
        <f t="shared" si="547"/>
        <v>0.20367759182010026</v>
      </c>
      <c r="AB60" s="19">
        <f t="shared" si="548"/>
        <v>1.3136958354426911E-3</v>
      </c>
      <c r="AC60" s="21"/>
      <c r="AD60" s="42">
        <f t="shared" si="549"/>
        <v>235.022886874157</v>
      </c>
      <c r="AE60" s="43">
        <f t="shared" si="550"/>
        <v>-4.3587421173670302</v>
      </c>
      <c r="AF60" s="21"/>
      <c r="AG60" s="55">
        <f t="shared" si="551"/>
        <v>0.12670791674659368</v>
      </c>
      <c r="AH60" s="55">
        <f t="shared" si="552"/>
        <v>4.9097202645800007</v>
      </c>
      <c r="AI60" s="21"/>
      <c r="AJ60" s="17">
        <f t="shared" si="553"/>
        <v>378.57346062794898</v>
      </c>
    </row>
    <row r="61" spans="2:36" ht="15.75" x14ac:dyDescent="0.25">
      <c r="B61" s="138">
        <v>42</v>
      </c>
      <c r="C61" s="139"/>
      <c r="D61" s="79">
        <v>45643.625</v>
      </c>
      <c r="E61" s="92">
        <f t="shared" si="531"/>
        <v>2.1666666666642413</v>
      </c>
      <c r="F61" s="83">
        <f t="shared" si="532"/>
        <v>157.20833333333576</v>
      </c>
      <c r="G61" s="20">
        <v>808774.64500000002</v>
      </c>
      <c r="H61" s="20">
        <v>9158386.9979999997</v>
      </c>
      <c r="I61" s="19">
        <v>2734.7775000000001</v>
      </c>
      <c r="K61" s="16">
        <f t="shared" si="533"/>
        <v>-26.850000000558794</v>
      </c>
      <c r="L61" s="17">
        <f t="shared" si="534"/>
        <v>-20.949999988079071</v>
      </c>
      <c r="M61" s="17">
        <f t="shared" si="535"/>
        <v>34.056203539597895</v>
      </c>
      <c r="N61" s="17">
        <f t="shared" si="536"/>
        <v>-0.14999999998508429</v>
      </c>
      <c r="O61" s="18">
        <f t="shared" si="537"/>
        <v>34.056533874287851</v>
      </c>
      <c r="P61" s="18">
        <f t="shared" si="538"/>
        <v>15.71840024968891</v>
      </c>
      <c r="Q61" s="19">
        <f t="shared" si="539"/>
        <v>3.6121077964439099</v>
      </c>
      <c r="R61" s="21"/>
      <c r="S61" s="42">
        <f t="shared" si="540"/>
        <v>232.03648316841432</v>
      </c>
      <c r="T61" s="43">
        <f t="shared" si="541"/>
        <v>-0.25235670621213097</v>
      </c>
      <c r="U61" s="21"/>
      <c r="V61" s="20">
        <f t="shared" si="542"/>
        <v>-52.649999991990626</v>
      </c>
      <c r="W61" s="18">
        <f t="shared" si="543"/>
        <v>-39.000000059604645</v>
      </c>
      <c r="X61" s="18">
        <f t="shared" si="544"/>
        <v>65.521160733046969</v>
      </c>
      <c r="Y61" s="18">
        <f t="shared" si="545"/>
        <v>-2.5499999999738066</v>
      </c>
      <c r="Z61" s="18">
        <f t="shared" si="546"/>
        <v>65.570763330966656</v>
      </c>
      <c r="AA61" s="18">
        <f t="shared" si="547"/>
        <v>0.41709470446413344</v>
      </c>
      <c r="AB61" s="19">
        <f t="shared" si="548"/>
        <v>2.6531335560930421E-3</v>
      </c>
      <c r="AC61" s="21"/>
      <c r="AD61" s="42">
        <f t="shared" si="549"/>
        <v>233.47114458696291</v>
      </c>
      <c r="AE61" s="43">
        <f t="shared" si="550"/>
        <v>-2.2287538355793117</v>
      </c>
      <c r="AF61" s="21"/>
      <c r="AG61" s="55">
        <f t="shared" si="551"/>
        <v>6.3619705829783241E-2</v>
      </c>
      <c r="AH61" s="55">
        <f t="shared" si="552"/>
        <v>2.3975370324702632</v>
      </c>
      <c r="AI61" s="21"/>
      <c r="AJ61" s="17">
        <f t="shared" si="553"/>
        <v>378.57333266686715</v>
      </c>
    </row>
    <row r="62" spans="2:36" ht="15.75" x14ac:dyDescent="0.25">
      <c r="B62" s="138">
        <v>43</v>
      </c>
      <c r="C62" s="139"/>
      <c r="D62" s="89">
        <v>45644.416666666664</v>
      </c>
      <c r="E62" s="92">
        <f t="shared" si="531"/>
        <v>0.79166666666424135</v>
      </c>
      <c r="F62" s="83">
        <f t="shared" si="532"/>
        <v>158</v>
      </c>
      <c r="G62" s="20">
        <v>808775.08799999999</v>
      </c>
      <c r="H62" s="20">
        <v>9158387.3475000001</v>
      </c>
      <c r="I62" s="19">
        <v>2734.7995000000001</v>
      </c>
      <c r="K62" s="16">
        <f t="shared" si="533"/>
        <v>44.299999997019768</v>
      </c>
      <c r="L62" s="17">
        <f t="shared" si="534"/>
        <v>34.950000047683716</v>
      </c>
      <c r="M62" s="17">
        <f t="shared" si="535"/>
        <v>56.426877488206301</v>
      </c>
      <c r="N62" s="17">
        <f t="shared" si="536"/>
        <v>2.1999999999934516</v>
      </c>
      <c r="O62" s="18">
        <f t="shared" si="537"/>
        <v>56.469748565661369</v>
      </c>
      <c r="P62" s="18">
        <f t="shared" si="538"/>
        <v>71.330208714738149</v>
      </c>
      <c r="Q62" s="19">
        <f t="shared" si="539"/>
        <v>70.246494903435291</v>
      </c>
      <c r="R62" s="21"/>
      <c r="S62" s="42">
        <f t="shared" si="540"/>
        <v>51.728712348856497</v>
      </c>
      <c r="T62" s="43">
        <f t="shared" si="541"/>
        <v>2.2327463198065369</v>
      </c>
      <c r="U62" s="21"/>
      <c r="V62" s="20">
        <f t="shared" si="542"/>
        <v>-8.3499999949708581</v>
      </c>
      <c r="W62" s="18">
        <f t="shared" si="543"/>
        <v>-4.050000011920929</v>
      </c>
      <c r="X62" s="18">
        <f t="shared" si="544"/>
        <v>9.280355597312683</v>
      </c>
      <c r="Y62" s="18">
        <f t="shared" si="545"/>
        <v>-0.34999999998035491</v>
      </c>
      <c r="Z62" s="18">
        <f t="shared" si="546"/>
        <v>9.2869532147286638</v>
      </c>
      <c r="AA62" s="18">
        <f t="shared" si="547"/>
        <v>5.8778184903345972E-2</v>
      </c>
      <c r="AB62" s="19">
        <f t="shared" si="548"/>
        <v>3.7201382850218968E-4</v>
      </c>
      <c r="AC62" s="21"/>
      <c r="AD62" s="42">
        <f t="shared" si="549"/>
        <v>244.12522594101688</v>
      </c>
      <c r="AE62" s="43">
        <f t="shared" si="550"/>
        <v>-2.1598335329272227</v>
      </c>
      <c r="AF62" s="21"/>
      <c r="AG62" s="55">
        <f t="shared" si="551"/>
        <v>1.4019305677334733E-2</v>
      </c>
      <c r="AH62" s="55">
        <f t="shared" si="552"/>
        <v>17.013114672465406</v>
      </c>
      <c r="AI62" s="21"/>
      <c r="AJ62" s="17">
        <f t="shared" si="553"/>
        <v>378.57348356488563</v>
      </c>
    </row>
    <row r="63" spans="2:36" ht="15.75" x14ac:dyDescent="0.25">
      <c r="B63" s="138">
        <v>44</v>
      </c>
      <c r="C63" s="139"/>
      <c r="D63" s="79">
        <v>45648.375</v>
      </c>
      <c r="E63" s="92">
        <f t="shared" ref="E63:E64" si="554">D63-D62</f>
        <v>3.9583333333357587</v>
      </c>
      <c r="F63" s="83">
        <f t="shared" ref="F63:F64" si="555">D63-D$20</f>
        <v>161.95833333333576</v>
      </c>
      <c r="G63" s="20">
        <v>808775.12300000002</v>
      </c>
      <c r="H63" s="20">
        <v>9158387.375500001</v>
      </c>
      <c r="I63" s="19">
        <v>2734.819</v>
      </c>
      <c r="K63" s="16">
        <f t="shared" ref="K63:K64" si="556">(G63-G62)*100</f>
        <v>3.500000003259629</v>
      </c>
      <c r="L63" s="17">
        <f t="shared" ref="L63:L64" si="557">(H63-H62)*100</f>
        <v>2.8000000864267349</v>
      </c>
      <c r="M63" s="17">
        <f t="shared" ref="M63:M64" si="558">SQRT(K63^2+L63^2)</f>
        <v>4.4821870227386906</v>
      </c>
      <c r="N63" s="17">
        <f t="shared" ref="N63:N64" si="559">(I63-I62)*100</f>
        <v>1.9499999999879947</v>
      </c>
      <c r="O63" s="18">
        <f t="shared" ref="O63:O64" si="560">(SQRT((G63-G62)^2+(H63-H62)^2+(I63-I62)^2)*100)</f>
        <v>4.8879955510168278</v>
      </c>
      <c r="P63" s="18">
        <f t="shared" ref="P63:P64" si="561">O63/(F63-F62)</f>
        <v>1.2348620339403367</v>
      </c>
      <c r="Q63" s="19">
        <f t="shared" ref="Q63:Q64" si="562">(P63-P62)/(F63-F62)</f>
        <v>-17.708298108822284</v>
      </c>
      <c r="R63" s="21"/>
      <c r="S63" s="42">
        <f t="shared" ref="S63:S64" si="563">IF(K63&lt;0, ATAN2(L63,K63)*180/PI()+360,ATAN2(L63,K63)*180/PI())</f>
        <v>51.340190909241493</v>
      </c>
      <c r="T63" s="43">
        <f t="shared" ref="T63:T64" si="564">ATAN(N63/M63)*180/PI()</f>
        <v>23.511712859581337</v>
      </c>
      <c r="U63" s="21"/>
      <c r="V63" s="20">
        <f t="shared" ref="V63:V64" si="565">(G63-$G$20)*100</f>
        <v>-4.8499999917112291</v>
      </c>
      <c r="W63" s="18">
        <f t="shared" ref="W63:W64" si="566">(H63-$H$20)*100</f>
        <v>-1.249999925494194</v>
      </c>
      <c r="X63" s="18">
        <f t="shared" ref="X63:X64" si="567">SQRT(V63^2+W63^2)</f>
        <v>5.0084927606351206</v>
      </c>
      <c r="Y63" s="18">
        <f t="shared" ref="Y63:Y64" si="568">(I63-$I$20)*100</f>
        <v>1.6000000000076398</v>
      </c>
      <c r="Z63" s="18">
        <f t="shared" ref="Z63:Z64" si="569">SQRT((G63-$G$20)^2+(H63-$H$20)^2+(I63-$I$20)^2)*100</f>
        <v>5.2578512467888308</v>
      </c>
      <c r="AA63" s="18">
        <f t="shared" ref="AA63:AA64" si="570">Z63/F63</f>
        <v>3.2464221745029595E-2</v>
      </c>
      <c r="AB63" s="19">
        <f t="shared" ref="AB63:AB64" si="571">(AA63-$AA$20)/(F63-$F$20)</f>
        <v>2.0044798607684553E-4</v>
      </c>
      <c r="AC63" s="21"/>
      <c r="AD63" s="42">
        <f t="shared" ref="AD63:AD64" si="572">IF(F63&lt;=0,NA(),IF((G63-$G$20)&lt;0,ATAN2((H63-$H$20),(G63-$G$20))*180/PI()+360,ATAN2((H63-$H$20),(G63-$G$20))*180/PI()))</f>
        <v>255.54757255059613</v>
      </c>
      <c r="AE63" s="43">
        <f t="shared" ref="AE63:AE64" si="573">IF(E63&lt;=0,NA(),ATAN(Y63/X63)*180/PI())</f>
        <v>17.716465487888897</v>
      </c>
      <c r="AF63" s="21"/>
      <c r="AG63" s="55">
        <f t="shared" ref="AG63:AG64" si="574">1/(O63/E63)</f>
        <v>0.80980706549790626</v>
      </c>
      <c r="AH63" s="55">
        <f t="shared" ref="AH63:AH64" si="575">1/(Z63/F63)</f>
        <v>30.803141004084107</v>
      </c>
      <c r="AI63" s="21"/>
      <c r="AJ63" s="17">
        <f t="shared" ref="AJ63:AJ64" si="576">SQRT((G63-$E$11)^2+(H63-$F$11)^2+(I63-$G$11)^2)</f>
        <v>378.57575385344938</v>
      </c>
    </row>
    <row r="64" spans="2:36" ht="15.75" x14ac:dyDescent="0.25">
      <c r="B64" s="138">
        <v>45</v>
      </c>
      <c r="C64" s="139"/>
      <c r="D64" s="89">
        <v>45649.583333333336</v>
      </c>
      <c r="E64" s="92">
        <f t="shared" si="554"/>
        <v>1.2083333333357587</v>
      </c>
      <c r="F64" s="83">
        <f t="shared" si="555"/>
        <v>163.16666666667152</v>
      </c>
      <c r="G64" s="20">
        <v>808775.16500000004</v>
      </c>
      <c r="H64" s="20">
        <v>9158387.4065000005</v>
      </c>
      <c r="I64" s="19">
        <v>2734.8040000000001</v>
      </c>
      <c r="K64" s="16">
        <f t="shared" si="556"/>
        <v>4.2000000015832484</v>
      </c>
      <c r="L64" s="17">
        <f t="shared" si="557"/>
        <v>3.0999999493360519</v>
      </c>
      <c r="M64" s="17">
        <f t="shared" si="558"/>
        <v>5.2201532256422141</v>
      </c>
      <c r="N64" s="17">
        <f t="shared" si="559"/>
        <v>-1.4999999999872671</v>
      </c>
      <c r="O64" s="18">
        <f t="shared" si="560"/>
        <v>5.4313902179041245</v>
      </c>
      <c r="P64" s="18">
        <f t="shared" si="561"/>
        <v>4.4949436286012876</v>
      </c>
      <c r="Q64" s="19">
        <f t="shared" si="562"/>
        <v>2.697998561093303</v>
      </c>
      <c r="R64" s="21"/>
      <c r="S64" s="42">
        <f t="shared" si="563"/>
        <v>53.569142337566063</v>
      </c>
      <c r="T64" s="43">
        <f t="shared" si="564"/>
        <v>-16.031892942582495</v>
      </c>
      <c r="U64" s="21"/>
      <c r="V64" s="20">
        <f t="shared" si="565"/>
        <v>-0.64999999012798071</v>
      </c>
      <c r="W64" s="18">
        <f t="shared" si="566"/>
        <v>1.8500000238418579</v>
      </c>
      <c r="X64" s="18">
        <f t="shared" si="567"/>
        <v>1.9608671743341644</v>
      </c>
      <c r="Y64" s="18">
        <f t="shared" si="568"/>
        <v>0.10000000002037268</v>
      </c>
      <c r="Z64" s="18">
        <f t="shared" si="569"/>
        <v>1.9634154108046835</v>
      </c>
      <c r="AA64" s="18">
        <f t="shared" si="570"/>
        <v>1.2033189443133556E-2</v>
      </c>
      <c r="AB64" s="19">
        <f t="shared" si="571"/>
        <v>7.3747841326659026E-5</v>
      </c>
      <c r="AC64" s="21"/>
      <c r="AD64" s="42">
        <f t="shared" si="572"/>
        <v>340.64100632738223</v>
      </c>
      <c r="AE64" s="43">
        <f t="shared" si="573"/>
        <v>2.9194320960678586</v>
      </c>
      <c r="AF64" s="21"/>
      <c r="AG64" s="55">
        <f t="shared" si="574"/>
        <v>0.22247220046031471</v>
      </c>
      <c r="AH64" s="55">
        <f t="shared" si="575"/>
        <v>83.103486795898945</v>
      </c>
      <c r="AI64" s="21"/>
      <c r="AJ64" s="17">
        <f t="shared" si="576"/>
        <v>378.57505504855175</v>
      </c>
    </row>
    <row r="65" spans="2:36" ht="15.75" x14ac:dyDescent="0.25">
      <c r="B65" s="138">
        <v>46</v>
      </c>
      <c r="C65" s="139"/>
      <c r="D65" s="79">
        <v>45651.416666666664</v>
      </c>
      <c r="E65" s="92">
        <f t="shared" ref="E65:E68" si="577">D65-D64</f>
        <v>1.8333333333284827</v>
      </c>
      <c r="F65" s="83">
        <f t="shared" ref="F65:F68" si="578">D65-D$20</f>
        <v>165</v>
      </c>
      <c r="G65" s="20">
        <v>808775.304</v>
      </c>
      <c r="H65" s="20">
        <v>9158387.5154999997</v>
      </c>
      <c r="I65" s="19">
        <v>2734.7960000000003</v>
      </c>
      <c r="K65" s="16">
        <f t="shared" ref="K65:K68" si="579">(G65-G64)*100</f>
        <v>13.899999996647239</v>
      </c>
      <c r="L65" s="17">
        <f t="shared" ref="L65:L68" si="580">(H65-H64)*100</f>
        <v>10.899999924004078</v>
      </c>
      <c r="M65" s="17">
        <f t="shared" ref="M65:M68" si="581">SQRT(K65^2+L65^2)</f>
        <v>17.664087812567118</v>
      </c>
      <c r="N65" s="17">
        <f t="shared" ref="N65:N68" si="582">(I65-I64)*100</f>
        <v>-0.79999999998108251</v>
      </c>
      <c r="O65" s="18">
        <f t="shared" ref="O65:O68" si="583">(SQRT((G65-G64)^2+(H65-H64)^2+(I65-I64)^2)*100)</f>
        <v>17.68219438446631</v>
      </c>
      <c r="P65" s="18">
        <f t="shared" ref="P65:P68" si="584">O65/(F65-F64)</f>
        <v>9.644833300643505</v>
      </c>
      <c r="Q65" s="19">
        <f t="shared" ref="Q65:Q68" si="585">(P65-P64)/(F65-F64)</f>
        <v>2.8090307302122781</v>
      </c>
      <c r="R65" s="21"/>
      <c r="S65" s="42">
        <f t="shared" ref="S65:S68" si="586">IF(K65&lt;0, ATAN2(L65,K65)*180/PI()+360,ATAN2(L65,K65)*180/PI())</f>
        <v>51.897427745015811</v>
      </c>
      <c r="T65" s="43">
        <f t="shared" ref="T65:T68" si="587">ATAN(N65/M65)*180/PI()</f>
        <v>-2.5931326505843724</v>
      </c>
      <c r="U65" s="21"/>
      <c r="V65" s="20">
        <f t="shared" ref="V65:V68" si="588">(G65-$G$20)*100</f>
        <v>13.250000006519258</v>
      </c>
      <c r="W65" s="18">
        <f t="shared" ref="W65:W68" si="589">(H65-$H$20)*100</f>
        <v>12.749999947845936</v>
      </c>
      <c r="X65" s="18">
        <f t="shared" ref="X65:X68" si="590">SQRT(V65^2+W65^2)</f>
        <v>18.388175516968282</v>
      </c>
      <c r="Y65" s="18">
        <f t="shared" ref="Y65:Y68" si="591">(I65-$I$20)*100</f>
        <v>-0.69999999996070983</v>
      </c>
      <c r="Z65" s="18">
        <f t="shared" ref="Z65:Z68" si="592">SQRT((G65-$G$20)^2+(H65-$H$20)^2+(I65-$I$20)^2)*100</f>
        <v>18.401494473079534</v>
      </c>
      <c r="AA65" s="18">
        <f t="shared" ref="AA65:AA68" si="593">Z65/F65</f>
        <v>0.11152420892775475</v>
      </c>
      <c r="AB65" s="19">
        <f t="shared" ref="AB65:AB68" si="594">(AA65-$AA$20)/(F65-$F$20)</f>
        <v>6.75904296531847E-4</v>
      </c>
      <c r="AC65" s="21"/>
      <c r="AD65" s="42">
        <f t="shared" ref="AD65:AD68" si="595">IF(F65&lt;=0,NA(),IF((G65-$G$20)&lt;0,ATAN2((H65-$H$20),(G65-$G$20))*180/PI()+360,ATAN2((H65-$H$20),(G65-$G$20))*180/PI()))</f>
        <v>46.101706246389249</v>
      </c>
      <c r="AE65" s="43">
        <f t="shared" ref="AE65:AE68" si="596">IF(E65&lt;=0,NA(),ATAN(Y65/X65)*180/PI())</f>
        <v>-2.1800797200509119</v>
      </c>
      <c r="AF65" s="21"/>
      <c r="AG65" s="55">
        <f t="shared" ref="AG65:AG68" si="597">1/(O65/E65)</f>
        <v>0.10368245555195649</v>
      </c>
      <c r="AH65" s="55">
        <f t="shared" ref="AH65:AH68" si="598">1/(Z65/F65)</f>
        <v>8.9666630197556376</v>
      </c>
      <c r="AI65" s="21"/>
      <c r="AJ65" s="17">
        <f t="shared" ref="AJ65:AJ68" si="599">SQRT((G65-$E$11)^2+(H65-$F$11)^2+(I65-$G$11)^2)</f>
        <v>378.57372008691664</v>
      </c>
    </row>
    <row r="66" spans="2:36" ht="15.75" x14ac:dyDescent="0.25">
      <c r="B66" s="138">
        <v>47</v>
      </c>
      <c r="C66" s="139"/>
      <c r="D66" s="89">
        <v>45663.375</v>
      </c>
      <c r="E66" s="92">
        <f t="shared" si="577"/>
        <v>11.958333333335759</v>
      </c>
      <c r="F66" s="83">
        <f t="shared" si="578"/>
        <v>176.95833333333576</v>
      </c>
      <c r="G66" s="20">
        <v>808775.01005000004</v>
      </c>
      <c r="H66" s="20">
        <v>9158387.5102999993</v>
      </c>
      <c r="I66" s="19">
        <v>2734.7856000000002</v>
      </c>
      <c r="K66" s="16">
        <f t="shared" si="579"/>
        <v>-29.394999996293336</v>
      </c>
      <c r="L66" s="17">
        <f t="shared" si="580"/>
        <v>-0.52000004798173904</v>
      </c>
      <c r="M66" s="17">
        <f t="shared" si="581"/>
        <v>29.399599059034568</v>
      </c>
      <c r="N66" s="17">
        <f t="shared" si="582"/>
        <v>-1.0400000000117871</v>
      </c>
      <c r="O66" s="18">
        <f t="shared" si="583"/>
        <v>29.417988116661046</v>
      </c>
      <c r="P66" s="18">
        <f t="shared" si="584"/>
        <v>2.460040818117498</v>
      </c>
      <c r="Q66" s="19">
        <f t="shared" si="585"/>
        <v>-0.60081888355605984</v>
      </c>
      <c r="R66" s="21"/>
      <c r="S66" s="42">
        <f t="shared" si="586"/>
        <v>268.98653849972567</v>
      </c>
      <c r="T66" s="43">
        <f t="shared" si="587"/>
        <v>-2.0259723251458031</v>
      </c>
      <c r="U66" s="21"/>
      <c r="V66" s="20">
        <f t="shared" si="588"/>
        <v>-16.144999989774078</v>
      </c>
      <c r="W66" s="18">
        <f t="shared" si="589"/>
        <v>12.229999899864197</v>
      </c>
      <c r="X66" s="18">
        <f t="shared" si="590"/>
        <v>20.254232205158587</v>
      </c>
      <c r="Y66" s="18">
        <f t="shared" si="591"/>
        <v>-1.7399999999724969</v>
      </c>
      <c r="Z66" s="18">
        <f t="shared" si="592"/>
        <v>20.328834748218785</v>
      </c>
      <c r="AA66" s="18">
        <f t="shared" si="593"/>
        <v>0.11487921684889196</v>
      </c>
      <c r="AB66" s="19">
        <f t="shared" si="594"/>
        <v>6.4918794546111832E-4</v>
      </c>
      <c r="AC66" s="21"/>
      <c r="AD66" s="42">
        <f t="shared" si="595"/>
        <v>307.14429499466547</v>
      </c>
      <c r="AE66" s="43">
        <f t="shared" si="596"/>
        <v>-4.9101087044535578</v>
      </c>
      <c r="AF66" s="21"/>
      <c r="AG66" s="55">
        <f t="shared" si="597"/>
        <v>0.40649732014009105</v>
      </c>
      <c r="AH66" s="55">
        <f t="shared" si="598"/>
        <v>8.7047947177021978</v>
      </c>
      <c r="AI66" s="21"/>
      <c r="AJ66" s="17">
        <f t="shared" si="599"/>
        <v>378.3970265762535</v>
      </c>
    </row>
    <row r="67" spans="2:36" ht="15.75" x14ac:dyDescent="0.25">
      <c r="B67" s="138">
        <v>48</v>
      </c>
      <c r="C67" s="139"/>
      <c r="D67" s="89">
        <v>45666.375</v>
      </c>
      <c r="E67" s="92">
        <f t="shared" si="577"/>
        <v>3</v>
      </c>
      <c r="F67" s="93">
        <f t="shared" si="578"/>
        <v>179.95833333333576</v>
      </c>
      <c r="G67" s="20">
        <v>808775.06144999992</v>
      </c>
      <c r="H67" s="20">
        <v>9158387.5493500009</v>
      </c>
      <c r="I67" s="19">
        <v>2734.77585</v>
      </c>
      <c r="K67" s="16">
        <f t="shared" si="579"/>
        <v>5.1399999880231917</v>
      </c>
      <c r="L67" s="17">
        <f t="shared" si="580"/>
        <v>3.905000165104866</v>
      </c>
      <c r="M67" s="17">
        <f t="shared" si="581"/>
        <v>6.4551240240871781</v>
      </c>
      <c r="N67" s="17">
        <f t="shared" si="582"/>
        <v>-0.9750000000167347</v>
      </c>
      <c r="O67" s="18">
        <f t="shared" si="583"/>
        <v>6.5283421453214352</v>
      </c>
      <c r="P67" s="18">
        <f t="shared" si="584"/>
        <v>2.1761140484404784</v>
      </c>
      <c r="Q67" s="19">
        <f t="shared" si="585"/>
        <v>-9.464225655900653E-2</v>
      </c>
      <c r="R67" s="21"/>
      <c r="S67" s="42">
        <f t="shared" si="586"/>
        <v>52.775058234323474</v>
      </c>
      <c r="T67" s="43">
        <f t="shared" si="587"/>
        <v>-8.5891898817856962</v>
      </c>
      <c r="U67" s="21"/>
      <c r="V67" s="16">
        <f t="shared" si="588"/>
        <v>-11.005000001750886</v>
      </c>
      <c r="W67" s="127">
        <f t="shared" si="589"/>
        <v>16.135000064969063</v>
      </c>
      <c r="X67" s="127">
        <f t="shared" si="590"/>
        <v>19.530700246921221</v>
      </c>
      <c r="Y67" s="127">
        <f t="shared" si="591"/>
        <v>-2.7149999999892316</v>
      </c>
      <c r="Z67" s="127">
        <f t="shared" si="592"/>
        <v>19.718505955954935</v>
      </c>
      <c r="AA67" s="127">
        <f t="shared" si="593"/>
        <v>0.10957261934311463</v>
      </c>
      <c r="AB67" s="19">
        <f t="shared" si="594"/>
        <v>6.0887771804462047E-4</v>
      </c>
      <c r="AC67" s="21"/>
      <c r="AD67" s="16">
        <f t="shared" si="595"/>
        <v>325.7037582801787</v>
      </c>
      <c r="AE67" s="19">
        <f t="shared" si="596"/>
        <v>-7.9140779408601265</v>
      </c>
      <c r="AF67" s="21"/>
      <c r="AG67" s="20">
        <f t="shared" si="597"/>
        <v>0.45953473840980641</v>
      </c>
      <c r="AH67" s="19">
        <f t="shared" si="598"/>
        <v>9.1263675724371414</v>
      </c>
      <c r="AI67" s="21"/>
      <c r="AJ67" s="17">
        <f t="shared" si="599"/>
        <v>378.39652779077562</v>
      </c>
    </row>
    <row r="68" spans="2:36" ht="15.75" x14ac:dyDescent="0.25">
      <c r="B68" s="138">
        <v>49</v>
      </c>
      <c r="C68" s="139"/>
      <c r="D68" s="89">
        <v>45677.375</v>
      </c>
      <c r="E68" s="92">
        <f t="shared" si="577"/>
        <v>11</v>
      </c>
      <c r="F68" s="93">
        <f t="shared" si="578"/>
        <v>190.95833333333576</v>
      </c>
      <c r="G68" s="20">
        <v>808774.93905000004</v>
      </c>
      <c r="H68" s="20">
        <v>9158387.4427000005</v>
      </c>
      <c r="I68" s="19">
        <v>2734.7825000000003</v>
      </c>
      <c r="K68" s="16">
        <f t="shared" si="579"/>
        <v>-12.239999987650663</v>
      </c>
      <c r="L68" s="17">
        <f t="shared" si="580"/>
        <v>-10.665000043809414</v>
      </c>
      <c r="M68" s="17">
        <f t="shared" si="581"/>
        <v>16.234525728586686</v>
      </c>
      <c r="N68" s="17">
        <f t="shared" si="582"/>
        <v>0.66500000002633897</v>
      </c>
      <c r="O68" s="18">
        <f t="shared" si="583"/>
        <v>16.248139912992443</v>
      </c>
      <c r="P68" s="18">
        <f t="shared" si="584"/>
        <v>1.4771036284538583</v>
      </c>
      <c r="Q68" s="19">
        <f t="shared" si="585"/>
        <v>-6.3546401816965456E-2</v>
      </c>
      <c r="R68" s="21"/>
      <c r="S68" s="42">
        <f t="shared" si="586"/>
        <v>228.93359635042495</v>
      </c>
      <c r="T68" s="43">
        <f t="shared" si="587"/>
        <v>2.3456431843568453</v>
      </c>
      <c r="U68" s="21"/>
      <c r="V68" s="16">
        <f t="shared" si="588"/>
        <v>-23.244999989401549</v>
      </c>
      <c r="W68" s="127">
        <f t="shared" si="589"/>
        <v>5.4700000211596489</v>
      </c>
      <c r="X68" s="127">
        <f t="shared" si="590"/>
        <v>23.879927234787896</v>
      </c>
      <c r="Y68" s="127">
        <f t="shared" si="591"/>
        <v>-2.0499999999628926</v>
      </c>
      <c r="Z68" s="127">
        <f t="shared" si="592"/>
        <v>23.967758024867749</v>
      </c>
      <c r="AA68" s="127">
        <f t="shared" si="593"/>
        <v>0.12551302478656309</v>
      </c>
      <c r="AB68" s="19">
        <f t="shared" si="594"/>
        <v>6.5727964103807026E-4</v>
      </c>
      <c r="AC68" s="21"/>
      <c r="AD68" s="16">
        <f t="shared" si="595"/>
        <v>283.24189382168225</v>
      </c>
      <c r="AE68" s="19">
        <f t="shared" si="596"/>
        <v>-4.906592973007184</v>
      </c>
      <c r="AF68" s="21"/>
      <c r="AG68" s="20">
        <f t="shared" si="597"/>
        <v>0.67700057107485323</v>
      </c>
      <c r="AH68" s="19">
        <f t="shared" si="598"/>
        <v>7.9673006184060657</v>
      </c>
      <c r="AI68" s="21"/>
      <c r="AJ68" s="17">
        <f t="shared" si="599"/>
        <v>378.40603345854004</v>
      </c>
    </row>
    <row r="69" spans="2:36" ht="15.75" x14ac:dyDescent="0.25">
      <c r="B69" s="138">
        <v>50</v>
      </c>
      <c r="C69" s="139"/>
      <c r="D69" s="132">
        <v>45685.416666666664</v>
      </c>
      <c r="E69" s="92">
        <f t="shared" ref="E69:E70" si="600">D69-D68</f>
        <v>8.0416666666642413</v>
      </c>
      <c r="F69" s="93">
        <f t="shared" ref="F69:F70" si="601">D69-D$20</f>
        <v>199</v>
      </c>
      <c r="G69" s="20">
        <v>808775.15350000001</v>
      </c>
      <c r="H69" s="20">
        <v>9158387.4379999992</v>
      </c>
      <c r="I69" s="19">
        <v>2734.808</v>
      </c>
      <c r="K69" s="16">
        <f t="shared" ref="K69:K70" si="602">(G69-G68)*100</f>
        <v>21.444999997038394</v>
      </c>
      <c r="L69" s="17">
        <f t="shared" ref="L69:L70" si="603">(H69-H68)*100</f>
        <v>-0.47000013291835785</v>
      </c>
      <c r="M69" s="17">
        <f t="shared" ref="M69:M70" si="604">SQRT(K69^2+L69^2)</f>
        <v>21.45014976632844</v>
      </c>
      <c r="N69" s="17">
        <f t="shared" ref="N69:N70" si="605">(I69-I68)*100</f>
        <v>2.5499999999738066</v>
      </c>
      <c r="O69" s="18">
        <f t="shared" ref="O69:O70" si="606">(SQRT((G69-G68)^2+(H69-H68)^2+(I69-I68)^2)*100)</f>
        <v>21.60119036066731</v>
      </c>
      <c r="P69" s="18">
        <f t="shared" ref="P69:P70" si="607">O69/(F69-F68)</f>
        <v>2.6861583868195429</v>
      </c>
      <c r="Q69" s="19">
        <f t="shared" ref="Q69:Q70" si="608">(P69-P68)/(F69-F68)</f>
        <v>0.15034877824241027</v>
      </c>
      <c r="R69" s="21"/>
      <c r="S69" s="42">
        <f t="shared" ref="S69:S70" si="609">IF(K69&lt;0, ATAN2(L69,K69)*180/PI()+360,ATAN2(L69,K69)*180/PI())</f>
        <v>91.255524065540115</v>
      </c>
      <c r="T69" s="43">
        <f t="shared" ref="T69:T70" si="610">ATAN(N69/M69)*180/PI()</f>
        <v>6.7795210502885617</v>
      </c>
      <c r="U69" s="21"/>
      <c r="V69" s="16">
        <f t="shared" ref="V69:V70" si="611">(G69-$G$20)*100</f>
        <v>-1.7999999923631549</v>
      </c>
      <c r="W69" s="127">
        <f t="shared" ref="W69:W70" si="612">(H69-$H$20)*100</f>
        <v>4.999999888241291</v>
      </c>
      <c r="X69" s="127">
        <f t="shared" ref="X69:X70" si="613">SQRT(V69^2+W69^2)</f>
        <v>5.314131994495459</v>
      </c>
      <c r="Y69" s="127">
        <f t="shared" ref="Y69:Y70" si="614">(I69-$I$20)*100</f>
        <v>0.50000000001091394</v>
      </c>
      <c r="Z69" s="127">
        <f t="shared" ref="Z69:Z70" si="615">SQRT((G69-$G$20)^2+(H69-$H$20)^2+(I69-$I$20)^2)*100</f>
        <v>5.3376023507686661</v>
      </c>
      <c r="AA69" s="127">
        <f t="shared" ref="AA69:AA70" si="616">Z69/F69</f>
        <v>2.6822122365671688E-2</v>
      </c>
      <c r="AB69" s="19">
        <f t="shared" ref="AB69:AB70" si="617">(AA69-$AA$20)/(F69-$F$20)</f>
        <v>1.3478453450086275E-4</v>
      </c>
      <c r="AC69" s="21"/>
      <c r="AD69" s="16">
        <f t="shared" ref="AD69:AD70" si="618">IF(F69&lt;=0,NA(),IF((G69-$G$20)&lt;0,ATAN2((H69-$H$20),(G69-$G$20))*180/PI()+360,ATAN2((H69-$H$20),(G69-$G$20))*180/PI()))</f>
        <v>340.20112331480408</v>
      </c>
      <c r="AE69" s="19">
        <f t="shared" ref="AE69:AE70" si="619">IF(E69&lt;=0,NA(),ATAN(Y69/X69)*180/PI())</f>
        <v>5.3750638894969542</v>
      </c>
      <c r="AF69" s="21"/>
      <c r="AG69" s="20">
        <f t="shared" ref="AG69:AG70" si="620">1/(O69/E69)</f>
        <v>0.37227886669185467</v>
      </c>
      <c r="AH69" s="19">
        <f t="shared" ref="AH69:AH70" si="621">1/(Z69/F69)</f>
        <v>37.282657441002904</v>
      </c>
      <c r="AI69" s="21"/>
      <c r="AJ69" s="17">
        <f t="shared" ref="AJ69:AJ70" si="622">SQRT((G69-$E$11)^2+(H69-$F$11)^2+(I69-$G$11)^2)</f>
        <v>378.54404934142627</v>
      </c>
    </row>
    <row r="70" spans="2:36" ht="15.75" x14ac:dyDescent="0.25">
      <c r="B70" s="138">
        <v>51</v>
      </c>
      <c r="C70" s="139"/>
      <c r="D70" s="89">
        <v>45687.375</v>
      </c>
      <c r="E70" s="92">
        <f t="shared" si="600"/>
        <v>1.9583333333357587</v>
      </c>
      <c r="F70" s="93">
        <f t="shared" si="601"/>
        <v>200.95833333333576</v>
      </c>
      <c r="G70" s="20">
        <v>808775.17350000003</v>
      </c>
      <c r="H70" s="20">
        <v>9158387.4534999989</v>
      </c>
      <c r="I70" s="19">
        <v>2734.8040000000001</v>
      </c>
      <c r="K70" s="16">
        <f t="shared" si="602"/>
        <v>2.0000000018626451</v>
      </c>
      <c r="L70" s="17">
        <f t="shared" si="603"/>
        <v>1.549999974668026</v>
      </c>
      <c r="M70" s="17">
        <f t="shared" si="604"/>
        <v>2.5303161717306124</v>
      </c>
      <c r="N70" s="17">
        <f t="shared" si="605"/>
        <v>-0.39999999999054126</v>
      </c>
      <c r="O70" s="18">
        <f t="shared" si="606"/>
        <v>2.5617376776153127</v>
      </c>
      <c r="P70" s="18">
        <f t="shared" si="607"/>
        <v>1.3081213672913055</v>
      </c>
      <c r="Q70" s="19">
        <f t="shared" si="608"/>
        <v>-0.70367847805610084</v>
      </c>
      <c r="R70" s="21"/>
      <c r="S70" s="42">
        <f t="shared" si="609"/>
        <v>52.224316173272065</v>
      </c>
      <c r="T70" s="43">
        <f t="shared" si="610"/>
        <v>-8.9831512472786006</v>
      </c>
      <c r="U70" s="21"/>
      <c r="V70" s="16">
        <f t="shared" si="611"/>
        <v>0.20000000949949026</v>
      </c>
      <c r="W70" s="127">
        <f t="shared" si="612"/>
        <v>6.549999862909317</v>
      </c>
      <c r="X70" s="127">
        <f t="shared" si="613"/>
        <v>6.5530525869942373</v>
      </c>
      <c r="Y70" s="127">
        <f t="shared" si="614"/>
        <v>0.10000000002037268</v>
      </c>
      <c r="Z70" s="127">
        <f t="shared" si="615"/>
        <v>6.5538155457653788</v>
      </c>
      <c r="AA70" s="127">
        <f t="shared" si="616"/>
        <v>3.2612808023712872E-2</v>
      </c>
      <c r="AB70" s="19">
        <f t="shared" si="617"/>
        <v>1.6228641770041458E-4</v>
      </c>
      <c r="AC70" s="21"/>
      <c r="AD70" s="16">
        <f t="shared" si="618"/>
        <v>1.7489461641556092</v>
      </c>
      <c r="AE70" s="19">
        <f t="shared" si="619"/>
        <v>0.87426938674459176</v>
      </c>
      <c r="AF70" s="21"/>
      <c r="AG70" s="20">
        <f t="shared" si="620"/>
        <v>0.76445506128431739</v>
      </c>
      <c r="AH70" s="19">
        <f t="shared" si="621"/>
        <v>30.662799697373405</v>
      </c>
      <c r="AI70" s="21"/>
      <c r="AJ70" s="17">
        <f t="shared" si="622"/>
        <v>378.54359098684034</v>
      </c>
    </row>
    <row r="71" spans="2:36" ht="15.75" x14ac:dyDescent="0.25">
      <c r="B71" s="138">
        <v>52</v>
      </c>
      <c r="C71" s="139"/>
      <c r="D71" s="79">
        <v>45698.375</v>
      </c>
      <c r="E71" s="92">
        <f t="shared" ref="E71" si="623">D71-D70</f>
        <v>11</v>
      </c>
      <c r="F71" s="93">
        <f t="shared" ref="F71" si="624">D71-D$20</f>
        <v>211.95833333333576</v>
      </c>
      <c r="G71" s="20">
        <v>808775.07300000009</v>
      </c>
      <c r="H71" s="20">
        <v>9158387.3775000013</v>
      </c>
      <c r="I71" s="19">
        <v>2734.8040000000001</v>
      </c>
      <c r="K71" s="16">
        <f t="shared" ref="K71" si="625">(G71-G70)*100</f>
        <v>-10.0499999942258</v>
      </c>
      <c r="L71" s="17">
        <f t="shared" ref="L71" si="626">(H71-H70)*100</f>
        <v>-7.5999997556209564</v>
      </c>
      <c r="M71" s="17">
        <f t="shared" ref="M71" si="627">SQRT(K71^2+L71^2)</f>
        <v>12.600099053951013</v>
      </c>
      <c r="N71" s="17">
        <f t="shared" ref="N71" si="628">(I71-I70)*100</f>
        <v>0</v>
      </c>
      <c r="O71" s="18">
        <f t="shared" ref="O71" si="629">(SQRT((G71-G70)^2+(H71-H70)^2+(I71-I70)^2)*100)</f>
        <v>12.600099053951011</v>
      </c>
      <c r="P71" s="18">
        <f t="shared" ref="P71" si="630">O71/(F71-F70)</f>
        <v>1.1454635503591828</v>
      </c>
      <c r="Q71" s="19">
        <f t="shared" ref="Q71" si="631">(P71-P70)/(F71-F70)</f>
        <v>-1.4787074266556606E-2</v>
      </c>
      <c r="R71" s="21"/>
      <c r="S71" s="42">
        <f t="shared" ref="S71" si="632">IF(K71&lt;0, ATAN2(L71,K71)*180/PI()+360,ATAN2(L71,K71)*180/PI())</f>
        <v>232.90274021367711</v>
      </c>
      <c r="T71" s="43">
        <f t="shared" ref="T71" si="633">ATAN(N71/M71)*180/PI()</f>
        <v>0</v>
      </c>
      <c r="U71" s="21"/>
      <c r="V71" s="16">
        <f t="shared" ref="V71" si="634">(G71-$G$20)*100</f>
        <v>-9.8499999847263098</v>
      </c>
      <c r="W71" s="127">
        <f t="shared" ref="W71" si="635">(H71-$H$20)*100</f>
        <v>-1.0499998927116394</v>
      </c>
      <c r="X71" s="127">
        <f t="shared" ref="X71" si="636">SQRT(V71^2+W71^2)</f>
        <v>9.9058063515194341</v>
      </c>
      <c r="Y71" s="127">
        <f t="shared" ref="Y71" si="637">(I71-$I$20)*100</f>
        <v>0.10000000002037268</v>
      </c>
      <c r="Z71" s="127">
        <f t="shared" ref="Z71" si="638">SQRT((G71-$G$20)^2+(H71-$H$20)^2+(I71-$I$20)^2)*100</f>
        <v>9.9063110931267868</v>
      </c>
      <c r="AA71" s="127">
        <f t="shared" ref="AA71" si="639">Z71/F71</f>
        <v>4.6737068259296279E-2</v>
      </c>
      <c r="AB71" s="19">
        <f t="shared" ref="AB71" si="640">(AA71-$AA$20)/(F71-$F$20)</f>
        <v>2.2050120664892823E-4</v>
      </c>
      <c r="AC71" s="21"/>
      <c r="AD71" s="16">
        <f t="shared" ref="AD71" si="641">IF(F71&lt;=0,NA(),IF((G71-$G$20)&lt;0,ATAN2((H71-$H$20),(G71-$G$20))*180/PI()+360,ATAN2((H71-$H$20),(G71-$G$20))*180/PI()))</f>
        <v>263.91530674243319</v>
      </c>
      <c r="AE71" s="19">
        <f t="shared" ref="AE71" si="642">IF(E71&lt;=0,NA(),ATAN(Y71/X71)*180/PI())</f>
        <v>0.5783863650990414</v>
      </c>
      <c r="AF71" s="21"/>
      <c r="AG71" s="20">
        <f t="shared" ref="AG71" si="643">1/(O71/E71)</f>
        <v>0.8730090099212936</v>
      </c>
      <c r="AH71" s="19">
        <f t="shared" ref="AH71" si="644">1/(Z71/F71)</f>
        <v>21.396292862274134</v>
      </c>
      <c r="AI71" s="21"/>
      <c r="AJ71" s="17">
        <f t="shared" ref="AJ71" si="645">SQRT((G71-$E$11)^2+(H71-$F$11)^2+(I71-$G$11)^2)</f>
        <v>378.54158256992872</v>
      </c>
    </row>
    <row r="72" spans="2:36" ht="15.75" x14ac:dyDescent="0.25">
      <c r="B72" s="138">
        <v>53</v>
      </c>
      <c r="C72" s="139"/>
      <c r="D72" s="79">
        <v>45702.458333333336</v>
      </c>
      <c r="E72" s="92">
        <f t="shared" ref="E72:E73" si="646">D72-D71</f>
        <v>4.0833333333357587</v>
      </c>
      <c r="F72" s="93">
        <f t="shared" ref="F72:F73" si="647">D72-D$20</f>
        <v>216.04166666667152</v>
      </c>
      <c r="G72" s="20">
        <v>808775.1385</v>
      </c>
      <c r="H72" s="20">
        <v>9158387.4285000004</v>
      </c>
      <c r="I72" s="19">
        <v>2734.7974999999997</v>
      </c>
      <c r="K72" s="16">
        <f t="shared" ref="K72:K73" si="648">(G72-G71)*100</f>
        <v>6.549999990966171</v>
      </c>
      <c r="L72" s="17">
        <f t="shared" ref="L72:L73" si="649">(H72-H71)*100</f>
        <v>5.0999999046325684</v>
      </c>
      <c r="M72" s="17">
        <f t="shared" ref="M72:M73" si="650">SQRT(K72^2+L72^2)</f>
        <v>8.3013552453144079</v>
      </c>
      <c r="N72" s="17">
        <f t="shared" ref="N72:N73" si="651">(I72-I71)*100</f>
        <v>-0.65000000004147296</v>
      </c>
      <c r="O72" s="18">
        <f t="shared" ref="O72:O73" si="652">(SQRT((G72-G71)^2+(H72-H71)^2+(I72-I71)^2)*100)</f>
        <v>8.3267640118453556</v>
      </c>
      <c r="P72" s="18">
        <f t="shared" ref="P72:P73" si="653">O72/(F72-F71)</f>
        <v>2.0392075131037739</v>
      </c>
      <c r="Q72" s="19">
        <f t="shared" ref="Q72:Q73" si="654">(P72-P71)/(F72-F71)</f>
        <v>0.21887607250874946</v>
      </c>
      <c r="R72" s="21"/>
      <c r="S72" s="42">
        <f t="shared" ref="S72:S73" si="655">IF(K72&lt;0, ATAN2(L72,K72)*180/PI()+360,ATAN2(L72,K72)*180/PI())</f>
        <v>52.094749648662088</v>
      </c>
      <c r="T72" s="43">
        <f t="shared" ref="T72:T73" si="656">ATAN(N72/M72)*180/PI()</f>
        <v>-4.4771515062651766</v>
      </c>
      <c r="U72" s="21"/>
      <c r="V72" s="16">
        <f t="shared" ref="V72:V73" si="657">(G72-$G$20)*100</f>
        <v>-3.2999999937601388</v>
      </c>
      <c r="W72" s="127">
        <f t="shared" ref="W72:W73" si="658">(H72-$H$20)*100</f>
        <v>4.050000011920929</v>
      </c>
      <c r="X72" s="127">
        <f t="shared" ref="X72:X73" si="659">SQRT(V72^2+W72^2)</f>
        <v>5.2242224354803692</v>
      </c>
      <c r="Y72" s="127">
        <f t="shared" ref="Y72:Y73" si="660">(I72-$I$20)*100</f>
        <v>-0.55000000002110028</v>
      </c>
      <c r="Z72" s="127">
        <f t="shared" ref="Z72:Z73" si="661">SQRT((G72-$G$20)^2+(H72-$H$20)^2+(I72-$I$20)^2)*100</f>
        <v>5.2530943314773673</v>
      </c>
      <c r="AA72" s="127">
        <f t="shared" ref="AA72:AA73" si="662">Z72/F72</f>
        <v>2.4315190733935194E-2</v>
      </c>
      <c r="AB72" s="19">
        <f t="shared" ref="AB72:AB73" si="663">(AA72-$AA$20)/(F72-$F$20)</f>
        <v>1.125486167048084E-4</v>
      </c>
      <c r="AC72" s="21"/>
      <c r="AD72" s="16">
        <f t="shared" ref="AD72:AD73" si="664">IF(F72&lt;=0,NA(),IF((G72-$G$20)&lt;0,ATAN2((H72-$H$20),(G72-$G$20))*180/PI()+360,ATAN2((H72-$H$20),(G72-$G$20))*180/PI()))</f>
        <v>320.82634216519409</v>
      </c>
      <c r="AE72" s="19">
        <f t="shared" ref="AE72:AE73" si="665">IF(E72&lt;=0,NA(),ATAN(Y72/X72)*180/PI())</f>
        <v>-6.0098937828494376</v>
      </c>
      <c r="AF72" s="21"/>
      <c r="AG72" s="20">
        <f t="shared" ref="AG72:AG73" si="666">1/(O72/E72)</f>
        <v>0.49038658085265235</v>
      </c>
      <c r="AH72" s="19">
        <f t="shared" ref="AH72:AH73" si="667">1/(Z72/F72)</f>
        <v>41.126553805081301</v>
      </c>
      <c r="AI72" s="21"/>
      <c r="AJ72" s="17">
        <f t="shared" ref="AJ72:AJ73" si="668">SQRT((G72-$E$11)^2+(H72-$F$11)^2+(I72-$G$11)^2)</f>
        <v>378.54081862405212</v>
      </c>
    </row>
    <row r="73" spans="2:36" ht="15.75" x14ac:dyDescent="0.25">
      <c r="B73" s="138">
        <v>54</v>
      </c>
      <c r="C73" s="139"/>
      <c r="D73" s="79">
        <v>45704.625</v>
      </c>
      <c r="E73" s="92">
        <f t="shared" si="646"/>
        <v>2.1666666666642413</v>
      </c>
      <c r="F73" s="93">
        <f t="shared" si="647"/>
        <v>218.20833333333576</v>
      </c>
      <c r="G73" s="20">
        <v>808775.11700000009</v>
      </c>
      <c r="H73" s="20">
        <v>9158387.4130000006</v>
      </c>
      <c r="I73" s="19">
        <v>2734.8009999999999</v>
      </c>
      <c r="K73" s="16">
        <f t="shared" si="648"/>
        <v>-2.1499999915249646</v>
      </c>
      <c r="L73" s="17">
        <f t="shared" si="649"/>
        <v>-1.549999974668026</v>
      </c>
      <c r="M73" s="17">
        <f t="shared" si="650"/>
        <v>2.6504716344507875</v>
      </c>
      <c r="N73" s="17">
        <f t="shared" si="651"/>
        <v>0.35000000002582965</v>
      </c>
      <c r="O73" s="18">
        <f t="shared" si="652"/>
        <v>2.67348085556009</v>
      </c>
      <c r="P73" s="18">
        <f t="shared" si="653"/>
        <v>1.2339142410291151</v>
      </c>
      <c r="Q73" s="19">
        <f t="shared" si="654"/>
        <v>-0.37167381788102782</v>
      </c>
      <c r="R73" s="21"/>
      <c r="S73" s="42">
        <f t="shared" si="655"/>
        <v>234.21102687788255</v>
      </c>
      <c r="T73" s="43">
        <f t="shared" si="656"/>
        <v>7.5224969572986451</v>
      </c>
      <c r="U73" s="21"/>
      <c r="V73" s="16">
        <f t="shared" si="657"/>
        <v>-5.4499999852851033</v>
      </c>
      <c r="W73" s="127">
        <f t="shared" si="658"/>
        <v>2.500000037252903</v>
      </c>
      <c r="X73" s="127">
        <f t="shared" si="659"/>
        <v>5.99604036226176</v>
      </c>
      <c r="Y73" s="127">
        <f t="shared" si="660"/>
        <v>-0.19999999999527063</v>
      </c>
      <c r="Z73" s="127">
        <f t="shared" si="661"/>
        <v>5.9993749696006047</v>
      </c>
      <c r="AA73" s="127">
        <f t="shared" si="662"/>
        <v>2.7493794017646154E-2</v>
      </c>
      <c r="AB73" s="19">
        <f t="shared" si="663"/>
        <v>1.2599791033482917E-4</v>
      </c>
      <c r="AC73" s="21"/>
      <c r="AD73" s="16">
        <f t="shared" si="664"/>
        <v>294.6416623817409</v>
      </c>
      <c r="AE73" s="19">
        <f t="shared" si="665"/>
        <v>-1.9104122563924029</v>
      </c>
      <c r="AF73" s="21"/>
      <c r="AG73" s="20">
        <f t="shared" si="666"/>
        <v>0.81042909365076721</v>
      </c>
      <c r="AH73" s="19">
        <f t="shared" si="667"/>
        <v>36.371844473635647</v>
      </c>
      <c r="AI73" s="21"/>
      <c r="AJ73" s="17">
        <f t="shared" si="668"/>
        <v>378.54029422203809</v>
      </c>
    </row>
    <row r="74" spans="2:36" ht="15.75" x14ac:dyDescent="0.25">
      <c r="B74" s="138">
        <v>55</v>
      </c>
      <c r="C74" s="139"/>
      <c r="D74" s="79">
        <v>45713.625</v>
      </c>
      <c r="E74" s="92">
        <f t="shared" ref="E74" si="669">D74-D73</f>
        <v>9</v>
      </c>
      <c r="F74" s="93">
        <f t="shared" ref="F74" si="670">D74-D$20</f>
        <v>227.20833333333576</v>
      </c>
      <c r="G74" s="20">
        <v>808775.09199999995</v>
      </c>
      <c r="H74" s="20">
        <v>9158387.3955000006</v>
      </c>
      <c r="I74" s="19">
        <v>2734.8059999999996</v>
      </c>
      <c r="K74" s="16">
        <f t="shared" ref="K74" si="671">(G74-G73)*100</f>
        <v>-2.5000000139698386</v>
      </c>
      <c r="L74" s="17">
        <f t="shared" ref="L74" si="672">(H74-H73)*100</f>
        <v>-1.7500000074505806</v>
      </c>
      <c r="M74" s="17">
        <f t="shared" ref="M74" si="673">SQRT(K74^2+L74^2)</f>
        <v>3.0516389196505909</v>
      </c>
      <c r="N74" s="17">
        <f t="shared" ref="N74" si="674">(I74-I73)*100</f>
        <v>0.4999999999654392</v>
      </c>
      <c r="O74" s="18">
        <f t="shared" ref="O74" si="675">(SQRT((G74-G73)^2+(H74-H73)^2+(I74-I73)^2)*100)</f>
        <v>3.0923292347180085</v>
      </c>
      <c r="P74" s="18">
        <f t="shared" ref="P74" si="676">O74/(F74-F73)</f>
        <v>0.34359213719088982</v>
      </c>
      <c r="Q74" s="19">
        <f t="shared" ref="Q74" si="677">(P74-P73)/(F74-F73)</f>
        <v>-9.8924678204247246E-2</v>
      </c>
      <c r="R74" s="21"/>
      <c r="S74" s="42">
        <f t="shared" ref="S74" si="678">IF(K74&lt;0, ATAN2(L74,K74)*180/PI()+360,ATAN2(L74,K74)*180/PI())</f>
        <v>235.00797983725397</v>
      </c>
      <c r="T74" s="43">
        <f t="shared" ref="T74" si="679">ATAN(N74/M74)*180/PI()</f>
        <v>9.3050276349121042</v>
      </c>
      <c r="U74" s="21"/>
      <c r="V74" s="16">
        <f t="shared" ref="V74" si="680">(G74-$G$20)*100</f>
        <v>-7.9499999992549419</v>
      </c>
      <c r="W74" s="127">
        <f t="shared" ref="W74" si="681">(H74-$H$20)*100</f>
        <v>0.75000002980232239</v>
      </c>
      <c r="X74" s="127">
        <f t="shared" ref="X74" si="682">SQRT(V74^2+W74^2)</f>
        <v>7.9852989945810453</v>
      </c>
      <c r="Y74" s="127">
        <f t="shared" ref="Y74" si="683">(I74-$I$20)*100</f>
        <v>0.29999999997016857</v>
      </c>
      <c r="Z74" s="127">
        <f t="shared" ref="Z74" si="684">SQRT((G74-$G$20)^2+(H74-$H$20)^2+(I74-$I$20)^2)*100</f>
        <v>7.9909323631750988</v>
      </c>
      <c r="AA74" s="127">
        <f t="shared" ref="AA74" si="685">Z74/F74</f>
        <v>3.5170067250357658E-2</v>
      </c>
      <c r="AB74" s="19">
        <f t="shared" ref="AB74" si="686">(AA74-$AA$20)/(F74-$F$20)</f>
        <v>1.547921536784476E-4</v>
      </c>
      <c r="AC74" s="21"/>
      <c r="AD74" s="16">
        <f t="shared" ref="AD74" si="687">IF(F74&lt;=0,NA(),IF((G74-$G$20)&lt;0,ATAN2((H74-$H$20),(G74-$G$20))*180/PI()+360,ATAN2((H74-$H$20),(G74-$G$20))*180/PI()))</f>
        <v>275.3893119733666</v>
      </c>
      <c r="AE74" s="19">
        <f t="shared" ref="AE74" si="688">IF(E74&lt;=0,NA(),ATAN(Y74/X74)*180/PI())</f>
        <v>2.1515354393537218</v>
      </c>
      <c r="AF74" s="21"/>
      <c r="AG74" s="20">
        <f t="shared" ref="AG74" si="689">1/(O74/E74)</f>
        <v>2.9104274858432775</v>
      </c>
      <c r="AH74" s="19">
        <f t="shared" ref="AH74" si="690">1/(Z74/F74)</f>
        <v>28.433269486848385</v>
      </c>
      <c r="AI74" s="21"/>
      <c r="AJ74" s="17">
        <f t="shared" ref="AJ74" si="691">SQRT((G74-$E$11)^2+(H74-$F$11)^2+(I74-$G$11)^2)</f>
        <v>378.53941096791573</v>
      </c>
    </row>
    <row r="75" spans="2:36" ht="15.75" x14ac:dyDescent="0.25">
      <c r="B75" s="138">
        <v>56</v>
      </c>
      <c r="C75" s="139"/>
      <c r="D75" s="79"/>
      <c r="E75" s="92"/>
      <c r="F75" s="83"/>
      <c r="G75" s="20"/>
      <c r="H75" s="20"/>
      <c r="I75" s="19"/>
    </row>
    <row r="76" spans="2:36" ht="15.75" x14ac:dyDescent="0.25">
      <c r="B76" s="138">
        <v>57</v>
      </c>
      <c r="C76" s="139"/>
      <c r="D76" s="89"/>
      <c r="E76" s="92"/>
      <c r="F76" s="83"/>
      <c r="G76" s="20"/>
      <c r="H76" s="20"/>
      <c r="I76" s="19"/>
    </row>
  </sheetData>
  <mergeCells count="69">
    <mergeCell ref="B2:D5"/>
    <mergeCell ref="B17:C19"/>
    <mergeCell ref="D17:D19"/>
    <mergeCell ref="E17:E18"/>
    <mergeCell ref="F17:F18"/>
    <mergeCell ref="AH17:AH18"/>
    <mergeCell ref="G17:I17"/>
    <mergeCell ref="K17:Q17"/>
    <mergeCell ref="S17:T17"/>
    <mergeCell ref="V17:AB17"/>
    <mergeCell ref="AD17:AE17"/>
    <mergeCell ref="AG17:AG18"/>
    <mergeCell ref="B22:C22"/>
    <mergeCell ref="B20:C20"/>
    <mergeCell ref="B21:C21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7:C37"/>
    <mergeCell ref="B38:C38"/>
    <mergeCell ref="B32:C32"/>
    <mergeCell ref="B33:C33"/>
    <mergeCell ref="B34:C34"/>
    <mergeCell ref="B35:C35"/>
    <mergeCell ref="B36:C36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56:C56"/>
    <mergeCell ref="B54:C54"/>
    <mergeCell ref="B55:C55"/>
    <mergeCell ref="B49:C49"/>
    <mergeCell ref="B50:C50"/>
    <mergeCell ref="B51:C51"/>
    <mergeCell ref="B52:C52"/>
    <mergeCell ref="B53:C53"/>
    <mergeCell ref="B62:C62"/>
    <mergeCell ref="B57:C57"/>
    <mergeCell ref="B58:C58"/>
    <mergeCell ref="B59:C59"/>
    <mergeCell ref="B60:C60"/>
    <mergeCell ref="B61:C61"/>
    <mergeCell ref="B63:C63"/>
    <mergeCell ref="B64:C64"/>
    <mergeCell ref="B65:C65"/>
    <mergeCell ref="B66:C66"/>
    <mergeCell ref="B67:C67"/>
    <mergeCell ref="B73:C73"/>
    <mergeCell ref="B74:C74"/>
    <mergeCell ref="B75:C75"/>
    <mergeCell ref="B76:C76"/>
    <mergeCell ref="B68:C68"/>
    <mergeCell ref="B69:C69"/>
    <mergeCell ref="B70:C70"/>
    <mergeCell ref="B71:C71"/>
    <mergeCell ref="B72:C72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7956-EA1B-4A86-9EB2-FBAF2385AF8E}">
  <sheetPr>
    <tabColor rgb="FFFF9933"/>
  </sheetPr>
  <dimension ref="B1:CV69"/>
  <sheetViews>
    <sheetView zoomScale="70" zoomScaleNormal="70" workbookViewId="0">
      <pane ySplit="19" topLeftCell="A42" activePane="bottomLeft" state="frozen"/>
      <selection activeCell="I8" sqref="I8"/>
      <selection pane="bottomLeft" activeCell="G52" sqref="G52:I52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94"/>
      <c r="F2" s="95"/>
      <c r="G2" s="95"/>
      <c r="H2" s="95"/>
      <c r="I2" s="96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97"/>
      <c r="F3" s="98"/>
      <c r="G3" s="98"/>
      <c r="H3" s="98"/>
      <c r="I3" s="99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97"/>
      <c r="F4" s="98"/>
      <c r="G4" s="98"/>
      <c r="H4" s="98"/>
      <c r="I4" s="99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100"/>
      <c r="F5" s="101"/>
      <c r="G5" s="101"/>
      <c r="H5" s="101"/>
      <c r="I5" s="102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103"/>
      <c r="C6" s="104"/>
      <c r="D6" s="104"/>
      <c r="E6" s="105"/>
      <c r="F6" s="105"/>
      <c r="G6" s="106"/>
      <c r="H6" s="106"/>
      <c r="I6" s="107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108"/>
      <c r="C7" s="7" t="s">
        <v>32</v>
      </c>
      <c r="D7" s="6"/>
      <c r="E7" s="109" t="s">
        <v>45</v>
      </c>
      <c r="F7" s="57"/>
      <c r="G7" s="7" t="s">
        <v>30</v>
      </c>
      <c r="H7" s="6"/>
      <c r="I7" s="110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108"/>
      <c r="C8" s="7" t="s">
        <v>31</v>
      </c>
      <c r="D8" s="6"/>
      <c r="E8" s="109" t="s">
        <v>46</v>
      </c>
      <c r="F8" s="111"/>
      <c r="G8" s="7" t="s">
        <v>29</v>
      </c>
      <c r="H8" s="6"/>
      <c r="I8" s="110" t="s">
        <v>69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108"/>
      <c r="C9" s="7"/>
      <c r="D9" s="6"/>
      <c r="E9" s="57"/>
      <c r="I9" s="112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108"/>
      <c r="C10" s="57" t="s">
        <v>36</v>
      </c>
      <c r="D10" s="6"/>
      <c r="E10" s="18" t="s">
        <v>26</v>
      </c>
      <c r="F10" s="18" t="s">
        <v>27</v>
      </c>
      <c r="G10" s="113" t="s">
        <v>28</v>
      </c>
      <c r="I10" s="112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108"/>
      <c r="C11" s="61" t="s">
        <v>47</v>
      </c>
      <c r="E11" s="113">
        <v>808544.33200000005</v>
      </c>
      <c r="F11" s="113">
        <v>9158682.6030000001</v>
      </c>
      <c r="G11" s="113">
        <v>2681.0059999999999</v>
      </c>
      <c r="H11" s="114"/>
      <c r="I11" s="115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116"/>
      <c r="C12" s="6"/>
      <c r="D12" s="6"/>
      <c r="E12" s="7"/>
      <c r="F12" s="7"/>
      <c r="G12" s="117"/>
      <c r="H12" s="117"/>
      <c r="I12" s="118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116"/>
      <c r="C13" s="6"/>
      <c r="D13" s="6"/>
      <c r="E13" s="119" t="s">
        <v>26</v>
      </c>
      <c r="F13" s="120" t="s">
        <v>27</v>
      </c>
      <c r="G13" s="18" t="s">
        <v>28</v>
      </c>
      <c r="H13" s="117"/>
      <c r="I13" s="118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116"/>
      <c r="C14" s="121" t="s">
        <v>25</v>
      </c>
      <c r="D14" s="121"/>
      <c r="E14" s="113">
        <f>G20</f>
        <v>808753.31599999999</v>
      </c>
      <c r="F14" s="113">
        <f>H20</f>
        <v>9158377.7430000007</v>
      </c>
      <c r="G14" s="113">
        <f>I20</f>
        <v>2730.808</v>
      </c>
      <c r="H14" s="117"/>
      <c r="I14" s="118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122"/>
      <c r="C15" s="123"/>
      <c r="D15" s="123"/>
      <c r="E15" s="123"/>
      <c r="F15" s="123"/>
      <c r="G15" s="123"/>
      <c r="H15" s="123"/>
      <c r="I15" s="12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53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/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79">
        <v>45538.458333333336</v>
      </c>
      <c r="E20" s="82">
        <v>0</v>
      </c>
      <c r="F20" s="83">
        <v>0</v>
      </c>
      <c r="G20" s="20">
        <v>808753.31599999999</v>
      </c>
      <c r="H20" s="20">
        <v>9158377.7430000007</v>
      </c>
      <c r="I20" s="19">
        <v>2730.808</v>
      </c>
      <c r="J20" s="6"/>
      <c r="K20" s="16">
        <f>(G20-G20)*100</f>
        <v>0</v>
      </c>
      <c r="L20" s="17">
        <f>(H20-H20)*100</f>
        <v>0</v>
      </c>
      <c r="M20" s="17">
        <f t="shared" ref="M20:M23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3" si="1">(G20-$G$20)*100</f>
        <v>0</v>
      </c>
      <c r="W20" s="86">
        <f t="shared" ref="W20:W23" si="2">(H20-$H$20)*100</f>
        <v>0</v>
      </c>
      <c r="X20" s="86">
        <v>0</v>
      </c>
      <c r="Y20" s="86">
        <f t="shared" ref="Y20:Y23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3" si="4">SQRT((G20-$E$11)^2+(H20-$F$11)^2+(I20-$G$11)^2)</f>
        <v>372.95330949009002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7">
        <v>2</v>
      </c>
      <c r="C21" s="168"/>
      <c r="D21" s="89">
        <v>45540.625</v>
      </c>
      <c r="E21" s="82">
        <f t="shared" ref="E21:E26" si="5">D21-D20</f>
        <v>2.1666666666642413</v>
      </c>
      <c r="F21" s="83">
        <f t="shared" ref="F21:F26" si="6">D21-D$20</f>
        <v>2.1666666666642413</v>
      </c>
      <c r="G21" s="20">
        <v>808753.31099999999</v>
      </c>
      <c r="H21" s="20">
        <v>9158377.7459999993</v>
      </c>
      <c r="I21" s="19">
        <v>2730.7984999999999</v>
      </c>
      <c r="K21" s="16">
        <f t="shared" ref="K21:L22" si="7">(G21-G20)*100</f>
        <v>-0.50000000046566129</v>
      </c>
      <c r="L21" s="17">
        <f t="shared" si="7"/>
        <v>0.29999986290931702</v>
      </c>
      <c r="M21" s="17">
        <f t="shared" si="0"/>
        <v>0.58309511935126868</v>
      </c>
      <c r="N21" s="17">
        <f t="shared" ref="N21:N26" si="8">(I21-I20)*100</f>
        <v>-0.95000000001164153</v>
      </c>
      <c r="O21" s="18">
        <f t="shared" ref="O21:O26" si="9">(SQRT((G21-G20)^2+(H21-H20)^2+(I21-I20)^2)*100)</f>
        <v>1.1146748038030596</v>
      </c>
      <c r="P21" s="18">
        <f t="shared" ref="P21:P26" si="10">O21/(F21-F20)</f>
        <v>0.51446529406352648</v>
      </c>
      <c r="Q21" s="19">
        <f t="shared" ref="Q21:Q26" si="11">(P21-P20)/(F21-F20)</f>
        <v>0.237445520337278</v>
      </c>
      <c r="R21" s="21"/>
      <c r="S21" s="42">
        <f t="shared" ref="S21:S26" si="12">IF(K21&lt;0, ATAN2(L21,K21)*180/PI()+360,ATAN2(L21,K21)*180/PI())</f>
        <v>300.96374495747534</v>
      </c>
      <c r="T21" s="43">
        <f t="shared" ref="T21:T26" si="13">ATAN(N21/M21)*180/PI()</f>
        <v>-58.459049478041571</v>
      </c>
      <c r="U21" s="21"/>
      <c r="V21" s="20">
        <f t="shared" si="1"/>
        <v>-0.50000000046566129</v>
      </c>
      <c r="W21" s="18">
        <f t="shared" si="2"/>
        <v>0.29999986290931702</v>
      </c>
      <c r="X21" s="18">
        <f t="shared" ref="X21:X26" si="14">SQRT(V21^2+W21^2)</f>
        <v>0.58309511935126868</v>
      </c>
      <c r="Y21" s="18">
        <f t="shared" si="3"/>
        <v>-0.95000000001164153</v>
      </c>
      <c r="Z21" s="18">
        <f t="shared" ref="Z21:Z26" si="15">SQRT((G21-$G$20)^2+(H21-$H$20)^2+(I21-$I$20)^2)*100</f>
        <v>1.1146748038030596</v>
      </c>
      <c r="AA21" s="18">
        <f t="shared" ref="AA21:AA26" si="16">Z21/F21</f>
        <v>0.51446529406352648</v>
      </c>
      <c r="AB21" s="19">
        <f t="shared" ref="AB21:AB26" si="17">(AA21-$AA$20)/(F21-$F$20)</f>
        <v>0.237445520337278</v>
      </c>
      <c r="AC21" s="21"/>
      <c r="AD21" s="42">
        <f t="shared" ref="AD21:AD26" si="18">IF(F21&lt;=0,NA(),IF((G21-$G$20)&lt;0,ATAN2((H21-$H$20),(G21-$G$20))*180/PI()+360,ATAN2((H21-$H$20),(G21-$G$20))*180/PI()))</f>
        <v>300.96374495747534</v>
      </c>
      <c r="AE21" s="43">
        <f t="shared" ref="AE21:AE26" si="19">IF(E21&lt;=0,NA(),ATAN(Y21/X21)*180/PI())</f>
        <v>-58.459049478041571</v>
      </c>
      <c r="AF21" s="21"/>
      <c r="AG21" s="55">
        <f t="shared" ref="AG21:AG26" si="20">1/(O21/E21)</f>
        <v>1.9437657146927376</v>
      </c>
      <c r="AH21" s="55">
        <f t="shared" ref="AH21:AH26" si="21">1/(Z21/F21)</f>
        <v>1.9437657146927376</v>
      </c>
      <c r="AI21" s="21"/>
      <c r="AJ21" s="17">
        <f t="shared" si="4"/>
        <v>372.94678701752451</v>
      </c>
    </row>
    <row r="22" spans="2:100" ht="15.75" x14ac:dyDescent="0.25">
      <c r="B22" s="138">
        <v>3</v>
      </c>
      <c r="C22" s="139"/>
      <c r="D22" s="79">
        <v>45542.666666666664</v>
      </c>
      <c r="E22" s="82">
        <f t="shared" si="5"/>
        <v>2.0416666666642413</v>
      </c>
      <c r="F22" s="83">
        <f t="shared" si="6"/>
        <v>4.2083333333284827</v>
      </c>
      <c r="G22" s="20">
        <v>808753.326</v>
      </c>
      <c r="H22" s="20">
        <v>9158377.7635000013</v>
      </c>
      <c r="I22" s="19">
        <v>2730.7979999999998</v>
      </c>
      <c r="K22" s="16">
        <f t="shared" si="7"/>
        <v>1.5000000013969839</v>
      </c>
      <c r="L22" s="17">
        <f t="shared" si="7"/>
        <v>1.7500001937150955</v>
      </c>
      <c r="M22" s="17">
        <f t="shared" si="0"/>
        <v>2.3048862623118356</v>
      </c>
      <c r="N22" s="17">
        <f t="shared" si="8"/>
        <v>-5.0000000010186341E-2</v>
      </c>
      <c r="O22" s="18">
        <f t="shared" si="9"/>
        <v>2.3054285246337267</v>
      </c>
      <c r="P22" s="18">
        <f t="shared" si="10"/>
        <v>1.1291894814545953</v>
      </c>
      <c r="Q22" s="19">
        <f t="shared" si="11"/>
        <v>0.30108939790618727</v>
      </c>
      <c r="R22" s="21"/>
      <c r="S22" s="42">
        <f t="shared" si="12"/>
        <v>40.601291537519707</v>
      </c>
      <c r="T22" s="43">
        <f t="shared" si="13"/>
        <v>-1.2427249757652157</v>
      </c>
      <c r="U22" s="21"/>
      <c r="V22" s="20">
        <f t="shared" si="1"/>
        <v>1.0000000009313226</v>
      </c>
      <c r="W22" s="18">
        <f t="shared" si="2"/>
        <v>2.0500000566244125</v>
      </c>
      <c r="X22" s="18">
        <f t="shared" si="14"/>
        <v>2.280898996891958</v>
      </c>
      <c r="Y22" s="18">
        <f t="shared" si="3"/>
        <v>-1.0000000000218279</v>
      </c>
      <c r="Z22" s="18">
        <f t="shared" si="15"/>
        <v>2.4904819280746437</v>
      </c>
      <c r="AA22" s="18">
        <f t="shared" si="16"/>
        <v>0.59179768587980541</v>
      </c>
      <c r="AB22" s="19">
        <f t="shared" si="17"/>
        <v>0.14062519268447229</v>
      </c>
      <c r="AC22" s="21"/>
      <c r="AD22" s="42">
        <f t="shared" si="18"/>
        <v>26.003345241926141</v>
      </c>
      <c r="AE22" s="43">
        <f t="shared" si="19"/>
        <v>-23.673780468310774</v>
      </c>
      <c r="AF22" s="21"/>
      <c r="AG22" s="55">
        <f t="shared" si="20"/>
        <v>0.88559096274242965</v>
      </c>
      <c r="AH22" s="55">
        <f t="shared" si="21"/>
        <v>1.6897666615801887</v>
      </c>
      <c r="AI22" s="21"/>
      <c r="AJ22" s="17">
        <f t="shared" si="4"/>
        <v>372.94082112249333</v>
      </c>
    </row>
    <row r="23" spans="2:100" ht="15.75" x14ac:dyDescent="0.25">
      <c r="B23" s="167">
        <v>4</v>
      </c>
      <c r="C23" s="168"/>
      <c r="D23" s="89">
        <v>45544.416666666664</v>
      </c>
      <c r="E23" s="82">
        <f t="shared" si="5"/>
        <v>1.75</v>
      </c>
      <c r="F23" s="83">
        <f t="shared" si="6"/>
        <v>5.9583333333284827</v>
      </c>
      <c r="G23" s="20">
        <v>808753.31550000003</v>
      </c>
      <c r="H23" s="20">
        <v>9158377.7569999993</v>
      </c>
      <c r="I23" s="19">
        <v>2730.7950000000001</v>
      </c>
      <c r="K23" s="16">
        <f t="shared" ref="K23:L25" si="22">(G23-G22)*100</f>
        <v>-1.049999997485429</v>
      </c>
      <c r="L23" s="17">
        <f t="shared" si="22"/>
        <v>-0.65000019967556</v>
      </c>
      <c r="M23" s="17">
        <f t="shared" si="0"/>
        <v>1.234909006484959</v>
      </c>
      <c r="N23" s="17">
        <f t="shared" si="8"/>
        <v>-0.29999999997016857</v>
      </c>
      <c r="O23" s="18">
        <f t="shared" si="9"/>
        <v>1.2708266027589168</v>
      </c>
      <c r="P23" s="18">
        <f t="shared" si="10"/>
        <v>0.72618663014795248</v>
      </c>
      <c r="Q23" s="19">
        <f t="shared" si="11"/>
        <v>-0.23028734360379591</v>
      </c>
      <c r="R23" s="21"/>
      <c r="S23" s="42">
        <f t="shared" si="12"/>
        <v>238.24051197666753</v>
      </c>
      <c r="T23" s="43">
        <f t="shared" si="13"/>
        <v>-13.654516733134903</v>
      </c>
      <c r="U23" s="21"/>
      <c r="V23" s="20">
        <f t="shared" si="1"/>
        <v>-4.9999996554106474E-2</v>
      </c>
      <c r="W23" s="18">
        <f t="shared" si="2"/>
        <v>1.3999998569488525</v>
      </c>
      <c r="X23" s="18">
        <f t="shared" si="14"/>
        <v>1.4008924295291978</v>
      </c>
      <c r="Y23" s="18">
        <f t="shared" si="3"/>
        <v>-1.2999999999919964</v>
      </c>
      <c r="Z23" s="18">
        <f t="shared" si="15"/>
        <v>1.9111513804749767</v>
      </c>
      <c r="AA23" s="18">
        <f t="shared" si="16"/>
        <v>0.32075267924081663</v>
      </c>
      <c r="AB23" s="19">
        <f t="shared" si="17"/>
        <v>5.3832617495006056E-2</v>
      </c>
      <c r="AC23" s="21"/>
      <c r="AD23" s="42">
        <f t="shared" si="18"/>
        <v>357.95459144313713</v>
      </c>
      <c r="AE23" s="43">
        <f t="shared" si="19"/>
        <v>-42.860698279545169</v>
      </c>
      <c r="AF23" s="21"/>
      <c r="AG23" s="55">
        <f t="shared" si="20"/>
        <v>1.3770564734801867</v>
      </c>
      <c r="AH23" s="55">
        <f t="shared" si="21"/>
        <v>3.1176668652211443</v>
      </c>
      <c r="AI23" s="21"/>
      <c r="AJ23" s="17">
        <f t="shared" si="4"/>
        <v>372.93984972076595</v>
      </c>
    </row>
    <row r="24" spans="2:100" ht="15.75" x14ac:dyDescent="0.25">
      <c r="B24" s="138">
        <v>5</v>
      </c>
      <c r="C24" s="139"/>
      <c r="D24" s="79">
        <v>45548.625</v>
      </c>
      <c r="E24" s="82">
        <f t="shared" si="5"/>
        <v>4.2083333333357587</v>
      </c>
      <c r="F24" s="83">
        <f t="shared" si="6"/>
        <v>10.166666666664241</v>
      </c>
      <c r="G24" s="20">
        <v>808753.27450000006</v>
      </c>
      <c r="H24" s="20">
        <v>9158377.749499999</v>
      </c>
      <c r="I24" s="19">
        <v>2730.7830000000004</v>
      </c>
      <c r="K24" s="16">
        <f t="shared" si="22"/>
        <v>-4.0999999968335032</v>
      </c>
      <c r="L24" s="17">
        <f t="shared" si="22"/>
        <v>-0.75000002980232239</v>
      </c>
      <c r="M24" s="17">
        <f t="shared" ref="M24" si="23">SQRT(K24^2+L24^2)</f>
        <v>4.1680331115213338</v>
      </c>
      <c r="N24" s="17">
        <f t="shared" si="8"/>
        <v>-1.1999999999716238</v>
      </c>
      <c r="O24" s="18">
        <f t="shared" si="9"/>
        <v>4.3373378953766224</v>
      </c>
      <c r="P24" s="18">
        <f t="shared" si="10"/>
        <v>1.0306545493958312</v>
      </c>
      <c r="Q24" s="19">
        <f t="shared" si="11"/>
        <v>7.2348812494503756E-2</v>
      </c>
      <c r="R24" s="21"/>
      <c r="S24" s="42">
        <f t="shared" si="12"/>
        <v>259.63367698572699</v>
      </c>
      <c r="T24" s="43">
        <f t="shared" si="13"/>
        <v>-16.061405011708761</v>
      </c>
      <c r="U24" s="21"/>
      <c r="V24" s="20">
        <f t="shared" ref="V24" si="24">(G24-$G$20)*100</f>
        <v>-4.1499999933876097</v>
      </c>
      <c r="W24" s="18">
        <f t="shared" ref="W24" si="25">(H24-$H$20)*100</f>
        <v>0.64999982714653015</v>
      </c>
      <c r="X24" s="18">
        <f t="shared" si="14"/>
        <v>4.2005951626415605</v>
      </c>
      <c r="Y24" s="18">
        <f t="shared" ref="Y24" si="26">(I24-$I$20)*100</f>
        <v>-2.4999999999636202</v>
      </c>
      <c r="Z24" s="18">
        <f t="shared" si="15"/>
        <v>4.888251192423092</v>
      </c>
      <c r="AA24" s="18">
        <f t="shared" si="16"/>
        <v>0.48081159269746804</v>
      </c>
      <c r="AB24" s="19">
        <f t="shared" si="17"/>
        <v>4.7292943544024531E-2</v>
      </c>
      <c r="AC24" s="21"/>
      <c r="AD24" s="42">
        <f t="shared" si="18"/>
        <v>278.901713717539</v>
      </c>
      <c r="AE24" s="43">
        <f t="shared" si="19"/>
        <v>-30.759151436363492</v>
      </c>
      <c r="AF24" s="21"/>
      <c r="AG24" s="55">
        <f t="shared" si="20"/>
        <v>0.97025720265456461</v>
      </c>
      <c r="AH24" s="55">
        <f t="shared" si="21"/>
        <v>2.0798167415010957</v>
      </c>
      <c r="AI24" s="21"/>
      <c r="AJ24" s="17">
        <f t="shared" ref="AJ24" si="27">SQRT((G24-$E$11)^2+(H24-$F$11)^2+(I24-$G$11)^2)</f>
        <v>372.92140525611086</v>
      </c>
    </row>
    <row r="25" spans="2:100" ht="15.75" x14ac:dyDescent="0.25">
      <c r="B25" s="167">
        <v>6</v>
      </c>
      <c r="C25" s="168"/>
      <c r="D25" s="79">
        <v>45549.625</v>
      </c>
      <c r="E25" s="82">
        <f t="shared" si="5"/>
        <v>1</v>
      </c>
      <c r="F25" s="83">
        <f t="shared" si="6"/>
        <v>11.166666666664241</v>
      </c>
      <c r="G25" s="20">
        <v>808753.26949999994</v>
      </c>
      <c r="H25" s="20">
        <v>9158377.7469999995</v>
      </c>
      <c r="I25" s="19">
        <v>2730.7855</v>
      </c>
      <c r="K25" s="16">
        <f t="shared" si="22"/>
        <v>-0.50000001210719347</v>
      </c>
      <c r="L25" s="17">
        <f t="shared" si="22"/>
        <v>-0.24999994784593582</v>
      </c>
      <c r="M25" s="17">
        <f t="shared" ref="M25" si="28">SQRT(K25^2+L25^2)</f>
        <v>0.55901698187994631</v>
      </c>
      <c r="N25" s="17">
        <f t="shared" si="8"/>
        <v>0.24999999995998223</v>
      </c>
      <c r="O25" s="18">
        <f t="shared" si="9"/>
        <v>0.61237242427313421</v>
      </c>
      <c r="P25" s="18">
        <f t="shared" si="10"/>
        <v>0.61237242427313421</v>
      </c>
      <c r="Q25" s="19">
        <f t="shared" si="11"/>
        <v>-0.41828212512269702</v>
      </c>
      <c r="R25" s="21"/>
      <c r="S25" s="42">
        <f t="shared" si="12"/>
        <v>243.43495415900742</v>
      </c>
      <c r="T25" s="43">
        <f t="shared" si="13"/>
        <v>24.094843025966618</v>
      </c>
      <c r="U25" s="21"/>
      <c r="V25" s="20">
        <f t="shared" ref="V25" si="29">(G25-$G$20)*100</f>
        <v>-4.6500000054948032</v>
      </c>
      <c r="W25" s="18">
        <f t="shared" ref="W25" si="30">(H25-$H$20)*100</f>
        <v>0.39999987930059433</v>
      </c>
      <c r="X25" s="18">
        <f t="shared" si="14"/>
        <v>4.667172586753372</v>
      </c>
      <c r="Y25" s="18">
        <f t="shared" ref="Y25" si="31">(I25-$I$20)*100</f>
        <v>-2.250000000003638</v>
      </c>
      <c r="Z25" s="18">
        <f t="shared" si="15"/>
        <v>5.1812160690863429</v>
      </c>
      <c r="AA25" s="18">
        <f t="shared" si="16"/>
        <v>0.46398949872425088</v>
      </c>
      <c r="AB25" s="19">
        <f t="shared" si="17"/>
        <v>4.1551298393225522E-2</v>
      </c>
      <c r="AC25" s="21"/>
      <c r="AD25" s="42">
        <f t="shared" si="18"/>
        <v>274.9165645239342</v>
      </c>
      <c r="AE25" s="43">
        <f t="shared" si="19"/>
        <v>-25.738278604726762</v>
      </c>
      <c r="AF25" s="21"/>
      <c r="AG25" s="55">
        <f t="shared" si="20"/>
        <v>1.6329931923158802</v>
      </c>
      <c r="AH25" s="55">
        <f t="shared" si="21"/>
        <v>2.1552211908879868</v>
      </c>
      <c r="AI25" s="21"/>
      <c r="AJ25" s="17">
        <f t="shared" ref="AJ25" si="32">SQRT((G25-$E$11)^2+(H25-$F$11)^2+(I25-$G$11)^2)</f>
        <v>372.92098125852863</v>
      </c>
    </row>
    <row r="26" spans="2:100" ht="15.75" x14ac:dyDescent="0.25">
      <c r="B26" s="138">
        <v>7</v>
      </c>
      <c r="C26" s="139"/>
      <c r="D26" s="79">
        <v>45555.625</v>
      </c>
      <c r="E26" s="82">
        <f t="shared" si="5"/>
        <v>6</v>
      </c>
      <c r="F26" s="83">
        <f t="shared" si="6"/>
        <v>17.166666666664241</v>
      </c>
      <c r="G26" s="20">
        <v>808753.32499999995</v>
      </c>
      <c r="H26" s="20">
        <v>9158377.7960000001</v>
      </c>
      <c r="I26" s="19">
        <v>2730.7984999999999</v>
      </c>
      <c r="K26" s="16">
        <f t="shared" ref="K26" si="33">(G26-G25)*100</f>
        <v>5.5500000016763806</v>
      </c>
      <c r="L26" s="17">
        <f t="shared" ref="L26" si="34">(H26-H25)*100</f>
        <v>4.9000000581145287</v>
      </c>
      <c r="M26" s="17">
        <f t="shared" ref="M26" si="35">SQRT(K26^2+L26^2)</f>
        <v>7.4035464871999155</v>
      </c>
      <c r="N26" s="17">
        <f t="shared" si="8"/>
        <v>1.2999999999919964</v>
      </c>
      <c r="O26" s="18">
        <f t="shared" si="9"/>
        <v>7.516814523992819</v>
      </c>
      <c r="P26" s="18">
        <f t="shared" si="10"/>
        <v>1.2528024206654698</v>
      </c>
      <c r="Q26" s="19">
        <f t="shared" si="11"/>
        <v>0.10673833273205592</v>
      </c>
      <c r="R26" s="21"/>
      <c r="S26" s="42">
        <f t="shared" si="12"/>
        <v>48.55926649272152</v>
      </c>
      <c r="T26" s="43">
        <f t="shared" si="13"/>
        <v>9.9591268537863495</v>
      </c>
      <c r="U26" s="21"/>
      <c r="V26" s="20">
        <f t="shared" ref="V26" si="36">(G26-$G$20)*100</f>
        <v>0.89999999618157744</v>
      </c>
      <c r="W26" s="18">
        <f t="shared" ref="W26" si="37">(H26-$H$20)*100</f>
        <v>5.299999937415123</v>
      </c>
      <c r="X26" s="18">
        <f t="shared" si="14"/>
        <v>5.3758719599453952</v>
      </c>
      <c r="Y26" s="18">
        <f t="shared" ref="Y26" si="38">(I26-$I$20)*100</f>
        <v>-0.95000000001164153</v>
      </c>
      <c r="Z26" s="18">
        <f t="shared" si="15"/>
        <v>5.4591665416755024</v>
      </c>
      <c r="AA26" s="18">
        <f t="shared" si="16"/>
        <v>0.3180097014568703</v>
      </c>
      <c r="AB26" s="19">
        <f t="shared" si="17"/>
        <v>1.8524836978072733E-2</v>
      </c>
      <c r="AC26" s="21"/>
      <c r="AD26" s="42">
        <f t="shared" si="18"/>
        <v>9.6375381844788031</v>
      </c>
      <c r="AE26" s="43">
        <f t="shared" si="19"/>
        <v>-10.021588863465766</v>
      </c>
      <c r="AF26" s="21"/>
      <c r="AG26" s="55">
        <f t="shared" si="20"/>
        <v>0.79821046280291752</v>
      </c>
      <c r="AH26" s="55">
        <f t="shared" si="21"/>
        <v>3.1445581547317163</v>
      </c>
      <c r="AI26" s="21"/>
      <c r="AJ26" s="17">
        <f t="shared" ref="AJ26" si="39">SQRT((G26-$E$11)^2+(H26-$F$11)^2+(I26-$G$11)^2)</f>
        <v>372.91376262378208</v>
      </c>
    </row>
    <row r="27" spans="2:100" ht="15.75" x14ac:dyDescent="0.25">
      <c r="B27" s="167">
        <v>8</v>
      </c>
      <c r="C27" s="168"/>
      <c r="D27" s="79">
        <v>45564.625</v>
      </c>
      <c r="E27" s="82">
        <f t="shared" ref="E27" si="40">D27-D26</f>
        <v>9</v>
      </c>
      <c r="F27" s="83">
        <f t="shared" ref="F27" si="41">D27-D$20</f>
        <v>26.166666666664241</v>
      </c>
      <c r="G27" s="20">
        <v>808753.25699999998</v>
      </c>
      <c r="H27" s="20">
        <v>9158377.800999999</v>
      </c>
      <c r="I27" s="19">
        <v>2730.7825000000003</v>
      </c>
      <c r="K27" s="16">
        <f t="shared" ref="K27" si="42">(G27-G26)*100</f>
        <v>-6.7999999970197678</v>
      </c>
      <c r="L27" s="17">
        <f t="shared" ref="L27" si="43">(H27-H26)*100</f>
        <v>0.49999989569187164</v>
      </c>
      <c r="M27" s="17">
        <f t="shared" ref="M27" si="44">SQRT(K27^2+L27^2)</f>
        <v>6.8183575628710411</v>
      </c>
      <c r="N27" s="17">
        <f t="shared" ref="N27" si="45">(I27-I26)*100</f>
        <v>-1.599999999962165</v>
      </c>
      <c r="O27" s="18">
        <f t="shared" ref="O27" si="46">(SQRT((G27-G26)^2+(H27-H26)^2+(I27-I26)^2)*100)</f>
        <v>7.0035705076082202</v>
      </c>
      <c r="P27" s="18">
        <f t="shared" ref="P27" si="47">O27/(F27-F26)</f>
        <v>0.77817450084535777</v>
      </c>
      <c r="Q27" s="19">
        <f t="shared" ref="Q27" si="48">(P27-P26)/(F27-F26)</f>
        <v>-5.2736435535567998E-2</v>
      </c>
      <c r="R27" s="21"/>
      <c r="S27" s="42">
        <f t="shared" ref="S27" si="49">IF(K27&lt;0, ATAN2(L27,K27)*180/PI()+360,ATAN2(L27,K27)*180/PI())</f>
        <v>274.20535612938659</v>
      </c>
      <c r="T27" s="43">
        <f t="shared" ref="T27" si="50">ATAN(N27/M27)*180/PI()</f>
        <v>-13.206122306388034</v>
      </c>
      <c r="U27" s="21"/>
      <c r="V27" s="20">
        <f t="shared" ref="V27" si="51">(G27-$G$20)*100</f>
        <v>-5.9000000008381903</v>
      </c>
      <c r="W27" s="18">
        <f t="shared" ref="W27" si="52">(H27-$H$20)*100</f>
        <v>5.7999998331069946</v>
      </c>
      <c r="X27" s="18">
        <f t="shared" ref="X27" si="53">SQRT(V27^2+W27^2)</f>
        <v>8.2734514003486961</v>
      </c>
      <c r="Y27" s="18">
        <f t="shared" ref="Y27" si="54">(I27-$I$20)*100</f>
        <v>-2.5499999999738066</v>
      </c>
      <c r="Z27" s="18">
        <f t="shared" ref="Z27" si="55">SQRT((G27-$G$20)^2+(H27-$H$20)^2+(I27-$I$20)^2)*100</f>
        <v>8.6575110784681186</v>
      </c>
      <c r="AA27" s="18">
        <f t="shared" ref="AA27" si="56">Z27/F27</f>
        <v>0.33086029599244282</v>
      </c>
      <c r="AB27" s="19">
        <f t="shared" ref="AB27" si="57">(AA27-$AA$20)/(F27-$F$20)</f>
        <v>1.2644342522005357E-2</v>
      </c>
      <c r="AC27" s="21"/>
      <c r="AD27" s="42">
        <f t="shared" ref="AD27" si="58">IF(F27&lt;=0,NA(),IF((G27-$G$20)&lt;0,ATAN2((H27-$H$20),(G27-$G$20))*180/PI()+360,ATAN2((H27-$H$20),(G27-$G$20))*180/PI()))</f>
        <v>314.51030357858872</v>
      </c>
      <c r="AE27" s="43">
        <f t="shared" ref="AE27" si="59">IF(E27&lt;=0,NA(),ATAN(Y27/X27)*180/PI())</f>
        <v>-17.130071376695707</v>
      </c>
      <c r="AF27" s="21"/>
      <c r="AG27" s="55">
        <f t="shared" ref="AG27" si="60">1/(O27/E27)</f>
        <v>1.2850588125332629</v>
      </c>
      <c r="AH27" s="55">
        <f t="shared" ref="AH27" si="61">1/(Z27/F27)</f>
        <v>3.0224237000103544</v>
      </c>
      <c r="AI27" s="21"/>
      <c r="AJ27" s="17">
        <f t="shared" ref="AJ27" si="62">SQRT((G27-$E$11)^2+(H27-$F$11)^2+(I27-$G$11)^2)</f>
        <v>372.86943396030046</v>
      </c>
    </row>
    <row r="28" spans="2:100" ht="15.75" x14ac:dyDescent="0.25">
      <c r="B28" s="138">
        <v>9</v>
      </c>
      <c r="C28" s="139"/>
      <c r="D28" s="79">
        <v>45572.625</v>
      </c>
      <c r="E28" s="82">
        <f t="shared" ref="E28:E30" si="63">D28-D27</f>
        <v>8</v>
      </c>
      <c r="F28" s="83">
        <f t="shared" ref="F28:F30" si="64">D28-D$20</f>
        <v>34.166666666664241</v>
      </c>
      <c r="G28" s="20">
        <v>808753.26600000006</v>
      </c>
      <c r="H28" s="20">
        <v>9158377.8389999997</v>
      </c>
      <c r="I28" s="19">
        <v>2730.7685000000001</v>
      </c>
      <c r="K28" s="16">
        <f t="shared" ref="K28" si="65">(G28-G27)*100</f>
        <v>0.90000000782310963</v>
      </c>
      <c r="L28" s="17">
        <f t="shared" ref="L28" si="66">(H28-H27)*100</f>
        <v>3.8000000640749931</v>
      </c>
      <c r="M28" s="17">
        <f t="shared" ref="M28" si="67">SQRT(K28^2+L28^2)</f>
        <v>3.9051249021064036</v>
      </c>
      <c r="N28" s="17">
        <f t="shared" ref="N28" si="68">(I28-I27)*100</f>
        <v>-1.4000000000123691</v>
      </c>
      <c r="O28" s="18">
        <f t="shared" ref="O28" si="69">(SQRT((G28-G27)^2+(H28-H27)^2+(I28-I27)^2)*100)</f>
        <v>4.1484937629320573</v>
      </c>
      <c r="P28" s="18">
        <f t="shared" ref="P28" si="70">O28/(F28-F27)</f>
        <v>0.51856172036650716</v>
      </c>
      <c r="Q28" s="19">
        <f t="shared" ref="Q28" si="71">(P28-P27)/(F28-F27)</f>
        <v>-3.2451597559856327E-2</v>
      </c>
      <c r="R28" s="21"/>
      <c r="S28" s="42">
        <f t="shared" ref="S28" si="72">IF(K28&lt;0, ATAN2(L28,K28)*180/PI()+360,ATAN2(L28,K28)*180/PI())</f>
        <v>13.324531156918617</v>
      </c>
      <c r="T28" s="43">
        <f t="shared" ref="T28" si="73">ATAN(N28/M28)*180/PI()</f>
        <v>-19.722922140796399</v>
      </c>
      <c r="U28" s="21"/>
      <c r="V28" s="20">
        <f t="shared" ref="V28" si="74">(G28-$G$20)*100</f>
        <v>-4.9999999930150807</v>
      </c>
      <c r="W28" s="18">
        <f t="shared" ref="W28" si="75">(H28-$H$20)*100</f>
        <v>9.5999998971819878</v>
      </c>
      <c r="X28" s="18">
        <f t="shared" ref="X28" si="76">SQRT(V28^2+W28^2)</f>
        <v>10.82404720777053</v>
      </c>
      <c r="Y28" s="18">
        <f t="shared" ref="Y28" si="77">(I28-$I$20)*100</f>
        <v>-3.9499999999861757</v>
      </c>
      <c r="Z28" s="18">
        <f t="shared" ref="Z28" si="78">SQRT((G28-$G$20)^2+(H28-$H$20)^2+(I28-$I$20)^2)*100</f>
        <v>11.522260974128983</v>
      </c>
      <c r="AA28" s="18">
        <f t="shared" ref="AA28" si="79">Z28/F28</f>
        <v>0.33723690655989663</v>
      </c>
      <c r="AB28" s="19">
        <f t="shared" ref="AB28" si="80">(AA28-$AA$20)/(F28-$F$20)</f>
        <v>9.8703484846806022E-3</v>
      </c>
      <c r="AC28" s="21"/>
      <c r="AD28" s="42">
        <f t="shared" ref="AD28" si="81">IF(F28&lt;=0,NA(),IF((G28-$G$20)&lt;0,ATAN2((H28-$H$20),(G28-$G$20))*180/PI()+360,ATAN2((H28-$H$20),(G28-$G$20))*180/PI()))</f>
        <v>332.4879971575312</v>
      </c>
      <c r="AE28" s="43">
        <f t="shared" ref="AE28" si="82">IF(E28&lt;=0,NA(),ATAN(Y28/X28)*180/PI())</f>
        <v>-20.048451558815682</v>
      </c>
      <c r="AF28" s="21"/>
      <c r="AG28" s="55">
        <f t="shared" ref="AG28" si="83">1/(O28/E28)</f>
        <v>1.9284107575337872</v>
      </c>
      <c r="AH28" s="55">
        <f t="shared" ref="AH28" si="84">1/(Z28/F28)</f>
        <v>2.9652745015391431</v>
      </c>
      <c r="AI28" s="21"/>
      <c r="AJ28" s="17">
        <f t="shared" ref="AJ28" si="85">SQRT((G28-$E$11)^2+(H28-$F$11)^2+(I28-$G$11)^2)</f>
        <v>372.84154604673137</v>
      </c>
    </row>
    <row r="29" spans="2:100" ht="15.75" x14ac:dyDescent="0.25">
      <c r="B29" s="167">
        <v>10</v>
      </c>
      <c r="C29" s="168"/>
      <c r="D29" s="79">
        <v>45576.625</v>
      </c>
      <c r="E29" s="92">
        <f>D29-D28</f>
        <v>4</v>
      </c>
      <c r="F29" s="93">
        <f t="shared" si="64"/>
        <v>38.166666666664241</v>
      </c>
      <c r="G29" s="20">
        <v>808753.31099999999</v>
      </c>
      <c r="H29" s="20">
        <v>9158377.8925000001</v>
      </c>
      <c r="I29" s="19">
        <v>2730.7979999999998</v>
      </c>
      <c r="K29" s="16">
        <f>(G29-G28)*100</f>
        <v>4.4999999925494194</v>
      </c>
      <c r="L29" s="17">
        <f>(H29-H28)*100</f>
        <v>5.3500000387430191</v>
      </c>
      <c r="M29" s="17">
        <f t="shared" ref="M29" si="86">SQRT(K29^2+L29^2)</f>
        <v>6.9908869499867521</v>
      </c>
      <c r="N29" s="17">
        <f>(I29-I28)*100</f>
        <v>2.9499999999643478</v>
      </c>
      <c r="O29" s="18">
        <f>(SQRT((G29-G28)^2+(H29-H28)^2+(I29-I28)^2)*100)</f>
        <v>7.5878192089219363</v>
      </c>
      <c r="P29" s="18">
        <f>O29/(F29-F28)</f>
        <v>1.8969548022304841</v>
      </c>
      <c r="Q29" s="19">
        <f>(P29-P28)/(F29-F28)</f>
        <v>0.34459827046599423</v>
      </c>
      <c r="R29" s="21"/>
      <c r="S29" s="42">
        <f t="shared" ref="S29" si="87">IF(K29&lt;0, ATAN2(L29,K29)*180/PI()+360,ATAN2(L29,K29)*180/PI())</f>
        <v>40.067912320612407</v>
      </c>
      <c r="T29" s="43">
        <f t="shared" ref="T29" si="88">ATAN(N29/M29)*180/PI()</f>
        <v>22.878671397337008</v>
      </c>
      <c r="U29" s="21"/>
      <c r="V29" s="20">
        <f t="shared" ref="V29" si="89">(G29-$G$20)*100</f>
        <v>-0.50000000046566129</v>
      </c>
      <c r="W29" s="18">
        <f t="shared" ref="W29" si="90">(H29-$H$20)*100</f>
        <v>14.949999935925007</v>
      </c>
      <c r="X29" s="18">
        <f t="shared" ref="X29" si="91">SQRT(V29^2+W29^2)</f>
        <v>14.958358803178355</v>
      </c>
      <c r="Y29" s="18">
        <f t="shared" ref="Y29" si="92">(I29-$I$20)*100</f>
        <v>-1.0000000000218279</v>
      </c>
      <c r="Z29" s="18">
        <f t="shared" ref="Z29" si="93">SQRT((G29-$G$20)^2+(H29-$H$20)^2+(I29-$I$20)^2)*100</f>
        <v>14.991747666121752</v>
      </c>
      <c r="AA29" s="18">
        <f t="shared" ref="AA29" si="94">Z29/F29</f>
        <v>0.39279688208181757</v>
      </c>
      <c r="AB29" s="19">
        <f t="shared" ref="AB29" si="95">(AA29-$AA$20)/(F29-$F$20)</f>
        <v>1.029162136458976E-2</v>
      </c>
      <c r="AC29" s="21"/>
      <c r="AD29" s="42">
        <f t="shared" ref="AD29" si="96">IF(F29&lt;=0,NA(),IF((G29-$G$20)&lt;0,ATAN2((H29-$H$20),(G29-$G$20))*180/PI()+360,ATAN2((H29-$H$20),(G29-$G$20))*180/PI()))</f>
        <v>358.08446718070581</v>
      </c>
      <c r="AE29" s="43">
        <f t="shared" ref="AE29" si="97">IF(E29&lt;=0,NA(),ATAN(Y29/X29)*180/PI())</f>
        <v>-3.8246610163377768</v>
      </c>
      <c r="AF29" s="21"/>
      <c r="AG29" s="55">
        <f t="shared" ref="AG29" si="98">1/(O29/E29)</f>
        <v>0.52716068871233857</v>
      </c>
      <c r="AH29" s="55">
        <f t="shared" ref="AH29" si="99">1/(Z29/F29)</f>
        <v>2.5458450553375451</v>
      </c>
      <c r="AI29" s="21"/>
      <c r="AJ29" s="17">
        <f t="shared" ref="AJ29" si="100">SQRT((G29-$E$11)^2+(H29-$F$11)^2+(I29-$G$11)^2)</f>
        <v>372.82697664633872</v>
      </c>
    </row>
    <row r="30" spans="2:100" ht="15.75" x14ac:dyDescent="0.25">
      <c r="B30" s="138">
        <v>11</v>
      </c>
      <c r="C30" s="139"/>
      <c r="D30" s="79">
        <v>45586.583333333336</v>
      </c>
      <c r="E30" s="92">
        <f t="shared" si="63"/>
        <v>9.9583333333357587</v>
      </c>
      <c r="F30" s="93">
        <f t="shared" si="64"/>
        <v>48.125</v>
      </c>
      <c r="G30" s="20">
        <v>808753.201</v>
      </c>
      <c r="H30" s="20">
        <v>9158377.8370000012</v>
      </c>
      <c r="I30" s="19">
        <v>2730.7745000000004</v>
      </c>
      <c r="K30" s="16">
        <f t="shared" ref="K30" si="101">(G30-G29)*100</f>
        <v>-10.999999998603016</v>
      </c>
      <c r="L30" s="17">
        <f t="shared" ref="L30" si="102">(H30-H29)*100</f>
        <v>-5.5499998852610588</v>
      </c>
      <c r="M30" s="17">
        <f t="shared" ref="M30" si="103">SQRT(K30^2+L30^2)</f>
        <v>12.320815666816225</v>
      </c>
      <c r="N30" s="17">
        <f t="shared" ref="N30" si="104">(I30-I29)*100</f>
        <v>-2.3499999999330612</v>
      </c>
      <c r="O30" s="18">
        <f t="shared" ref="O30" si="105">(SQRT((G30-G29)^2+(H30-H29)^2+(I30-I29)^2)*100)</f>
        <v>12.542926241326205</v>
      </c>
      <c r="P30" s="18">
        <f t="shared" ref="P30" si="106">O30/(F30-F29)</f>
        <v>1.2595407104257557</v>
      </c>
      <c r="Q30" s="19">
        <f t="shared" ref="Q30" si="107">(P30-P29)/(F30-F29)</f>
        <v>-6.400810963727932E-2</v>
      </c>
      <c r="R30" s="21"/>
      <c r="S30" s="42">
        <f t="shared" ref="S30" si="108">IF(K30&lt;0, ATAN2(L30,K30)*180/PI()+360,ATAN2(L30,K30)*180/PI())</f>
        <v>243.22698004813816</v>
      </c>
      <c r="T30" s="43">
        <f t="shared" ref="T30" si="109">ATAN(N30/M30)*180/PI()</f>
        <v>-10.798558359410194</v>
      </c>
      <c r="U30" s="21"/>
      <c r="V30" s="20">
        <f t="shared" ref="V30" si="110">(G30-$G$20)*100</f>
        <v>-11.499999999068677</v>
      </c>
      <c r="W30" s="18">
        <f t="shared" ref="W30" si="111">(H30-$H$20)*100</f>
        <v>9.4000000506639481</v>
      </c>
      <c r="X30" s="18">
        <f t="shared" ref="X30" si="112">SQRT(V30^2+W30^2)</f>
        <v>14.85294586710198</v>
      </c>
      <c r="Y30" s="18">
        <f t="shared" ref="Y30" si="113">(I30-$I$20)*100</f>
        <v>-3.3499999999548891</v>
      </c>
      <c r="Z30" s="18">
        <f t="shared" ref="Z30" si="114">SQRT((G30-$G$20)^2+(H30-$H$20)^2+(I30-$I$20)^2)*100</f>
        <v>15.226046792610337</v>
      </c>
      <c r="AA30" s="18">
        <f t="shared" ref="AA30" si="115">Z30/F30</f>
        <v>0.3163853878983966</v>
      </c>
      <c r="AB30" s="19">
        <f t="shared" ref="AB30" si="116">(AA30-$AA$20)/(F30-$F$20)</f>
        <v>6.5742418264601891E-3</v>
      </c>
      <c r="AC30" s="21"/>
      <c r="AD30" s="42">
        <f t="shared" ref="AD30" si="117">IF(F30&lt;=0,NA(),IF((G30-$G$20)&lt;0,ATAN2((H30-$H$20),(G30-$G$20))*180/PI()+360,ATAN2((H30-$H$20),(G30-$G$20))*180/PI()))</f>
        <v>309.26226548353651</v>
      </c>
      <c r="AE30" s="43">
        <f t="shared" ref="AE30" si="118">IF(E30&lt;=0,NA(),ATAN(Y30/X30)*180/PI())</f>
        <v>-12.710073391362849</v>
      </c>
      <c r="AF30" s="21"/>
      <c r="AG30" s="55">
        <f t="shared" ref="AG30" si="119">1/(O30/E30)</f>
        <v>0.79394019718662012</v>
      </c>
      <c r="AH30" s="55">
        <f t="shared" ref="AH30" si="120">1/(Z30/F30)</f>
        <v>3.160702226618437</v>
      </c>
      <c r="AI30" s="21"/>
      <c r="AJ30" s="17">
        <f t="shared" ref="AJ30" si="121">SQRT((G30-$E$11)^2+(H30-$F$11)^2+(I30-$G$11)^2)</f>
        <v>372.80756095947964</v>
      </c>
    </row>
    <row r="31" spans="2:100" ht="15.75" x14ac:dyDescent="0.25">
      <c r="B31" s="167">
        <v>12</v>
      </c>
      <c r="C31" s="168"/>
      <c r="D31" s="89">
        <v>45592.583333333336</v>
      </c>
      <c r="E31" s="92">
        <f t="shared" ref="E31" si="122">D31-D30</f>
        <v>6</v>
      </c>
      <c r="F31" s="93">
        <f t="shared" ref="F31" si="123">D31-D$20</f>
        <v>54.125</v>
      </c>
      <c r="G31" s="20">
        <v>808753.14449999994</v>
      </c>
      <c r="H31" s="20">
        <v>9158377.8040000014</v>
      </c>
      <c r="I31" s="19">
        <v>2730.7555000000002</v>
      </c>
      <c r="K31" s="16">
        <f t="shared" ref="K31" si="124">(G31-G30)*100</f>
        <v>-5.6500000064261258</v>
      </c>
      <c r="L31" s="17">
        <f t="shared" ref="L31" si="125">(H31-H30)*100</f>
        <v>-3.2999999821186066</v>
      </c>
      <c r="M31" s="17">
        <f t="shared" ref="M31" si="126">SQRT(K31^2+L31^2)</f>
        <v>6.5431261606817595</v>
      </c>
      <c r="N31" s="17">
        <f t="shared" ref="N31" si="127">(I31-I30)*100</f>
        <v>-1.9000000000232831</v>
      </c>
      <c r="O31" s="18">
        <f t="shared" ref="O31" si="128">(SQRT((G31-G30)^2+(H31-H30)^2+(I31-I30)^2)*100)</f>
        <v>6.8134058997454785</v>
      </c>
      <c r="P31" s="18">
        <f t="shared" ref="P31" si="129">O31/(F31-F30)</f>
        <v>1.1355676499575798</v>
      </c>
      <c r="Q31" s="19">
        <f t="shared" ref="Q31" si="130">(P31-P30)/(F31-F30)</f>
        <v>-2.0662176744695986E-2</v>
      </c>
      <c r="R31" s="21"/>
      <c r="S31" s="42">
        <f t="shared" ref="S31" si="131">IF(K31&lt;0, ATAN2(L31,K31)*180/PI()+360,ATAN2(L31,K31)*180/PI())</f>
        <v>239.71204717292201</v>
      </c>
      <c r="T31" s="43">
        <f t="shared" ref="T31" si="132">ATAN(N31/M31)*180/PI()</f>
        <v>-16.192297092939313</v>
      </c>
      <c r="U31" s="21"/>
      <c r="V31" s="20">
        <f t="shared" ref="V31" si="133">(G31-$G$20)*100</f>
        <v>-17.150000005494803</v>
      </c>
      <c r="W31" s="18">
        <f t="shared" ref="W31" si="134">(H31-$H$20)*100</f>
        <v>6.1000000685453415</v>
      </c>
      <c r="X31" s="18">
        <f t="shared" ref="X31" si="135">SQRT(V31^2+W31^2)</f>
        <v>18.202541059553333</v>
      </c>
      <c r="Y31" s="18">
        <f t="shared" ref="Y31" si="136">(I31-$I$20)*100</f>
        <v>-5.2499999999781721</v>
      </c>
      <c r="Z31" s="18">
        <f t="shared" ref="Z31" si="137">SQRT((G31-$G$20)^2+(H31-$H$20)^2+(I31-$I$20)^2)*100</f>
        <v>18.944524301879309</v>
      </c>
      <c r="AA31" s="18">
        <f t="shared" ref="AA31" si="138">Z31/F31</f>
        <v>0.35001430580839371</v>
      </c>
      <c r="AB31" s="19">
        <f t="shared" ref="AB31" si="139">(AA31-$AA$20)/(F31-$F$20)</f>
        <v>6.4667770126262117E-3</v>
      </c>
      <c r="AC31" s="21"/>
      <c r="AD31" s="42">
        <f t="shared" ref="AD31" si="140">IF(F31&lt;=0,NA(),IF((G31-$G$20)&lt;0,ATAN2((H31-$H$20),(G31-$G$20))*180/PI()+360,ATAN2((H31-$H$20),(G31-$G$20))*180/PI()))</f>
        <v>289.57971667369662</v>
      </c>
      <c r="AE31" s="43">
        <f t="shared" ref="AE31" si="141">IF(E31&lt;=0,NA(),ATAN(Y31/X31)*180/PI())</f>
        <v>-16.088686320630931</v>
      </c>
      <c r="AF31" s="21"/>
      <c r="AG31" s="55">
        <f t="shared" ref="AG31" si="142">1/(O31/E31)</f>
        <v>0.88061684395232287</v>
      </c>
      <c r="AH31" s="55">
        <f t="shared" ref="AH31" si="143">1/(Z31/F31)</f>
        <v>2.8570260798066469</v>
      </c>
      <c r="AI31" s="21"/>
      <c r="AJ31" s="17">
        <f t="shared" ref="AJ31" si="144">SQRT((G31-$E$11)^2+(H31-$F$11)^2+(I31-$G$11)^2)</f>
        <v>372.80035314719083</v>
      </c>
    </row>
    <row r="32" spans="2:100" ht="15.75" x14ac:dyDescent="0.25">
      <c r="B32" s="138">
        <v>13</v>
      </c>
      <c r="C32" s="139"/>
      <c r="D32" s="79">
        <v>45606.625</v>
      </c>
      <c r="E32" s="92">
        <f t="shared" ref="E32:E33" si="145">D32-D31</f>
        <v>14.041666666664241</v>
      </c>
      <c r="F32" s="93">
        <f t="shared" ref="F32:F33" si="146">D32-D$20</f>
        <v>68.166666666664241</v>
      </c>
      <c r="G32" s="20">
        <v>808753.19</v>
      </c>
      <c r="H32" s="20">
        <v>9158377.8695</v>
      </c>
      <c r="I32" s="19">
        <v>2730.7565</v>
      </c>
      <c r="K32" s="16">
        <f t="shared" ref="K32:K33" si="147">(G32-G31)*100</f>
        <v>4.5500000007450581</v>
      </c>
      <c r="L32" s="17">
        <f t="shared" ref="L32:L33" si="148">(H32-H31)*100</f>
        <v>6.549999862909317</v>
      </c>
      <c r="M32" s="17">
        <f t="shared" ref="M32:M33" si="149">SQRT(K32^2+L32^2)</f>
        <v>7.9752741777880027</v>
      </c>
      <c r="N32" s="17">
        <f t="shared" ref="N32:N33" si="150">(I32-I31)*100</f>
        <v>9.9999999974897946E-2</v>
      </c>
      <c r="O32" s="18">
        <f t="shared" ref="O32:O33" si="151">(SQRT((G32-G31)^2+(H32-H31)^2+(I32-I31)^2)*100)</f>
        <v>7.9759010908415275</v>
      </c>
      <c r="P32" s="18">
        <f t="shared" ref="P32:P33" si="152">O32/(F32-F31)</f>
        <v>0.56801669489682416</v>
      </c>
      <c r="Q32" s="19">
        <f t="shared" ref="Q32:Q33" si="153">(P32-P31)/(F32-F31)</f>
        <v>-4.0419059114126077E-2</v>
      </c>
      <c r="R32" s="21"/>
      <c r="S32" s="42">
        <f t="shared" ref="S32:S33" si="154">IF(K32&lt;0, ATAN2(L32,K32)*180/PI()+360,ATAN2(L32,K32)*180/PI())</f>
        <v>34.78602758121481</v>
      </c>
      <c r="T32" s="43">
        <f t="shared" ref="T32:T33" si="155">ATAN(N32/M32)*180/PI()</f>
        <v>0.71838003079578572</v>
      </c>
      <c r="U32" s="21"/>
      <c r="V32" s="20">
        <f t="shared" ref="V32:V33" si="156">(G32-$G$20)*100</f>
        <v>-12.600000004749745</v>
      </c>
      <c r="W32" s="18">
        <f t="shared" ref="W32:W33" si="157">(H32-$H$20)*100</f>
        <v>12.649999931454659</v>
      </c>
      <c r="X32" s="18">
        <f t="shared" ref="X32:X33" si="158">SQRT(V32^2+W32^2)</f>
        <v>17.854481184999369</v>
      </c>
      <c r="Y32" s="18">
        <f t="shared" ref="Y32:Y33" si="159">(I32-$I$20)*100</f>
        <v>-5.1500000000032742</v>
      </c>
      <c r="Z32" s="18">
        <f t="shared" ref="Z32:Z33" si="160">SQRT((G32-$G$20)^2+(H32-$H$20)^2+(I32-$I$20)^2)*100</f>
        <v>18.582384087773296</v>
      </c>
      <c r="AA32" s="18">
        <f t="shared" ref="AA32:AA33" si="161">Z32/F32</f>
        <v>0.27260221155658615</v>
      </c>
      <c r="AB32" s="19">
        <f t="shared" ref="AB32:AB33" si="162">(AA32-$AA$20)/(F32-$F$20)</f>
        <v>3.9990544482630197E-3</v>
      </c>
      <c r="AC32" s="21"/>
      <c r="AD32" s="42">
        <f t="shared" ref="AD32:AD33" si="163">IF(F32&lt;=0,NA(),IF((G32-$G$20)&lt;0,ATAN2((H32-$H$20),(G32-$G$20))*180/PI()+360,ATAN2((H32-$H$20),(G32-$G$20))*180/PI()))</f>
        <v>315.11345667481044</v>
      </c>
      <c r="AE32" s="43">
        <f t="shared" ref="AE32:AE33" si="164">IF(E32&lt;=0,NA(),ATAN(Y32/X32)*180/PI())</f>
        <v>-16.089835417675541</v>
      </c>
      <c r="AF32" s="21"/>
      <c r="AG32" s="55">
        <f t="shared" ref="AG32:AG33" si="165">1/(O32/E32)</f>
        <v>1.760511634577294</v>
      </c>
      <c r="AH32" s="55">
        <f t="shared" ref="AH32:AH33" si="166">1/(Z32/F32)</f>
        <v>3.66834881599052</v>
      </c>
      <c r="AI32" s="21"/>
      <c r="AJ32" s="17">
        <f t="shared" ref="AJ32:AJ33" si="167">SQRT((G32-$E$11)^2+(H32-$F$11)^2+(I32-$G$11)^2)</f>
        <v>372.77242714088845</v>
      </c>
    </row>
    <row r="33" spans="2:36" ht="15.75" x14ac:dyDescent="0.25">
      <c r="B33" s="167">
        <v>14</v>
      </c>
      <c r="C33" s="168"/>
      <c r="D33" s="79">
        <v>45612.625</v>
      </c>
      <c r="E33" s="92">
        <f t="shared" si="145"/>
        <v>6</v>
      </c>
      <c r="F33" s="93">
        <f t="shared" si="146"/>
        <v>74.166666666664241</v>
      </c>
      <c r="G33" s="20">
        <v>808753.16250000009</v>
      </c>
      <c r="H33" s="20">
        <v>9158377.9859999996</v>
      </c>
      <c r="I33" s="19">
        <v>2730.7584999999999</v>
      </c>
      <c r="K33" s="16">
        <f t="shared" si="147"/>
        <v>-2.7499999850988388</v>
      </c>
      <c r="L33" s="17">
        <f t="shared" si="148"/>
        <v>11.6499999538064</v>
      </c>
      <c r="M33" s="17">
        <f t="shared" si="149"/>
        <v>11.970171211880503</v>
      </c>
      <c r="N33" s="17">
        <f t="shared" si="150"/>
        <v>0.19999999999527063</v>
      </c>
      <c r="O33" s="18">
        <f t="shared" si="151"/>
        <v>11.971841915166223</v>
      </c>
      <c r="P33" s="18">
        <f t="shared" si="152"/>
        <v>1.9953069858610373</v>
      </c>
      <c r="Q33" s="19">
        <f t="shared" si="153"/>
        <v>0.2378817151607022</v>
      </c>
      <c r="R33" s="21"/>
      <c r="S33" s="42">
        <f t="shared" si="154"/>
        <v>346.71836857292857</v>
      </c>
      <c r="T33" s="43">
        <f t="shared" si="155"/>
        <v>0.95722020600429414</v>
      </c>
      <c r="U33" s="21"/>
      <c r="V33" s="20">
        <f t="shared" si="156"/>
        <v>-15.349999989848584</v>
      </c>
      <c r="W33" s="18">
        <f t="shared" si="157"/>
        <v>24.299999885261059</v>
      </c>
      <c r="X33" s="18">
        <f t="shared" si="158"/>
        <v>28.742172745149922</v>
      </c>
      <c r="Y33" s="18">
        <f t="shared" si="159"/>
        <v>-4.9500000000080036</v>
      </c>
      <c r="Z33" s="18">
        <f t="shared" si="160"/>
        <v>29.165304629167142</v>
      </c>
      <c r="AA33" s="18">
        <f t="shared" si="161"/>
        <v>0.3932400624157496</v>
      </c>
      <c r="AB33" s="19">
        <f t="shared" si="162"/>
        <v>5.3021132011114042E-3</v>
      </c>
      <c r="AC33" s="21"/>
      <c r="AD33" s="42">
        <f t="shared" si="163"/>
        <v>327.71992023594441</v>
      </c>
      <c r="AE33" s="43">
        <f t="shared" si="164"/>
        <v>-9.7716682431726856</v>
      </c>
      <c r="AF33" s="21"/>
      <c r="AG33" s="55">
        <f t="shared" si="165"/>
        <v>0.50117601305769433</v>
      </c>
      <c r="AH33" s="55">
        <f t="shared" si="166"/>
        <v>2.5429758958352489</v>
      </c>
      <c r="AI33" s="21"/>
      <c r="AJ33" s="17">
        <f t="shared" si="167"/>
        <v>372.66205290564886</v>
      </c>
    </row>
    <row r="34" spans="2:36" ht="15.75" x14ac:dyDescent="0.25">
      <c r="B34" s="138">
        <v>15</v>
      </c>
      <c r="C34" s="139"/>
      <c r="D34" s="79">
        <v>45621.625</v>
      </c>
      <c r="E34" s="92">
        <f t="shared" ref="E34" si="168">D34-D33</f>
        <v>9</v>
      </c>
      <c r="F34" s="93">
        <f t="shared" ref="F34" si="169">D34-D$20</f>
        <v>83.166666666664241</v>
      </c>
      <c r="G34" s="20">
        <v>808753.17149999994</v>
      </c>
      <c r="H34" s="20">
        <v>9158378.063000001</v>
      </c>
      <c r="I34" s="19">
        <v>2730.7664999999997</v>
      </c>
      <c r="K34" s="16">
        <f t="shared" ref="K34" si="170">(G34-G33)*100</f>
        <v>0.89999998454004526</v>
      </c>
      <c r="L34" s="17">
        <f t="shared" ref="L34" si="171">(H34-H33)*100</f>
        <v>7.7000001445412636</v>
      </c>
      <c r="M34" s="17">
        <f t="shared" ref="M34" si="172">SQRT(K34^2+L34^2)</f>
        <v>7.7524191190948626</v>
      </c>
      <c r="N34" s="17">
        <f t="shared" ref="N34" si="173">(I34-I33)*100</f>
        <v>0.79999999998108251</v>
      </c>
      <c r="O34" s="18">
        <f t="shared" ref="O34" si="174">(SQRT((G34-G33)^2+(H34-H33)^2+(I34-I33)^2)*100)</f>
        <v>7.7935872483778157</v>
      </c>
      <c r="P34" s="18">
        <f t="shared" ref="P34" si="175">O34/(F34-F33)</f>
        <v>0.86595413870864624</v>
      </c>
      <c r="Q34" s="19">
        <f t="shared" ref="Q34" si="176">(P34-P33)/(F34-F33)</f>
        <v>-0.12548364968359901</v>
      </c>
      <c r="R34" s="21"/>
      <c r="S34" s="42">
        <f t="shared" ref="S34" si="177">IF(K34&lt;0, ATAN2(L34,K34)*180/PI()+360,ATAN2(L34,K34)*180/PI())</f>
        <v>6.666659653396743</v>
      </c>
      <c r="T34" s="43">
        <f t="shared" ref="T34" si="178">ATAN(N34/M34)*180/PI()</f>
        <v>5.8917031124921309</v>
      </c>
      <c r="U34" s="21"/>
      <c r="V34" s="20">
        <f t="shared" ref="V34" si="179">(G34-$G$20)*100</f>
        <v>-14.450000005308539</v>
      </c>
      <c r="W34" s="18">
        <f t="shared" ref="W34" si="180">(H34-$H$20)*100</f>
        <v>32.000000029802322</v>
      </c>
      <c r="X34" s="18">
        <f t="shared" ref="X34" si="181">SQRT(V34^2+W34^2)</f>
        <v>35.111287388256862</v>
      </c>
      <c r="Y34" s="18">
        <f t="shared" ref="Y34" si="182">(I34-$I$20)*100</f>
        <v>-4.150000000026921</v>
      </c>
      <c r="Z34" s="18">
        <f t="shared" ref="Z34" si="183">SQRT((G34-$G$20)^2+(H34-$H$20)^2+(I34-$I$20)^2)*100</f>
        <v>35.355692640096706</v>
      </c>
      <c r="AA34" s="18">
        <f t="shared" ref="AA34" si="184">Z34/F34</f>
        <v>0.42511854877873029</v>
      </c>
      <c r="AB34" s="19">
        <f t="shared" ref="AB34" si="185">(AA34-$AA$20)/(F34-$F$20)</f>
        <v>5.1116458770991101E-3</v>
      </c>
      <c r="AC34" s="21"/>
      <c r="AD34" s="42">
        <f t="shared" ref="AD34" si="186">IF(F34&lt;=0,NA(),IF((G34-$G$20)&lt;0,ATAN2((H34-$H$20),(G34-$G$20))*180/PI()+360,ATAN2((H34-$H$20),(G34-$G$20))*180/PI()))</f>
        <v>335.69784946423863</v>
      </c>
      <c r="AE34" s="43">
        <f t="shared" ref="AE34" si="187">IF(E34&lt;=0,NA(),ATAN(Y34/X34)*180/PI())</f>
        <v>-6.7408353754080474</v>
      </c>
      <c r="AF34" s="21"/>
      <c r="AG34" s="55">
        <f t="shared" ref="AG34" si="188">1/(O34/E34)</f>
        <v>1.1547955663001388</v>
      </c>
      <c r="AH34" s="55">
        <f t="shared" ref="AH34" si="189">1/(Z34/F34)</f>
        <v>2.3522850340752584</v>
      </c>
      <c r="AI34" s="21"/>
      <c r="AJ34" s="17">
        <f t="shared" ref="AJ34" si="190">SQRT((G34-$E$11)^2+(H34-$F$11)^2+(I34-$G$11)^2)</f>
        <v>372.60522771414196</v>
      </c>
    </row>
    <row r="35" spans="2:36" ht="15.75" x14ac:dyDescent="0.25">
      <c r="B35" s="167">
        <v>16</v>
      </c>
      <c r="C35" s="168"/>
      <c r="D35" s="79">
        <v>45624.625</v>
      </c>
      <c r="E35" s="92">
        <f t="shared" ref="E35" si="191">D35-D34</f>
        <v>3</v>
      </c>
      <c r="F35" s="93">
        <f t="shared" ref="F35" si="192">D35-D$20</f>
        <v>86.166666666664241</v>
      </c>
      <c r="G35" s="20">
        <v>808753.14749999996</v>
      </c>
      <c r="H35" s="20">
        <v>9158378.0620000008</v>
      </c>
      <c r="I35" s="19">
        <v>2730.7709999999997</v>
      </c>
      <c r="K35" s="16">
        <f t="shared" ref="K35" si="193">(G35-G34)*100</f>
        <v>-2.3999999975785613</v>
      </c>
      <c r="L35" s="17">
        <f t="shared" ref="L35" si="194">(H35-H34)*100</f>
        <v>-0.10000001639127731</v>
      </c>
      <c r="M35" s="17">
        <f t="shared" ref="M35" si="195">SQRT(K35^2+L35^2)</f>
        <v>2.402082428155901</v>
      </c>
      <c r="N35" s="17">
        <f t="shared" ref="N35" si="196">(I35-I34)*100</f>
        <v>0.4500000000007276</v>
      </c>
      <c r="O35" s="18">
        <f t="shared" ref="O35" si="197">(SQRT((G35-G34)^2+(H35-H34)^2+(I35-I34)^2)*100)</f>
        <v>2.4438698802628598</v>
      </c>
      <c r="P35" s="18">
        <f t="shared" ref="P35" si="198">O35/(F35-F34)</f>
        <v>0.8146232934209533</v>
      </c>
      <c r="Q35" s="19">
        <f t="shared" ref="Q35" si="199">(P35-P34)/(F35-F34)</f>
        <v>-1.7110281762564312E-2</v>
      </c>
      <c r="R35" s="21"/>
      <c r="S35" s="42">
        <f t="shared" ref="S35" si="200">IF(K35&lt;0, ATAN2(L35,K35)*180/PI()+360,ATAN2(L35,K35)*180/PI())</f>
        <v>267.61405557657201</v>
      </c>
      <c r="T35" s="43">
        <f t="shared" ref="T35" si="201">ATAN(N35/M35)*180/PI()</f>
        <v>10.610657961698971</v>
      </c>
      <c r="U35" s="21"/>
      <c r="V35" s="20">
        <f t="shared" ref="V35" si="202">(G35-$G$20)*100</f>
        <v>-16.8500000028871</v>
      </c>
      <c r="W35" s="18">
        <f t="shared" ref="W35" si="203">(H35-$H$20)*100</f>
        <v>31.900000013411045</v>
      </c>
      <c r="X35" s="18">
        <f t="shared" ref="X35" si="204">SQRT(V35^2+W35^2)</f>
        <v>36.076758459608314</v>
      </c>
      <c r="Y35" s="18">
        <f t="shared" ref="Y35" si="205">(I35-$I$20)*100</f>
        <v>-3.7000000000261934</v>
      </c>
      <c r="Z35" s="18">
        <f t="shared" ref="Z35" si="206">SQRT((G35-$G$20)^2+(H35-$H$20)^2+(I35-$I$20)^2)*100</f>
        <v>36.265996483663784</v>
      </c>
      <c r="AA35" s="18">
        <f t="shared" ref="AA35" si="207">Z35/F35</f>
        <v>0.42088197079688361</v>
      </c>
      <c r="AB35" s="19">
        <f t="shared" ref="AB35" si="208">(AA35-$AA$20)/(F35-$F$20)</f>
        <v>4.8845102993837E-3</v>
      </c>
      <c r="AC35" s="21"/>
      <c r="AD35" s="42">
        <f t="shared" ref="AD35" si="209">IF(F35&lt;=0,NA(),IF((G35-$G$20)&lt;0,ATAN2((H35-$H$20),(G35-$G$20))*180/PI()+360,ATAN2((H35-$H$20),(G35-$G$20))*180/PI()))</f>
        <v>332.15639601982247</v>
      </c>
      <c r="AE35" s="43">
        <f t="shared" ref="AE35" si="210">IF(E35&lt;=0,NA(),ATAN(Y35/X35)*180/PI())</f>
        <v>-5.8557301341578594</v>
      </c>
      <c r="AF35" s="21"/>
      <c r="AG35" s="55">
        <f t="shared" ref="AG35" si="211">1/(O35/E35)</f>
        <v>1.2275612642999321</v>
      </c>
      <c r="AH35" s="55">
        <f t="shared" ref="AH35" si="212">1/(Z35/F35)</f>
        <v>2.3759630238060185</v>
      </c>
      <c r="AI35" s="21"/>
      <c r="AJ35" s="17">
        <f t="shared" ref="AJ35" si="213">SQRT((G35-$E$11)^2+(H35-$F$11)^2+(I35-$G$11)^2)</f>
        <v>372.59319498048745</v>
      </c>
    </row>
    <row r="36" spans="2:36" ht="15.75" x14ac:dyDescent="0.25">
      <c r="B36" s="138">
        <v>17</v>
      </c>
      <c r="C36" s="139"/>
      <c r="D36" s="79">
        <v>45627.625</v>
      </c>
      <c r="E36" s="92">
        <f t="shared" ref="E36" si="214">D36-D35</f>
        <v>3</v>
      </c>
      <c r="F36" s="93">
        <f t="shared" ref="F36" si="215">D36-D$20</f>
        <v>89.166666666664241</v>
      </c>
      <c r="G36" s="20">
        <v>808753.01650000003</v>
      </c>
      <c r="H36" s="20">
        <v>9158377.9890000001</v>
      </c>
      <c r="I36" s="19">
        <v>2730.7560000000003</v>
      </c>
      <c r="K36" s="16">
        <f t="shared" ref="K36:L38" si="216">(G36-G35)*100</f>
        <v>-13.099999993573874</v>
      </c>
      <c r="L36" s="17">
        <f t="shared" si="216"/>
        <v>-7.3000000789761543</v>
      </c>
      <c r="M36" s="17">
        <f t="shared" ref="M36" si="217">SQRT(K36^2+L36^2)</f>
        <v>14.996666329044176</v>
      </c>
      <c r="N36" s="17">
        <f>(I36-I35)*100</f>
        <v>-1.4999999999417923</v>
      </c>
      <c r="O36" s="18">
        <f>(SQRT((G36-G35)^2+(H36-H35)^2+(I36-I35)^2)*100)</f>
        <v>15.071496308744953</v>
      </c>
      <c r="P36" s="18">
        <f>O36/(F36-F35)</f>
        <v>5.0238321029149846</v>
      </c>
      <c r="Q36" s="19">
        <f>(P36-P35)/(F36-F35)</f>
        <v>1.403069603164677</v>
      </c>
      <c r="R36" s="21"/>
      <c r="S36" s="42">
        <f t="shared" ref="S36" si="218">IF(K36&lt;0, ATAN2(L36,K36)*180/PI()+360,ATAN2(L36,K36)*180/PI())</f>
        <v>240.87117833593322</v>
      </c>
      <c r="T36" s="43">
        <f t="shared" ref="T36" si="219">ATAN(N36/M36)*180/PI()</f>
        <v>-5.7118541756615944</v>
      </c>
      <c r="U36" s="21"/>
      <c r="V36" s="20">
        <f>(G36-$G$20)*100</f>
        <v>-29.949999996460974</v>
      </c>
      <c r="W36" s="18">
        <f>(H36-$H$20)*100</f>
        <v>24.599999934434891</v>
      </c>
      <c r="X36" s="18">
        <f t="shared" ref="X36" si="220">SQRT(V36^2+W36^2)</f>
        <v>38.757741117900679</v>
      </c>
      <c r="Y36" s="18">
        <f>(I36-$I$20)*100</f>
        <v>-5.1999999999679858</v>
      </c>
      <c r="Z36" s="18">
        <f>SQRT((G36-$G$20)^2+(H36-$H$20)^2+(I36-$I$20)^2)*100</f>
        <v>39.105018815516196</v>
      </c>
      <c r="AA36" s="18">
        <f>Z36/F36</f>
        <v>0.43856095867869826</v>
      </c>
      <c r="AB36" s="19">
        <f>(AA36-$AA$20)/(F36-$F$20)</f>
        <v>4.9184406580789928E-3</v>
      </c>
      <c r="AC36" s="21"/>
      <c r="AD36" s="42">
        <f>IF(F36&lt;=0,NA(),IF((G36-$G$20)&lt;0,ATAN2((H36-$H$20),(G36-$G$20))*180/PI()+360,ATAN2((H36-$H$20),(G36-$G$20))*180/PI()))</f>
        <v>309.39862072507236</v>
      </c>
      <c r="AE36" s="43">
        <f>IF(E36&lt;=0,NA(),ATAN(Y36/X36)*180/PI())</f>
        <v>-7.6415551737288805</v>
      </c>
      <c r="AF36" s="21"/>
      <c r="AG36" s="55">
        <f>1/(O36/E36)</f>
        <v>0.19905123808173619</v>
      </c>
      <c r="AH36" s="55">
        <f>1/(Z36/F36)</f>
        <v>2.2801847273701972</v>
      </c>
      <c r="AI36" s="21"/>
      <c r="AJ36" s="17">
        <f>SQRT((G36-$E$11)^2+(H36-$F$11)^2+(I36-$G$11)^2)</f>
        <v>372.57747118723574</v>
      </c>
    </row>
    <row r="37" spans="2:36" ht="15.75" x14ac:dyDescent="0.25">
      <c r="B37" s="167">
        <v>18</v>
      </c>
      <c r="C37" s="168"/>
      <c r="D37" s="89">
        <v>45634.625</v>
      </c>
      <c r="E37" s="92">
        <f t="shared" ref="E37" si="221">D37-D36</f>
        <v>7</v>
      </c>
      <c r="F37" s="93">
        <f t="shared" ref="F37" si="222">D37-D$20</f>
        <v>96.166666666664241</v>
      </c>
      <c r="G37" s="20">
        <v>808753.19200000004</v>
      </c>
      <c r="H37" s="20">
        <v>9158378.1640000008</v>
      </c>
      <c r="I37" s="19">
        <v>2730.7674999999999</v>
      </c>
      <c r="K37" s="16">
        <f t="shared" si="216"/>
        <v>17.550000001210719</v>
      </c>
      <c r="L37" s="17">
        <f t="shared" si="216"/>
        <v>17.500000074505806</v>
      </c>
      <c r="M37" s="17">
        <f t="shared" ref="M37" si="223">SQRT(K37^2+L37^2)</f>
        <v>24.784117951829543</v>
      </c>
      <c r="N37" s="17">
        <f>(I37-I36)*100</f>
        <v>1.1499999999614374</v>
      </c>
      <c r="O37" s="18">
        <f>(SQRT((G37-G36)^2+(H37-H36)^2+(I37-I36)^2)*100)</f>
        <v>24.810783999102302</v>
      </c>
      <c r="P37" s="18">
        <f>O37/(F37-F36)</f>
        <v>3.5443977141574718</v>
      </c>
      <c r="Q37" s="19">
        <f>(P37-P36)/(F37-F36)</f>
        <v>-0.21134776982250184</v>
      </c>
      <c r="R37" s="21"/>
      <c r="S37" s="42">
        <f t="shared" ref="S37" si="224">IF(K37&lt;0, ATAN2(L37,K37)*180/PI()+360,ATAN2(L37,K37)*180/PI())</f>
        <v>45.081734174798783</v>
      </c>
      <c r="T37" s="43">
        <f t="shared" ref="T37" si="225">ATAN(N37/M37)*180/PI()</f>
        <v>2.6566577791318502</v>
      </c>
      <c r="U37" s="21"/>
      <c r="V37" s="20">
        <f>(G37-$G$20)*100</f>
        <v>-12.399999995250255</v>
      </c>
      <c r="W37" s="18">
        <f>(H37-$H$20)*100</f>
        <v>42.100000008940697</v>
      </c>
      <c r="X37" s="18">
        <f t="shared" ref="X37" si="226">SQRT(V37^2+W37^2)</f>
        <v>43.888153306274042</v>
      </c>
      <c r="Y37" s="18">
        <f>(I37-$I$20)*100</f>
        <v>-4.0500000000065484</v>
      </c>
      <c r="Z37" s="18">
        <f>SQRT((G37-$G$20)^2+(H37-$H$20)^2+(I37-$I$20)^2)*100</f>
        <v>44.074624225681902</v>
      </c>
      <c r="AA37" s="18">
        <f>Z37/F37</f>
        <v>0.45831498328266562</v>
      </c>
      <c r="AB37" s="19">
        <f>(AA37-$AA$20)/(F37-$F$20)</f>
        <v>4.7658403807557415E-3</v>
      </c>
      <c r="AC37" s="21"/>
      <c r="AD37" s="42">
        <f>IF(F37&lt;=0,NA(),IF((G37-$G$20)&lt;0,ATAN2((H37-$H$20),(G37-$G$20))*180/PI()+360,ATAN2((H37-$H$20),(G37-$G$20))*180/PI()))</f>
        <v>343.588357665437</v>
      </c>
      <c r="AE37" s="43">
        <f>IF(E37&lt;=0,NA(),ATAN(Y37/X37)*180/PI())</f>
        <v>-5.2723242762617151</v>
      </c>
      <c r="AF37" s="21"/>
      <c r="AG37" s="55">
        <f>1/(O37/E37)</f>
        <v>0.28213538114125181</v>
      </c>
      <c r="AH37" s="55">
        <f>1/(Z37/F37)</f>
        <v>2.1819055376229111</v>
      </c>
      <c r="AI37" s="21"/>
      <c r="AJ37" s="17">
        <f>SQRT((G37-$E$11)^2+(H37-$F$11)^2+(I37-$G$11)^2)</f>
        <v>372.53430875937698</v>
      </c>
    </row>
    <row r="38" spans="2:36" ht="15.75" x14ac:dyDescent="0.25">
      <c r="B38" s="138">
        <v>19</v>
      </c>
      <c r="C38" s="139"/>
      <c r="D38" s="79">
        <v>45637.625</v>
      </c>
      <c r="E38" s="92">
        <f t="shared" ref="E38" si="227">D38-D37</f>
        <v>3</v>
      </c>
      <c r="F38" s="93">
        <f t="shared" ref="F38" si="228">D38-D$20</f>
        <v>99.166666666664241</v>
      </c>
      <c r="G38" s="20">
        <v>808753.10899999994</v>
      </c>
      <c r="H38" s="20">
        <v>9158378.1449999996</v>
      </c>
      <c r="I38" s="19">
        <v>2730.7539999999999</v>
      </c>
      <c r="K38" s="16">
        <f t="shared" si="216"/>
        <v>-8.3000000100582838</v>
      </c>
      <c r="L38" s="17">
        <f t="shared" si="216"/>
        <v>-1.900000125169754</v>
      </c>
      <c r="M38" s="17">
        <f t="shared" ref="M38" si="229">SQRT(K38^2+L38^2)</f>
        <v>8.514693220698712</v>
      </c>
      <c r="N38" s="17">
        <f>(I38-I37)*100</f>
        <v>-1.3500000000021828</v>
      </c>
      <c r="O38" s="18">
        <f>(SQRT((G38-G37)^2+(H38-H37)^2+(I38-I37)^2)*100)</f>
        <v>8.6210498573328334</v>
      </c>
      <c r="P38" s="18">
        <f>O38/(F38-F37)</f>
        <v>2.8736832857776111</v>
      </c>
      <c r="Q38" s="19">
        <f>(P38-P37)/(F38-F37)</f>
        <v>-0.22357147612662023</v>
      </c>
      <c r="R38" s="21"/>
      <c r="S38" s="42">
        <f t="shared" ref="S38" si="230">IF(K38&lt;0, ATAN2(L38,K38)*180/PI()+360,ATAN2(L38,K38)*180/PI())</f>
        <v>257.10625514918496</v>
      </c>
      <c r="T38" s="43">
        <f t="shared" ref="T38" si="231">ATAN(N38/M38)*180/PI()</f>
        <v>-9.0092232369495964</v>
      </c>
      <c r="U38" s="21"/>
      <c r="V38" s="20">
        <f>(G38-$G$20)*100</f>
        <v>-20.700000005308539</v>
      </c>
      <c r="W38" s="18">
        <f>(H38-$H$20)*100</f>
        <v>40.199999883770943</v>
      </c>
      <c r="X38" s="18">
        <f t="shared" ref="X38" si="232">SQRT(V38^2+W38^2)</f>
        <v>45.216479195918794</v>
      </c>
      <c r="Y38" s="18">
        <f>(I38-$I$20)*100</f>
        <v>-5.4000000000087311</v>
      </c>
      <c r="Z38" s="18">
        <f>SQRT((G38-$G$20)^2+(H38-$H$20)^2+(I38-$I$20)^2)*100</f>
        <v>45.53778640727996</v>
      </c>
      <c r="AA38" s="18">
        <f>Z38/F38</f>
        <v>0.45920456881291838</v>
      </c>
      <c r="AB38" s="19">
        <f>(AA38-$AA$20)/(F38-$F$20)</f>
        <v>4.6306343073572731E-3</v>
      </c>
      <c r="AC38" s="21"/>
      <c r="AD38" s="42">
        <f>IF(F38&lt;=0,NA(),IF((G38-$G$20)&lt;0,ATAN2((H38-$H$20),(G38-$G$20))*180/PI()+360,ATAN2((H38-$H$20),(G38-$G$20))*180/PI()))</f>
        <v>332.75491208407493</v>
      </c>
      <c r="AE38" s="43">
        <f>IF(E38&lt;=0,NA(),ATAN(Y38/X38)*180/PI())</f>
        <v>-6.8103212583744153</v>
      </c>
      <c r="AF38" s="21"/>
      <c r="AG38" s="55">
        <f>1/(O38/E38)</f>
        <v>0.34798545996672092</v>
      </c>
      <c r="AH38" s="55">
        <f>1/(Z38/F38)</f>
        <v>2.17767868160607</v>
      </c>
      <c r="AI38" s="21"/>
      <c r="AJ38" s="17">
        <f>SQRT((G38-$E$11)^2+(H38-$F$11)^2+(I38-$G$11)^2)</f>
        <v>372.50150737587222</v>
      </c>
    </row>
    <row r="39" spans="2:36" ht="15.75" x14ac:dyDescent="0.25">
      <c r="B39" s="167">
        <v>20</v>
      </c>
      <c r="C39" s="168"/>
      <c r="D39" s="79">
        <v>45641.458333333336</v>
      </c>
      <c r="E39" s="92">
        <f t="shared" ref="E39:E40" si="233">D39-D38</f>
        <v>3.8333333333357587</v>
      </c>
      <c r="F39" s="93">
        <f t="shared" ref="F39:F40" si="234">D39-D$20</f>
        <v>103</v>
      </c>
      <c r="G39" s="20">
        <v>808752.88550000009</v>
      </c>
      <c r="H39" s="20">
        <v>9158378.0439999998</v>
      </c>
      <c r="I39" s="19">
        <v>2730.7354999999998</v>
      </c>
      <c r="K39" s="16">
        <f t="shared" ref="K39:K40" si="235">(G39-G38)*100</f>
        <v>-22.34999998472631</v>
      </c>
      <c r="L39" s="17">
        <f t="shared" ref="L39:L40" si="236">(H39-H38)*100</f>
        <v>-10.099999979138374</v>
      </c>
      <c r="M39" s="17">
        <f t="shared" ref="M39:M40" si="237">SQRT(K39^2+L39^2)</f>
        <v>24.52615948117155</v>
      </c>
      <c r="N39" s="17">
        <f>(I39-I38)*100</f>
        <v>-1.8500000000130967</v>
      </c>
      <c r="O39" s="18">
        <f>(SQRT((G39-G38)^2+(H39-H38)^2+(I39-I38)^2)*100)</f>
        <v>24.595832957960777</v>
      </c>
      <c r="P39" s="18">
        <f>O39/(F39-F38)</f>
        <v>6.4163042498987517</v>
      </c>
      <c r="Q39" s="19">
        <f>(P39-P38)/(F39-F38)</f>
        <v>0.92416199063971283</v>
      </c>
      <c r="R39" s="21"/>
      <c r="S39" s="42">
        <f t="shared" ref="S39:S40" si="238">IF(K39&lt;0, ATAN2(L39,K39)*180/PI()+360,ATAN2(L39,K39)*180/PI())</f>
        <v>245.68171488642591</v>
      </c>
      <c r="T39" s="43">
        <f t="shared" ref="T39:T40" si="239">ATAN(N39/M39)*180/PI()</f>
        <v>-4.3136328477275576</v>
      </c>
      <c r="U39" s="21"/>
      <c r="V39" s="20">
        <f>(G39-$G$20)*100</f>
        <v>-43.049999990034848</v>
      </c>
      <c r="W39" s="18">
        <f>(H39-$H$20)*100</f>
        <v>30.099999904632568</v>
      </c>
      <c r="X39" s="18">
        <f t="shared" ref="X39:X40" si="240">SQRT(V39^2+W39^2)</f>
        <v>52.529158506498852</v>
      </c>
      <c r="Y39" s="18">
        <f>(I39-$I$20)*100</f>
        <v>-7.2500000000218279</v>
      </c>
      <c r="Z39" s="18">
        <f>SQRT((G39-$G$20)^2+(H39-$H$20)^2+(I39-$I$20)^2)*100</f>
        <v>53.027115642859521</v>
      </c>
      <c r="AA39" s="18">
        <f>Z39/F39</f>
        <v>0.51482636546465554</v>
      </c>
      <c r="AB39" s="19">
        <f>(AA39-$AA$20)/(F39-$F$20)</f>
        <v>4.9983142278121895E-3</v>
      </c>
      <c r="AC39" s="21"/>
      <c r="AD39" s="42">
        <f>IF(F39&lt;=0,NA(),IF((G39-$G$20)&lt;0,ATAN2((H39-$H$20),(G39-$G$20))*180/PI()+360,ATAN2((H39-$H$20),(G39-$G$20))*180/PI()))</f>
        <v>304.96074513382587</v>
      </c>
      <c r="AE39" s="43">
        <f>IF(E39&lt;=0,NA(),ATAN(Y39/X39)*180/PI())</f>
        <v>-7.8582357287077338</v>
      </c>
      <c r="AF39" s="21"/>
      <c r="AG39" s="55">
        <f>1/(O39/E39)</f>
        <v>0.15585295850267386</v>
      </c>
      <c r="AH39" s="55">
        <f>1/(Z39/F39)</f>
        <v>1.942402462425272</v>
      </c>
      <c r="AI39" s="21"/>
      <c r="AJ39" s="17">
        <f>SQRT((G39-$E$11)^2+(H39-$F$11)^2+(I39-$G$11)^2)</f>
        <v>372.4564001513919</v>
      </c>
    </row>
    <row r="40" spans="2:36" ht="15.75" x14ac:dyDescent="0.25">
      <c r="B40" s="138">
        <v>21</v>
      </c>
      <c r="C40" s="139"/>
      <c r="D40" s="79">
        <v>45643.625</v>
      </c>
      <c r="E40" s="92">
        <f t="shared" si="233"/>
        <v>2.1666666666642413</v>
      </c>
      <c r="F40" s="83">
        <f t="shared" si="234"/>
        <v>105.16666666666424</v>
      </c>
      <c r="G40" s="20">
        <v>808752.59600000002</v>
      </c>
      <c r="H40" s="20">
        <v>9158377.8645000011</v>
      </c>
      <c r="I40" s="19">
        <v>2730.7245000000003</v>
      </c>
      <c r="K40" s="16">
        <f t="shared" si="235"/>
        <v>-28.950000007171184</v>
      </c>
      <c r="L40" s="17">
        <f t="shared" si="236"/>
        <v>-17.949999868869781</v>
      </c>
      <c r="M40" s="17">
        <f t="shared" si="237"/>
        <v>34.06324992873752</v>
      </c>
      <c r="N40" s="17">
        <f t="shared" ref="N40" si="241">(I40-I39)*100</f>
        <v>-1.0999999999512511</v>
      </c>
      <c r="O40" s="18">
        <f t="shared" ref="O40" si="242">(SQRT((G40-G39)^2+(H40-H39)^2+(I40-I39)^2)*100)</f>
        <v>34.081006377563575</v>
      </c>
      <c r="P40" s="18">
        <f t="shared" ref="P40" si="243">O40/(F40-F39)</f>
        <v>15.729695251200797</v>
      </c>
      <c r="Q40" s="19">
        <f t="shared" ref="Q40" si="244">(P40-P39)/(F40-F39)</f>
        <v>4.2984881544519089</v>
      </c>
      <c r="R40" s="21"/>
      <c r="S40" s="42">
        <f t="shared" si="238"/>
        <v>238.19965779843432</v>
      </c>
      <c r="T40" s="43">
        <f t="shared" si="239"/>
        <v>-1.8496022270972203</v>
      </c>
      <c r="U40" s="21"/>
      <c r="V40" s="20">
        <f t="shared" ref="V40" si="245">(G40-$G$20)*100</f>
        <v>-71.999999997206032</v>
      </c>
      <c r="W40" s="18">
        <f t="shared" ref="W40" si="246">(H40-$H$20)*100</f>
        <v>12.150000035762787</v>
      </c>
      <c r="X40" s="18">
        <f t="shared" si="240"/>
        <v>73.017960122607533</v>
      </c>
      <c r="Y40" s="18">
        <f t="shared" ref="Y40" si="247">(I40-$I$20)*100</f>
        <v>-8.349999999973079</v>
      </c>
      <c r="Z40" s="18">
        <f t="shared" ref="Z40" si="248">SQRT((G40-$G$20)^2+(H40-$H$20)^2+(I40-$I$20)^2)*100</f>
        <v>73.493843282728477</v>
      </c>
      <c r="AA40" s="18">
        <f t="shared" ref="AA40" si="249">Z40/F40</f>
        <v>0.69883210728428058</v>
      </c>
      <c r="AB40" s="19">
        <f t="shared" ref="AB40" si="250">(AA40-$AA$20)/(F40-$F$20)</f>
        <v>6.644996265777782E-3</v>
      </c>
      <c r="AC40" s="21"/>
      <c r="AD40" s="42">
        <f t="shared" ref="AD40" si="251">IF(F40&lt;=0,NA(),IF((G40-$G$20)&lt;0,ATAN2((H40-$H$20),(G40-$G$20))*180/PI()+360,ATAN2((H40-$H$20),(G40-$G$20))*180/PI()))</f>
        <v>279.57842294749668</v>
      </c>
      <c r="AE40" s="43">
        <f t="shared" ref="AE40" si="252">IF(E40&lt;=0,NA(),ATAN(Y40/X40)*180/PI())</f>
        <v>-6.5237444612475466</v>
      </c>
      <c r="AF40" s="21"/>
      <c r="AG40" s="55">
        <f t="shared" ref="AG40" si="253">1/(O40/E40)</f>
        <v>6.3574022511571585E-2</v>
      </c>
      <c r="AH40" s="55">
        <f t="shared" ref="AH40" si="254">1/(Z40/F40)</f>
        <v>1.430958866337843</v>
      </c>
      <c r="AI40" s="21"/>
      <c r="AJ40" s="17">
        <f t="shared" ref="AJ40" si="255">SQRT((G40-$E$11)^2+(H40-$F$11)^2+(I40-$G$11)^2)</f>
        <v>372.43976200172938</v>
      </c>
    </row>
    <row r="41" spans="2:36" ht="15.75" x14ac:dyDescent="0.25">
      <c r="B41" s="167">
        <v>22</v>
      </c>
      <c r="C41" s="168"/>
      <c r="D41" s="79">
        <v>45648.375</v>
      </c>
      <c r="E41" s="92">
        <f t="shared" ref="E41:E42" si="256">D41-D40</f>
        <v>4.75</v>
      </c>
      <c r="F41" s="83">
        <f t="shared" ref="F41:F42" si="257">D41-D$20</f>
        <v>109.91666666666424</v>
      </c>
      <c r="G41" s="20">
        <v>808753.11250000005</v>
      </c>
      <c r="H41" s="20">
        <v>9158378.2639999986</v>
      </c>
      <c r="I41" s="19">
        <v>2730.7619999999997</v>
      </c>
      <c r="K41" s="16">
        <f t="shared" ref="K41:K42" si="258">(G41-G40)*100</f>
        <v>51.650000002700835</v>
      </c>
      <c r="L41" s="17">
        <f t="shared" ref="L41:L42" si="259">(H41-H40)*100</f>
        <v>39.949999749660492</v>
      </c>
      <c r="M41" s="17">
        <f t="shared" ref="M41:M42" si="260">SQRT(K41^2+L41^2)</f>
        <v>65.297204995902163</v>
      </c>
      <c r="N41" s="17">
        <f t="shared" ref="N41:N42" si="261">(I41-I40)*100</f>
        <v>3.7499999999454303</v>
      </c>
      <c r="O41" s="18">
        <f t="shared" ref="O41:O42" si="262">(SQRT((G41-G40)^2+(H41-H40)^2+(I41-I40)^2)*100)</f>
        <v>65.404797073887948</v>
      </c>
      <c r="P41" s="18">
        <f t="shared" ref="P41:P42" si="263">O41/(F41-F40)</f>
        <v>13.769430962923778</v>
      </c>
      <c r="Q41" s="19">
        <f t="shared" ref="Q41:Q42" si="264">(P41-P40)/(F41-F40)</f>
        <v>-0.41268721858463553</v>
      </c>
      <c r="R41" s="21"/>
      <c r="S41" s="42">
        <f t="shared" ref="S41:S42" si="265">IF(K41&lt;0, ATAN2(L41,K41)*180/PI()+360,ATAN2(L41,K41)*180/PI())</f>
        <v>52.278933627362079</v>
      </c>
      <c r="T41" s="43">
        <f t="shared" ref="T41:T42" si="266">ATAN(N41/M41)*180/PI()</f>
        <v>3.2868700173869025</v>
      </c>
      <c r="U41" s="21"/>
      <c r="V41" s="20">
        <f t="shared" ref="V41:V42" si="267">(G41-$G$20)*100</f>
        <v>-20.349999994505197</v>
      </c>
      <c r="W41" s="18">
        <f t="shared" ref="W41:W42" si="268">(H41-$H$20)*100</f>
        <v>52.099999785423279</v>
      </c>
      <c r="X41" s="18">
        <f t="shared" ref="X41:X42" si="269">SQRT(V41^2+W41^2)</f>
        <v>55.93328595226162</v>
      </c>
      <c r="Y41" s="18">
        <f t="shared" ref="Y41:Y42" si="270">(I41-$I$20)*100</f>
        <v>-4.6000000000276486</v>
      </c>
      <c r="Z41" s="18">
        <f t="shared" ref="Z41:Z42" si="271">SQRT((G41-$G$20)^2+(H41-$H$20)^2+(I41-$I$20)^2)*100</f>
        <v>56.12212110583242</v>
      </c>
      <c r="AA41" s="18">
        <f t="shared" ref="AA41:AA42" si="272">Z41/F41</f>
        <v>0.51058790998483994</v>
      </c>
      <c r="AB41" s="19">
        <f t="shared" ref="AB41:AB42" si="273">(AA41-$AA$20)/(F41-$F$20)</f>
        <v>4.6452273842442866E-3</v>
      </c>
      <c r="AC41" s="21"/>
      <c r="AD41" s="42">
        <f t="shared" ref="AD41:AD42" si="274">IF(F41&lt;=0,NA(),IF((G41-$G$20)&lt;0,ATAN2((H41-$H$20),(G41-$G$20))*180/PI()+360,ATAN2((H41-$H$20),(G41-$G$20))*180/PI()))</f>
        <v>338.66463148809135</v>
      </c>
      <c r="AE41" s="43">
        <f t="shared" ref="AE41:AE42" si="275">IF(E41&lt;=0,NA(),ATAN(Y41/X41)*180/PI())</f>
        <v>-4.7014721004907729</v>
      </c>
      <c r="AF41" s="21"/>
      <c r="AG41" s="55">
        <f t="shared" ref="AG41:AG42" si="276">1/(O41/E41)</f>
        <v>7.2624642419330712E-2</v>
      </c>
      <c r="AH41" s="55">
        <f t="shared" ref="AH41:AH42" si="277">1/(Z41/F41)</f>
        <v>1.9585265934512459</v>
      </c>
      <c r="AI41" s="21"/>
      <c r="AJ41" s="17">
        <f t="shared" ref="AJ41:AJ42" si="278">SQRT((G41-$E$11)^2+(H41-$F$11)^2+(I41-$G$11)^2)</f>
        <v>372.40728193496773</v>
      </c>
    </row>
    <row r="42" spans="2:36" ht="15.75" x14ac:dyDescent="0.25">
      <c r="B42" s="138">
        <v>23</v>
      </c>
      <c r="C42" s="139"/>
      <c r="D42" s="79">
        <v>45649.583333333336</v>
      </c>
      <c r="E42" s="92">
        <f t="shared" si="256"/>
        <v>1.2083333333357587</v>
      </c>
      <c r="F42" s="93">
        <f t="shared" si="257"/>
        <v>111.125</v>
      </c>
      <c r="G42" s="20">
        <v>808753.13599999994</v>
      </c>
      <c r="H42" s="20">
        <v>9158378.2870000005</v>
      </c>
      <c r="I42" s="19">
        <v>2730.7404999999999</v>
      </c>
      <c r="K42" s="16">
        <f t="shared" si="258"/>
        <v>2.3499999893829226</v>
      </c>
      <c r="L42" s="17">
        <f t="shared" si="259"/>
        <v>2.3000001907348633</v>
      </c>
      <c r="M42" s="17">
        <f t="shared" si="260"/>
        <v>3.2882367353157744</v>
      </c>
      <c r="N42" s="17">
        <f t="shared" si="261"/>
        <v>-2.1499999999832653</v>
      </c>
      <c r="O42" s="18">
        <f t="shared" si="262"/>
        <v>3.9287403614146079</v>
      </c>
      <c r="P42" s="18">
        <f t="shared" si="263"/>
        <v>3.251371333577977</v>
      </c>
      <c r="Q42" s="19">
        <f t="shared" si="264"/>
        <v>-8.7046010725445715</v>
      </c>
      <c r="R42" s="21"/>
      <c r="S42" s="42">
        <f t="shared" si="265"/>
        <v>45.61605740383213</v>
      </c>
      <c r="T42" s="43">
        <f t="shared" si="266"/>
        <v>-33.178500157058856</v>
      </c>
      <c r="U42" s="21"/>
      <c r="V42" s="20">
        <f t="shared" si="267"/>
        <v>-18.000000005122274</v>
      </c>
      <c r="W42" s="18">
        <f t="shared" si="268"/>
        <v>54.399999976158142</v>
      </c>
      <c r="X42" s="18">
        <f t="shared" si="269"/>
        <v>57.30061079596279</v>
      </c>
      <c r="Y42" s="18">
        <f t="shared" si="270"/>
        <v>-6.7500000000109139</v>
      </c>
      <c r="Z42" s="18">
        <f t="shared" si="271"/>
        <v>57.696815315843523</v>
      </c>
      <c r="AA42" s="18">
        <f t="shared" si="272"/>
        <v>0.51920643703796199</v>
      </c>
      <c r="AB42" s="19">
        <f t="shared" si="273"/>
        <v>4.6722738991042696E-3</v>
      </c>
      <c r="AC42" s="21"/>
      <c r="AD42" s="42">
        <f t="shared" si="274"/>
        <v>341.69153170875387</v>
      </c>
      <c r="AE42" s="43">
        <f t="shared" si="275"/>
        <v>-6.7184681212319957</v>
      </c>
      <c r="AF42" s="21"/>
      <c r="AG42" s="55">
        <f t="shared" si="276"/>
        <v>0.30756253205306705</v>
      </c>
      <c r="AH42" s="55">
        <f t="shared" si="277"/>
        <v>1.9260161828981419</v>
      </c>
      <c r="AI42" s="21"/>
      <c r="AJ42" s="17">
        <f t="shared" si="278"/>
        <v>372.39878995773506</v>
      </c>
    </row>
    <row r="43" spans="2:36" ht="15.75" x14ac:dyDescent="0.25">
      <c r="B43" s="167">
        <v>24</v>
      </c>
      <c r="C43" s="168"/>
      <c r="D43" s="79">
        <v>45651.416666666664</v>
      </c>
      <c r="E43" s="92">
        <f t="shared" ref="E43:E46" si="279">D43-D42</f>
        <v>1.8333333333284827</v>
      </c>
      <c r="F43" s="83">
        <f t="shared" ref="F43:F46" si="280">D43-D$20</f>
        <v>112.95833333332848</v>
      </c>
      <c r="G43" s="20">
        <v>808753.25549999997</v>
      </c>
      <c r="H43" s="20">
        <v>9158378.3835000005</v>
      </c>
      <c r="I43" s="19">
        <v>2730.75</v>
      </c>
      <c r="K43" s="16">
        <f t="shared" ref="K43:K46" si="281">(G43-G42)*100</f>
        <v>11.950000002980232</v>
      </c>
      <c r="L43" s="17">
        <f t="shared" ref="L43:L46" si="282">(H43-H42)*100</f>
        <v>9.6499999985098839</v>
      </c>
      <c r="M43" s="17">
        <f t="shared" ref="M43:M46" si="283">SQRT(K43^2+L43^2)</f>
        <v>15.359850261069223</v>
      </c>
      <c r="N43" s="17">
        <f t="shared" ref="N43:N46" si="284">(I43-I42)*100</f>
        <v>0.95000000001164153</v>
      </c>
      <c r="O43" s="18">
        <f t="shared" ref="O43:O46" si="285">(SQRT((G43-G42)^2+(H43-H42)^2+(I43-I42)^2)*100)</f>
        <v>15.389200760354335</v>
      </c>
      <c r="P43" s="18">
        <f t="shared" ref="P43:P46" si="286">O43/(F43-F42)</f>
        <v>8.3941095056700288</v>
      </c>
      <c r="Q43" s="19">
        <f t="shared" ref="Q43:Q46" si="287">(P43-P42)/(F43-F42)</f>
        <v>2.8051299120576321</v>
      </c>
      <c r="R43" s="21"/>
      <c r="S43" s="42">
        <f t="shared" ref="S43:S46" si="288">IF(K43&lt;0, ATAN2(L43,K43)*180/PI()+360,ATAN2(L43,K43)*180/PI())</f>
        <v>51.078036995056145</v>
      </c>
      <c r="T43" s="43">
        <f t="shared" ref="T43:T46" si="289">ATAN(N43/M43)*180/PI()</f>
        <v>3.5392104928554242</v>
      </c>
      <c r="U43" s="21"/>
      <c r="V43" s="20">
        <f t="shared" ref="V43:V46" si="290">(G43-$G$20)*100</f>
        <v>-6.0500000021420419</v>
      </c>
      <c r="W43" s="18">
        <f t="shared" ref="W43:W46" si="291">(H43-$H$20)*100</f>
        <v>64.049999974668026</v>
      </c>
      <c r="X43" s="18">
        <f t="shared" ref="X43:X46" si="292">SQRT(V43^2+W43^2)</f>
        <v>64.335099259897731</v>
      </c>
      <c r="Y43" s="18">
        <f t="shared" ref="Y43:Y46" si="293">(I43-$I$20)*100</f>
        <v>-5.7999999999992724</v>
      </c>
      <c r="Z43" s="18">
        <f t="shared" ref="Z43:Z46" si="294">SQRT((G43-$G$20)^2+(H43-$H$20)^2+(I43-$I$20)^2)*100</f>
        <v>64.596013783985811</v>
      </c>
      <c r="AA43" s="18">
        <f t="shared" ref="AA43:AA46" si="295">Z43/F43</f>
        <v>0.57185700140749762</v>
      </c>
      <c r="AB43" s="19">
        <f t="shared" ref="AB43:AB46" si="296">(AA43-$AA$20)/(F43-$F$20)</f>
        <v>5.0625481496792812E-3</v>
      </c>
      <c r="AC43" s="21"/>
      <c r="AD43" s="42">
        <f t="shared" ref="AD43:AD46" si="297">IF(F43&lt;=0,NA(),IF((G43-$G$20)&lt;0,ATAN2((H43-$H$20),(G43-$G$20))*180/PI()+360,ATAN2((H43-$H$20),(G43-$G$20))*180/PI()))</f>
        <v>354.60399656275962</v>
      </c>
      <c r="AE43" s="43">
        <f t="shared" ref="AE43:AE46" si="298">IF(E43&lt;=0,NA(),ATAN(Y43/X43)*180/PI())</f>
        <v>-5.1514583105293612</v>
      </c>
      <c r="AF43" s="21"/>
      <c r="AG43" s="55">
        <f t="shared" ref="AG43:AG46" si="299">1/(O43/E43)</f>
        <v>0.11913115969293978</v>
      </c>
      <c r="AH43" s="55">
        <f t="shared" ref="AH43:AH46" si="300">1/(Z43/F43)</f>
        <v>1.7486889161778636</v>
      </c>
      <c r="AI43" s="21"/>
      <c r="AJ43" s="17">
        <f t="shared" ref="AJ43:AJ46" si="301">SQRT((G43-$E$11)^2+(H43-$F$11)^2+(I43-$G$11)^2)</f>
        <v>372.38823634515745</v>
      </c>
    </row>
    <row r="44" spans="2:36" ht="15.75" x14ac:dyDescent="0.25">
      <c r="B44" s="138">
        <v>25</v>
      </c>
      <c r="C44" s="139"/>
      <c r="D44" s="89">
        <v>45663.375</v>
      </c>
      <c r="E44" s="92">
        <f t="shared" si="279"/>
        <v>11.958333333335759</v>
      </c>
      <c r="F44" s="93">
        <f t="shared" si="280"/>
        <v>124.91666666666424</v>
      </c>
      <c r="G44" s="20">
        <v>808752.95910000009</v>
      </c>
      <c r="H44" s="20">
        <v>9158378.5302499998</v>
      </c>
      <c r="I44" s="19">
        <v>2730.7057999999997</v>
      </c>
      <c r="K44" s="16">
        <f t="shared" si="281"/>
        <v>-29.63999998755753</v>
      </c>
      <c r="L44" s="17">
        <f t="shared" si="282"/>
        <v>14.674999937415123</v>
      </c>
      <c r="M44" s="17">
        <f t="shared" si="283"/>
        <v>33.073935696036301</v>
      </c>
      <c r="N44" s="17">
        <f t="shared" si="284"/>
        <v>-4.4200000000273576</v>
      </c>
      <c r="O44" s="18">
        <f t="shared" si="285"/>
        <v>33.36797300445123</v>
      </c>
      <c r="P44" s="18">
        <f t="shared" si="286"/>
        <v>2.7903531432288053</v>
      </c>
      <c r="Q44" s="19">
        <f t="shared" si="287"/>
        <v>-0.46860680382774245</v>
      </c>
      <c r="R44" s="21"/>
      <c r="S44" s="42">
        <f t="shared" si="288"/>
        <v>296.34037810057066</v>
      </c>
      <c r="T44" s="43">
        <f t="shared" si="289"/>
        <v>-7.6119051639915094</v>
      </c>
      <c r="U44" s="21"/>
      <c r="V44" s="20">
        <f t="shared" si="290"/>
        <v>-35.689999989699572</v>
      </c>
      <c r="W44" s="18">
        <f t="shared" si="291"/>
        <v>78.724999912083149</v>
      </c>
      <c r="X44" s="18">
        <f t="shared" si="292"/>
        <v>86.437270378131728</v>
      </c>
      <c r="Y44" s="18">
        <f t="shared" si="293"/>
        <v>-10.22000000002663</v>
      </c>
      <c r="Z44" s="18">
        <f t="shared" si="294"/>
        <v>87.039359547407017</v>
      </c>
      <c r="AA44" s="18">
        <f t="shared" si="295"/>
        <v>0.69677939597658733</v>
      </c>
      <c r="AB44" s="19">
        <f t="shared" si="296"/>
        <v>5.5779538036819284E-3</v>
      </c>
      <c r="AC44" s="21"/>
      <c r="AD44" s="42">
        <f t="shared" si="297"/>
        <v>335.61282391958355</v>
      </c>
      <c r="AE44" s="43">
        <f t="shared" si="298"/>
        <v>-6.743119602065101</v>
      </c>
      <c r="AF44" s="21"/>
      <c r="AG44" s="55">
        <f t="shared" si="299"/>
        <v>0.35837757755739424</v>
      </c>
      <c r="AH44" s="55">
        <f t="shared" si="300"/>
        <v>1.4351744695298099</v>
      </c>
      <c r="AI44" s="21"/>
      <c r="AJ44" s="17">
        <f t="shared" si="301"/>
        <v>372.09618953598812</v>
      </c>
    </row>
    <row r="45" spans="2:36" ht="15.75" x14ac:dyDescent="0.25">
      <c r="B45" s="167">
        <v>26</v>
      </c>
      <c r="C45" s="168"/>
      <c r="D45" s="89">
        <v>45666.375</v>
      </c>
      <c r="E45" s="92">
        <f t="shared" si="279"/>
        <v>3</v>
      </c>
      <c r="F45" s="93">
        <f t="shared" si="280"/>
        <v>127.91666666666424</v>
      </c>
      <c r="G45" s="20">
        <v>808752.97239999997</v>
      </c>
      <c r="H45" s="20">
        <v>9158378.564100001</v>
      </c>
      <c r="I45" s="19">
        <v>2730.7073500000001</v>
      </c>
      <c r="K45" s="16">
        <f t="shared" si="281"/>
        <v>1.329999987501651</v>
      </c>
      <c r="L45" s="17">
        <f t="shared" si="282"/>
        <v>3.385000117123127</v>
      </c>
      <c r="M45" s="17">
        <f t="shared" si="283"/>
        <v>3.6369115688559126</v>
      </c>
      <c r="N45" s="17">
        <f t="shared" si="284"/>
        <v>0.1550000000406726</v>
      </c>
      <c r="O45" s="18">
        <f t="shared" si="285"/>
        <v>3.6402130102084111</v>
      </c>
      <c r="P45" s="18">
        <f t="shared" si="286"/>
        <v>1.2134043367361371</v>
      </c>
      <c r="Q45" s="19">
        <f t="shared" si="287"/>
        <v>-0.52564960216422274</v>
      </c>
      <c r="R45" s="21"/>
      <c r="S45" s="42">
        <f t="shared" si="288"/>
        <v>21.450353866827481</v>
      </c>
      <c r="T45" s="43">
        <f t="shared" si="289"/>
        <v>2.4403878463913915</v>
      </c>
      <c r="U45" s="21"/>
      <c r="V45" s="16">
        <f t="shared" si="290"/>
        <v>-34.360000002197921</v>
      </c>
      <c r="W45" s="127">
        <f t="shared" si="291"/>
        <v>82.110000029206276</v>
      </c>
      <c r="X45" s="127">
        <f t="shared" si="292"/>
        <v>89.009334931496355</v>
      </c>
      <c r="Y45" s="127">
        <f t="shared" si="293"/>
        <v>-10.064999999985957</v>
      </c>
      <c r="Z45" s="127">
        <f t="shared" si="294"/>
        <v>89.576592533691596</v>
      </c>
      <c r="AA45" s="127">
        <f t="shared" si="295"/>
        <v>0.70027303609401925</v>
      </c>
      <c r="AB45" s="19">
        <f t="shared" si="296"/>
        <v>5.4744471877057914E-3</v>
      </c>
      <c r="AC45" s="21"/>
      <c r="AD45" s="16">
        <f t="shared" si="297"/>
        <v>337.29249207305247</v>
      </c>
      <c r="AE45" s="19">
        <f t="shared" si="298"/>
        <v>-6.4514892303331202</v>
      </c>
      <c r="AF45" s="21"/>
      <c r="AG45" s="20">
        <f t="shared" si="299"/>
        <v>0.82412759681561665</v>
      </c>
      <c r="AH45" s="19">
        <f t="shared" si="300"/>
        <v>1.4280144293114538</v>
      </c>
      <c r="AI45" s="21"/>
      <c r="AJ45" s="17">
        <f t="shared" si="301"/>
        <v>372.07619302586085</v>
      </c>
    </row>
    <row r="46" spans="2:36" ht="15.75" x14ac:dyDescent="0.25">
      <c r="B46" s="138">
        <v>27</v>
      </c>
      <c r="C46" s="139"/>
      <c r="D46" s="89">
        <v>45677.375</v>
      </c>
      <c r="E46" s="92">
        <f t="shared" si="279"/>
        <v>11</v>
      </c>
      <c r="F46" s="93">
        <f t="shared" si="280"/>
        <v>138.91666666666424</v>
      </c>
      <c r="G46" s="20">
        <v>808752.85675000004</v>
      </c>
      <c r="H46" s="20">
        <v>9158378.5621000007</v>
      </c>
      <c r="I46" s="19">
        <v>2730.7001</v>
      </c>
      <c r="K46" s="16">
        <f t="shared" si="281"/>
        <v>-11.564999993424863</v>
      </c>
      <c r="L46" s="17">
        <f t="shared" si="282"/>
        <v>-0.20000003278255463</v>
      </c>
      <c r="M46" s="17">
        <f t="shared" si="283"/>
        <v>11.566729220528599</v>
      </c>
      <c r="N46" s="17">
        <f t="shared" si="284"/>
        <v>-0.72500000001127773</v>
      </c>
      <c r="O46" s="18">
        <f t="shared" si="285"/>
        <v>11.589428366448729</v>
      </c>
      <c r="P46" s="18">
        <f t="shared" si="286"/>
        <v>1.0535843969498844</v>
      </c>
      <c r="Q46" s="19">
        <f t="shared" si="287"/>
        <v>-1.4529085435113887E-2</v>
      </c>
      <c r="R46" s="21"/>
      <c r="S46" s="42">
        <f t="shared" si="288"/>
        <v>269.00925070130296</v>
      </c>
      <c r="T46" s="43">
        <f t="shared" si="289"/>
        <v>-3.5865946035636469</v>
      </c>
      <c r="U46" s="21"/>
      <c r="V46" s="16">
        <f t="shared" si="290"/>
        <v>-45.924999995622784</v>
      </c>
      <c r="W46" s="127">
        <f t="shared" si="291"/>
        <v>81.909999996423721</v>
      </c>
      <c r="X46" s="127">
        <f t="shared" si="292"/>
        <v>93.906089919728245</v>
      </c>
      <c r="Y46" s="127">
        <f t="shared" si="293"/>
        <v>-10.789999999997235</v>
      </c>
      <c r="Z46" s="127">
        <f t="shared" si="294"/>
        <v>94.523953704931458</v>
      </c>
      <c r="AA46" s="127">
        <f t="shared" si="295"/>
        <v>0.68043637939963841</v>
      </c>
      <c r="AB46" s="19">
        <f t="shared" si="296"/>
        <v>4.8981622992176387E-3</v>
      </c>
      <c r="AC46" s="21"/>
      <c r="AD46" s="16">
        <f t="shared" si="297"/>
        <v>330.7216814702615</v>
      </c>
      <c r="AE46" s="19">
        <f t="shared" si="298"/>
        <v>-6.5546561205045855</v>
      </c>
      <c r="AF46" s="21"/>
      <c r="AG46" s="20">
        <f t="shared" si="299"/>
        <v>0.94914085942710369</v>
      </c>
      <c r="AH46" s="19">
        <f t="shared" si="300"/>
        <v>1.4696451134525148</v>
      </c>
      <c r="AI46" s="21"/>
      <c r="AJ46" s="17">
        <f t="shared" si="301"/>
        <v>372.01202105554933</v>
      </c>
    </row>
    <row r="47" spans="2:36" ht="15.75" x14ac:dyDescent="0.25">
      <c r="B47" s="167">
        <v>28</v>
      </c>
      <c r="C47" s="168"/>
      <c r="D47" s="132">
        <v>45685.416666666664</v>
      </c>
      <c r="E47" s="92">
        <f t="shared" ref="E47:E48" si="302">D47-D46</f>
        <v>8.0416666666642413</v>
      </c>
      <c r="F47" s="93">
        <f t="shared" ref="F47:F48" si="303">D47-D$20</f>
        <v>146.95833333332848</v>
      </c>
      <c r="G47" s="20">
        <v>808753.04850000003</v>
      </c>
      <c r="H47" s="20">
        <v>9158378.6319999993</v>
      </c>
      <c r="I47" s="19">
        <v>2730.7280000000001</v>
      </c>
      <c r="K47" s="16">
        <f t="shared" ref="K47:K48" si="304">(G47-G46)*100</f>
        <v>19.174999999813735</v>
      </c>
      <c r="L47" s="17">
        <f t="shared" ref="L47:L48" si="305">(H47-H46)*100</f>
        <v>6.9899998605251312</v>
      </c>
      <c r="M47" s="17">
        <f t="shared" ref="M47:M48" si="306">SQRT(K47^2+L47^2)</f>
        <v>20.409329313894617</v>
      </c>
      <c r="N47" s="17">
        <f t="shared" ref="N47:N48" si="307">(I47-I46)*100</f>
        <v>2.7900000000045111</v>
      </c>
      <c r="O47" s="18">
        <f t="shared" ref="O47:O48" si="308">(SQRT((G47-G46)^2+(H47-H46)^2+(I47-I46)^2)*100)</f>
        <v>20.599146172669954</v>
      </c>
      <c r="P47" s="18">
        <f t="shared" ref="P47:P48" si="309">O47/(F47-F46)</f>
        <v>2.5615518556695753</v>
      </c>
      <c r="Q47" s="19">
        <f t="shared" ref="Q47:Q48" si="310">(P47-P46)/(F47-F46)</f>
        <v>0.18751926947815284</v>
      </c>
      <c r="R47" s="21"/>
      <c r="S47" s="42">
        <f t="shared" ref="S47:S48" si="311">IF(K47&lt;0, ATAN2(L47,K47)*180/PI()+360,ATAN2(L47,K47)*180/PI())</f>
        <v>69.971322981937959</v>
      </c>
      <c r="T47" s="43">
        <f t="shared" ref="T47:T48" si="312">ATAN(N47/M47)*180/PI()</f>
        <v>7.7842086954364182</v>
      </c>
      <c r="U47" s="21"/>
      <c r="V47" s="16">
        <f t="shared" ref="V47:V48" si="313">(G47-$G$20)*100</f>
        <v>-26.749999995809048</v>
      </c>
      <c r="W47" s="127">
        <f t="shared" ref="W47:W48" si="314">(H47-$H$20)*100</f>
        <v>88.899999856948853</v>
      </c>
      <c r="X47" s="127">
        <f t="shared" ref="X47:X48" si="315">SQRT(V47^2+W47^2)</f>
        <v>92.837344179706534</v>
      </c>
      <c r="Y47" s="127">
        <f t="shared" ref="Y47:Y48" si="316">(I47-$I$20)*100</f>
        <v>-7.999999999992724</v>
      </c>
      <c r="Z47" s="127">
        <f t="shared" ref="Z47:Z48" si="317">SQRT((G47-$G$20)^2+(H47-$H$20)^2+(I47-$I$20)^2)*100</f>
        <v>93.181395537634941</v>
      </c>
      <c r="AA47" s="127">
        <f t="shared" ref="AA47:AA48" si="318">Z47/F47</f>
        <v>0.63406676861449174</v>
      </c>
      <c r="AB47" s="19">
        <f t="shared" ref="AB47:AB48" si="319">(AA47-$AA$20)/(F47-$F$20)</f>
        <v>4.3146023381764398E-3</v>
      </c>
      <c r="AC47" s="21"/>
      <c r="AD47" s="16">
        <f t="shared" ref="AD47:AD48" si="320">IF(F47&lt;=0,NA(),IF((G47-$G$20)&lt;0,ATAN2((H47-$H$20),(G47-$G$20))*180/PI()+360,ATAN2((H47-$H$20),(G47-$G$20))*180/PI()))</f>
        <v>343.25346493757473</v>
      </c>
      <c r="AE47" s="19">
        <f t="shared" ref="AE47:AE48" si="321">IF(E47&lt;=0,NA(),ATAN(Y47/X47)*180/PI())</f>
        <v>-4.9251377494073711</v>
      </c>
      <c r="AF47" s="21"/>
      <c r="AG47" s="20">
        <f t="shared" ref="AG47:AG48" si="322">1/(O47/E47)</f>
        <v>0.39038834907310732</v>
      </c>
      <c r="AH47" s="19">
        <f t="shared" ref="AH47:AH48" si="323">1/(Z47/F47)</f>
        <v>1.5771209744757861</v>
      </c>
      <c r="AI47" s="21"/>
      <c r="AJ47" s="17">
        <f t="shared" ref="AJ47:AJ48" si="324">SQRT((G47-$E$11)^2+(H47-$F$11)^2+(I47-$G$11)^2)</f>
        <v>372.06615473293073</v>
      </c>
    </row>
    <row r="48" spans="2:36" ht="15.75" x14ac:dyDescent="0.25">
      <c r="B48" s="138">
        <v>29</v>
      </c>
      <c r="C48" s="139"/>
      <c r="D48" s="89">
        <v>45687.375</v>
      </c>
      <c r="E48" s="92">
        <f t="shared" si="302"/>
        <v>1.9583333333357587</v>
      </c>
      <c r="F48" s="93">
        <f t="shared" si="303"/>
        <v>148.91666666666424</v>
      </c>
      <c r="G48" s="20">
        <v>808753.06049999991</v>
      </c>
      <c r="H48" s="20">
        <v>9158378.693500001</v>
      </c>
      <c r="I48" s="19">
        <v>2730.7240000000002</v>
      </c>
      <c r="K48" s="16">
        <f t="shared" si="304"/>
        <v>1.1999999871477485</v>
      </c>
      <c r="L48" s="17">
        <f t="shared" si="305"/>
        <v>6.1500001698732376</v>
      </c>
      <c r="M48" s="17">
        <f t="shared" si="306"/>
        <v>6.2659797365292729</v>
      </c>
      <c r="N48" s="17">
        <f t="shared" si="307"/>
        <v>-0.39999999999054126</v>
      </c>
      <c r="O48" s="18">
        <f t="shared" si="308"/>
        <v>6.2787341127481966</v>
      </c>
      <c r="P48" s="18">
        <f t="shared" si="309"/>
        <v>3.2061621001227678</v>
      </c>
      <c r="Q48" s="19">
        <f t="shared" si="310"/>
        <v>0.32916267801824384</v>
      </c>
      <c r="R48" s="21"/>
      <c r="S48" s="42">
        <f t="shared" si="311"/>
        <v>11.04093976750339</v>
      </c>
      <c r="T48" s="43">
        <f t="shared" si="312"/>
        <v>-3.6526220841591872</v>
      </c>
      <c r="U48" s="21"/>
      <c r="V48" s="16">
        <f t="shared" si="313"/>
        <v>-25.5500000086613</v>
      </c>
      <c r="W48" s="127">
        <f t="shared" si="314"/>
        <v>95.05000002682209</v>
      </c>
      <c r="X48" s="127">
        <f t="shared" si="315"/>
        <v>98.424107847323015</v>
      </c>
      <c r="Y48" s="127">
        <f t="shared" si="316"/>
        <v>-8.3999999999832653</v>
      </c>
      <c r="Z48" s="127">
        <f t="shared" si="317"/>
        <v>98.781906265981675</v>
      </c>
      <c r="AA48" s="127">
        <f t="shared" si="318"/>
        <v>0.66333680760593139</v>
      </c>
      <c r="AB48" s="19">
        <f t="shared" si="319"/>
        <v>4.454416167471352E-3</v>
      </c>
      <c r="AC48" s="21"/>
      <c r="AD48" s="16">
        <f t="shared" si="320"/>
        <v>344.95421265486868</v>
      </c>
      <c r="AE48" s="19">
        <f t="shared" si="321"/>
        <v>-4.8780844289238914</v>
      </c>
      <c r="AF48" s="21"/>
      <c r="AG48" s="20">
        <f t="shared" si="322"/>
        <v>0.31189938898027297</v>
      </c>
      <c r="AH48" s="19">
        <f t="shared" si="323"/>
        <v>1.5075297926088704</v>
      </c>
      <c r="AI48" s="21"/>
      <c r="AJ48" s="17">
        <f t="shared" si="324"/>
        <v>372.0221101304503</v>
      </c>
    </row>
    <row r="49" spans="2:36" ht="15.75" x14ac:dyDescent="0.25">
      <c r="B49" s="167">
        <v>30</v>
      </c>
      <c r="C49" s="168"/>
      <c r="D49" s="79">
        <v>45698.375</v>
      </c>
      <c r="E49" s="92">
        <f t="shared" ref="E49" si="325">D49-D48</f>
        <v>11</v>
      </c>
      <c r="F49" s="93">
        <f t="shared" ref="F49" si="326">D49-D$20</f>
        <v>159.91666666666424</v>
      </c>
      <c r="G49" s="20">
        <v>808752.90250000008</v>
      </c>
      <c r="H49" s="20">
        <v>9158378.7795000002</v>
      </c>
      <c r="I49" s="19">
        <v>2730.7190000000001</v>
      </c>
      <c r="K49" s="16">
        <f t="shared" ref="K49" si="327">(G49-G48)*100</f>
        <v>-15.799999982118607</v>
      </c>
      <c r="L49" s="17">
        <f t="shared" ref="L49" si="328">(H49-H48)*100</f>
        <v>8.5999999195337296</v>
      </c>
      <c r="M49" s="17">
        <f t="shared" ref="M49" si="329">SQRT(K49^2+L49^2)</f>
        <v>17.988885403240751</v>
      </c>
      <c r="N49" s="17">
        <f t="shared" ref="N49" si="330">(I49-I48)*100</f>
        <v>-0.50000000001091394</v>
      </c>
      <c r="O49" s="18">
        <f t="shared" ref="O49" si="331">(SQRT((G49-G48)^2+(H49-H48)^2+(I49-I48)^2)*100)</f>
        <v>17.995832796815463</v>
      </c>
      <c r="P49" s="18">
        <f t="shared" ref="P49" si="332">O49/(F49-F48)</f>
        <v>1.6359847997104966</v>
      </c>
      <c r="Q49" s="19">
        <f t="shared" ref="Q49" si="333">(P49-P48)/(F49-F48)</f>
        <v>-0.1427433909465701</v>
      </c>
      <c r="R49" s="21"/>
      <c r="S49" s="42">
        <f t="shared" ref="S49" si="334">IF(K49&lt;0, ATAN2(L49,K49)*180/PI()+360,ATAN2(L49,K49)*180/PI())</f>
        <v>298.55962028044274</v>
      </c>
      <c r="T49" s="43">
        <f t="shared" ref="T49" si="335">ATAN(N49/M49)*180/PI()</f>
        <v>-1.5921228659038038</v>
      </c>
      <c r="U49" s="21"/>
      <c r="V49" s="16">
        <f t="shared" ref="V49" si="336">(G49-$G$20)*100</f>
        <v>-41.349999990779907</v>
      </c>
      <c r="W49" s="127">
        <f t="shared" ref="W49" si="337">(H49-$H$20)*100</f>
        <v>103.64999994635582</v>
      </c>
      <c r="X49" s="127">
        <f t="shared" ref="X49" si="338">SQRT(V49^2+W49^2)</f>
        <v>111.59366016094758</v>
      </c>
      <c r="Y49" s="127">
        <f t="shared" ref="Y49" si="339">(I49-$I$20)*100</f>
        <v>-8.8999999999941792</v>
      </c>
      <c r="Z49" s="127">
        <f t="shared" ref="Z49" si="340">SQRT((G49-$G$20)^2+(H49-$H$20)^2+(I49-$I$20)^2)*100</f>
        <v>111.94800126896843</v>
      </c>
      <c r="AA49" s="127">
        <f t="shared" ref="AA49" si="341">Z49/F49</f>
        <v>0.70003961189559227</v>
      </c>
      <c r="AB49" s="19">
        <f t="shared" ref="AB49" si="342">(AA49-$AA$20)/(F49-$F$20)</f>
        <v>4.3775275366061675E-3</v>
      </c>
      <c r="AC49" s="21"/>
      <c r="AD49" s="16">
        <f t="shared" ref="AD49" si="343">IF(F49&lt;=0,NA(),IF((G49-$G$20)&lt;0,ATAN2((H49-$H$20),(G49-$G$20))*180/PI()+360,ATAN2((H49-$H$20),(G49-$G$20))*180/PI()))</f>
        <v>338.25102859742032</v>
      </c>
      <c r="AE49" s="19">
        <f t="shared" ref="AE49" si="344">IF(E49&lt;=0,NA(),ATAN(Y49/X49)*180/PI())</f>
        <v>-4.5598950557777957</v>
      </c>
      <c r="AF49" s="21"/>
      <c r="AG49" s="20">
        <f t="shared" ref="AG49" si="345">1/(O49/E49)</f>
        <v>0.61125262299317185</v>
      </c>
      <c r="AH49" s="19">
        <f t="shared" ref="AH49" si="346">1/(Z49/F49)</f>
        <v>1.4284905925425624</v>
      </c>
      <c r="AI49" s="21"/>
      <c r="AJ49" s="17">
        <f t="shared" ref="AJ49" si="347">SQRT((G49-$E$11)^2+(H49-$F$11)^2+(I49-$G$11)^2)</f>
        <v>371.86254851957949</v>
      </c>
    </row>
    <row r="50" spans="2:36" ht="15.75" x14ac:dyDescent="0.25">
      <c r="B50" s="138">
        <v>31</v>
      </c>
      <c r="C50" s="139"/>
      <c r="D50" s="79">
        <v>45702.458333333336</v>
      </c>
      <c r="E50" s="92">
        <f t="shared" ref="E50:E51" si="348">D50-D49</f>
        <v>4.0833333333357587</v>
      </c>
      <c r="F50" s="93">
        <f t="shared" ref="F50:F51" si="349">D50-D$20</f>
        <v>164</v>
      </c>
      <c r="G50" s="20">
        <v>808752.96600000001</v>
      </c>
      <c r="H50" s="20">
        <v>9158378.8890000004</v>
      </c>
      <c r="I50" s="19">
        <v>2730.7125000000001</v>
      </c>
      <c r="K50" s="16">
        <f t="shared" ref="K50:K51" si="350">(G50-G49)*100</f>
        <v>6.3499999931082129</v>
      </c>
      <c r="L50" s="17">
        <f t="shared" ref="L50:L51" si="351">(H50-H49)*100</f>
        <v>10.950000025331974</v>
      </c>
      <c r="M50" s="17">
        <f t="shared" ref="M50:M51" si="352">SQRT(K50^2+L50^2)</f>
        <v>12.658001440482007</v>
      </c>
      <c r="N50" s="17">
        <f t="shared" ref="N50:N51" si="353">(I50-I49)*100</f>
        <v>-0.64999999999599822</v>
      </c>
      <c r="O50" s="18">
        <f t="shared" ref="O50:O51" si="354">(SQRT((G50-G49)^2+(H50-H49)^2+(I50-I49)^2)*100)</f>
        <v>12.674679501558977</v>
      </c>
      <c r="P50" s="18">
        <f t="shared" ref="P50:P51" si="355">O50/(F50-F49)</f>
        <v>3.1040031432370894</v>
      </c>
      <c r="Q50" s="19">
        <f t="shared" ref="Q50:Q51" si="356">(P50-P49)/(F50-F49)</f>
        <v>0.35951469637364591</v>
      </c>
      <c r="R50" s="21"/>
      <c r="S50" s="42">
        <f t="shared" ref="S50:S51" si="357">IF(K50&lt;0, ATAN2(L50,K50)*180/PI()+360,ATAN2(L50,K50)*180/PI())</f>
        <v>30.109817548164727</v>
      </c>
      <c r="T50" s="43">
        <f t="shared" ref="T50:T51" si="358">ATAN(N50/M50)*180/PI()</f>
        <v>-2.9396088822794253</v>
      </c>
      <c r="U50" s="21"/>
      <c r="V50" s="16">
        <f t="shared" ref="V50:V51" si="359">(G50-$G$20)*100</f>
        <v>-34.999999997671694</v>
      </c>
      <c r="W50" s="127">
        <f t="shared" ref="W50:W51" si="360">(H50-$H$20)*100</f>
        <v>114.59999997168779</v>
      </c>
      <c r="X50" s="127">
        <f t="shared" ref="X50:X51" si="361">SQRT(V50^2+W50^2)</f>
        <v>119.82553982080724</v>
      </c>
      <c r="Y50" s="127">
        <f t="shared" ref="Y50:Y51" si="362">(I50-$I$20)*100</f>
        <v>-9.5499999999901775</v>
      </c>
      <c r="Z50" s="127">
        <f t="shared" ref="Z50:Z51" si="363">SQRT((G50-$G$20)^2+(H50-$H$20)^2+(I50-$I$20)^2)*100</f>
        <v>120.20550109436618</v>
      </c>
      <c r="AA50" s="127">
        <f t="shared" ref="AA50:AA51" si="364">Z50/F50</f>
        <v>0.73296037252662305</v>
      </c>
      <c r="AB50" s="19">
        <f t="shared" ref="AB50:AB51" si="365">(AA50-$AA$20)/(F50-$F$20)</f>
        <v>4.469270564186726E-3</v>
      </c>
      <c r="AC50" s="21"/>
      <c r="AD50" s="16">
        <f t="shared" ref="AD50:AD51" si="366">IF(F50&lt;=0,NA(),IF((G50-$G$20)&lt;0,ATAN2((H50-$H$20),(G50-$G$20))*180/PI()+360,ATAN2((H50-$H$20),(G50-$G$20))*180/PI()))</f>
        <v>343.01679818951777</v>
      </c>
      <c r="AE50" s="19">
        <f t="shared" ref="AE50:AE51" si="367">IF(E50&lt;=0,NA(),ATAN(Y50/X50)*180/PI())</f>
        <v>-4.5567960402431558</v>
      </c>
      <c r="AF50" s="21"/>
      <c r="AG50" s="20">
        <f t="shared" ref="AG50:AG51" si="368">1/(O50/E50)</f>
        <v>0.32216462221656267</v>
      </c>
      <c r="AH50" s="19">
        <f t="shared" ref="AH50:AH51" si="369">1/(Z50/F50)</f>
        <v>1.3643302386906018</v>
      </c>
      <c r="AI50" s="21"/>
      <c r="AJ50" s="17">
        <f t="shared" ref="AJ50:AJ51" si="370">SQRT((G50-$E$11)^2+(H50-$F$11)^2+(I50-$G$11)^2)</f>
        <v>371.80784808022003</v>
      </c>
    </row>
    <row r="51" spans="2:36" ht="15.75" x14ac:dyDescent="0.25">
      <c r="B51" s="138">
        <v>32</v>
      </c>
      <c r="C51" s="139"/>
      <c r="D51" s="89">
        <v>45704.625</v>
      </c>
      <c r="E51" s="92">
        <f t="shared" si="348"/>
        <v>2.1666666666642413</v>
      </c>
      <c r="F51" s="93">
        <f t="shared" si="349"/>
        <v>166.16666666666424</v>
      </c>
      <c r="G51" s="20">
        <v>808752.924</v>
      </c>
      <c r="H51" s="20">
        <v>9158378.9100000001</v>
      </c>
      <c r="I51" s="19">
        <v>2730.7110000000002</v>
      </c>
      <c r="K51" s="16">
        <f t="shared" si="350"/>
        <v>-4.2000000015832484</v>
      </c>
      <c r="L51" s="17">
        <f t="shared" si="351"/>
        <v>2.0999999716877937</v>
      </c>
      <c r="M51" s="17">
        <f t="shared" si="352"/>
        <v>4.6957427415040547</v>
      </c>
      <c r="N51" s="17">
        <f t="shared" si="353"/>
        <v>-0.14999999998508429</v>
      </c>
      <c r="O51" s="18">
        <f t="shared" si="354"/>
        <v>4.6981379177695013</v>
      </c>
      <c r="P51" s="18">
        <f t="shared" si="355"/>
        <v>2.1683713466652739</v>
      </c>
      <c r="Q51" s="19">
        <f t="shared" si="356"/>
        <v>-0.43183005995670593</v>
      </c>
      <c r="R51" s="21"/>
      <c r="S51" s="42">
        <f t="shared" si="357"/>
        <v>296.56505085945389</v>
      </c>
      <c r="T51" s="43">
        <f t="shared" si="358"/>
        <v>-1.8296243924406126</v>
      </c>
      <c r="U51" s="21"/>
      <c r="V51" s="16">
        <f t="shared" si="359"/>
        <v>-39.199999999254942</v>
      </c>
      <c r="W51" s="127">
        <f t="shared" si="360"/>
        <v>116.69999994337559</v>
      </c>
      <c r="X51" s="127">
        <f t="shared" si="361"/>
        <v>123.10779823685196</v>
      </c>
      <c r="Y51" s="127">
        <f t="shared" si="362"/>
        <v>-9.6999999999752617</v>
      </c>
      <c r="Z51" s="127">
        <f t="shared" si="363"/>
        <v>123.48935171392297</v>
      </c>
      <c r="AA51" s="127">
        <f t="shared" si="364"/>
        <v>0.74316560710486324</v>
      </c>
      <c r="AB51" s="19">
        <f t="shared" si="365"/>
        <v>4.4724108752550095E-3</v>
      </c>
      <c r="AC51" s="21"/>
      <c r="AD51" s="16">
        <f t="shared" si="366"/>
        <v>341.43259262882776</v>
      </c>
      <c r="AE51" s="19">
        <f t="shared" si="367"/>
        <v>-4.5051833305681992</v>
      </c>
      <c r="AF51" s="21"/>
      <c r="AG51" s="20">
        <f t="shared" si="368"/>
        <v>0.46117561991302569</v>
      </c>
      <c r="AH51" s="19">
        <f t="shared" si="369"/>
        <v>1.3455951007954765</v>
      </c>
      <c r="AI51" s="21"/>
      <c r="AJ51" s="17">
        <f t="shared" si="370"/>
        <v>371.76692663274849</v>
      </c>
    </row>
    <row r="52" spans="2:36" ht="15.75" x14ac:dyDescent="0.25">
      <c r="B52" s="138">
        <v>33</v>
      </c>
      <c r="C52" s="139"/>
      <c r="D52" s="89">
        <v>45713.625</v>
      </c>
      <c r="E52" s="92">
        <f t="shared" ref="E52" si="371">D52-D51</f>
        <v>9</v>
      </c>
      <c r="F52" s="93">
        <f t="shared" ref="F52" si="372">D52-D$20</f>
        <v>175.16666666666424</v>
      </c>
      <c r="G52" s="20">
        <v>808752.8415000001</v>
      </c>
      <c r="H52" s="20">
        <v>9158379.113499999</v>
      </c>
      <c r="I52" s="19">
        <v>2730.7125000000001</v>
      </c>
    </row>
    <row r="53" spans="2:36" ht="15.75" x14ac:dyDescent="0.25">
      <c r="B53" s="138">
        <v>34</v>
      </c>
      <c r="C53" s="139"/>
      <c r="D53" s="79"/>
      <c r="E53" s="92"/>
      <c r="F53" s="93"/>
      <c r="G53" s="20"/>
      <c r="H53" s="20"/>
      <c r="I53" s="19"/>
    </row>
    <row r="54" spans="2:36" ht="15.75" x14ac:dyDescent="0.25">
      <c r="B54" s="138">
        <v>35</v>
      </c>
      <c r="C54" s="139"/>
      <c r="D54" s="89"/>
      <c r="E54" s="92"/>
      <c r="F54" s="93"/>
      <c r="G54" s="20"/>
      <c r="H54" s="20"/>
      <c r="I54" s="19"/>
    </row>
    <row r="55" spans="2:36" ht="15.75" x14ac:dyDescent="0.25">
      <c r="B55" s="138">
        <v>36</v>
      </c>
      <c r="C55" s="139"/>
      <c r="D55" s="79"/>
      <c r="E55" s="92"/>
      <c r="F55" s="93"/>
      <c r="G55" s="20"/>
      <c r="H55" s="20"/>
      <c r="I55" s="19"/>
    </row>
    <row r="56" spans="2:36" ht="15.75" x14ac:dyDescent="0.25">
      <c r="B56" s="138">
        <v>37</v>
      </c>
      <c r="C56" s="139"/>
      <c r="D56" s="79"/>
      <c r="E56" s="92"/>
      <c r="F56" s="93"/>
      <c r="G56" s="20"/>
      <c r="H56" s="20"/>
      <c r="I56" s="19"/>
    </row>
    <row r="57" spans="2:36" ht="15.75" x14ac:dyDescent="0.25">
      <c r="B57" s="138">
        <v>38</v>
      </c>
      <c r="C57" s="139"/>
      <c r="D57" s="89"/>
      <c r="E57" s="92"/>
      <c r="F57" s="93"/>
      <c r="G57" s="20"/>
      <c r="H57" s="20"/>
      <c r="I57" s="19"/>
    </row>
    <row r="58" spans="2:36" ht="15.75" x14ac:dyDescent="0.25">
      <c r="B58" s="138">
        <v>39</v>
      </c>
      <c r="C58" s="139"/>
      <c r="D58" s="79"/>
      <c r="E58" s="92"/>
      <c r="F58" s="93"/>
      <c r="G58" s="20"/>
      <c r="H58" s="20"/>
      <c r="I58" s="19"/>
    </row>
    <row r="59" spans="2:36" ht="15.75" x14ac:dyDescent="0.25">
      <c r="B59" s="138">
        <v>40</v>
      </c>
      <c r="C59" s="139"/>
      <c r="D59" s="79"/>
      <c r="E59" s="92"/>
      <c r="F59" s="93"/>
      <c r="G59" s="20"/>
      <c r="H59" s="20"/>
      <c r="I59" s="19"/>
    </row>
    <row r="60" spans="2:36" ht="15.75" x14ac:dyDescent="0.25">
      <c r="B60" s="138">
        <v>41</v>
      </c>
      <c r="C60" s="139"/>
      <c r="D60" s="89"/>
      <c r="E60" s="92"/>
      <c r="F60" s="93"/>
      <c r="G60" s="20"/>
      <c r="H60" s="20"/>
      <c r="I60" s="19"/>
    </row>
    <row r="61" spans="2:36" ht="15.75" x14ac:dyDescent="0.25">
      <c r="B61" s="138">
        <v>42</v>
      </c>
      <c r="C61" s="139"/>
      <c r="D61" s="79"/>
      <c r="E61" s="92"/>
      <c r="F61" s="93"/>
      <c r="G61" s="20"/>
      <c r="H61" s="20"/>
      <c r="I61" s="19"/>
    </row>
    <row r="62" spans="2:36" ht="15.75" x14ac:dyDescent="0.25">
      <c r="B62" s="138">
        <v>43</v>
      </c>
      <c r="C62" s="139"/>
      <c r="D62" s="79"/>
      <c r="E62" s="92"/>
      <c r="F62" s="93"/>
      <c r="G62" s="20"/>
      <c r="H62" s="20"/>
      <c r="I62" s="19"/>
    </row>
    <row r="63" spans="2:36" ht="15.75" x14ac:dyDescent="0.25">
      <c r="B63" s="138">
        <v>44</v>
      </c>
      <c r="C63" s="139"/>
      <c r="D63" s="89"/>
      <c r="E63" s="92"/>
      <c r="F63" s="93"/>
      <c r="G63" s="20"/>
      <c r="H63" s="20"/>
      <c r="I63" s="19"/>
    </row>
    <row r="64" spans="2:36" ht="15.75" x14ac:dyDescent="0.25">
      <c r="B64" s="138">
        <v>45</v>
      </c>
      <c r="C64" s="139"/>
      <c r="D64" s="79"/>
      <c r="E64" s="92"/>
      <c r="F64" s="93"/>
      <c r="G64" s="20"/>
      <c r="H64" s="20"/>
      <c r="I64" s="19"/>
    </row>
    <row r="65" spans="2:9" ht="15.75" x14ac:dyDescent="0.25">
      <c r="B65" s="138">
        <v>46</v>
      </c>
      <c r="C65" s="139"/>
      <c r="D65" s="79"/>
      <c r="E65" s="92"/>
      <c r="F65" s="93"/>
      <c r="G65" s="20"/>
      <c r="H65" s="20"/>
      <c r="I65" s="19"/>
    </row>
    <row r="66" spans="2:9" ht="15.75" x14ac:dyDescent="0.25">
      <c r="B66" s="138">
        <v>47</v>
      </c>
      <c r="C66" s="139"/>
      <c r="D66" s="89"/>
      <c r="E66" s="92"/>
      <c r="F66" s="93"/>
      <c r="G66" s="20"/>
      <c r="H66" s="20"/>
      <c r="I66" s="19"/>
    </row>
    <row r="67" spans="2:9" ht="15.75" x14ac:dyDescent="0.25">
      <c r="B67" s="167"/>
      <c r="C67" s="168"/>
      <c r="D67" s="79"/>
      <c r="E67" s="92"/>
      <c r="F67" s="93"/>
      <c r="G67" s="20"/>
      <c r="H67" s="20"/>
      <c r="I67" s="19"/>
    </row>
    <row r="68" spans="2:9" ht="15.75" x14ac:dyDescent="0.25">
      <c r="B68" s="138"/>
      <c r="C68" s="139"/>
      <c r="D68" s="79"/>
      <c r="E68" s="92"/>
      <c r="F68" s="93"/>
      <c r="G68" s="20"/>
      <c r="H68" s="20"/>
      <c r="I68" s="19"/>
    </row>
    <row r="69" spans="2:9" ht="15.75" x14ac:dyDescent="0.25">
      <c r="B69" s="138"/>
      <c r="C69" s="139"/>
      <c r="D69" s="89"/>
      <c r="E69" s="92"/>
      <c r="F69" s="93"/>
      <c r="G69" s="20"/>
      <c r="H69" s="20"/>
      <c r="I69" s="19"/>
    </row>
  </sheetData>
  <mergeCells count="62">
    <mergeCell ref="B66:C66"/>
    <mergeCell ref="B67:C67"/>
    <mergeCell ref="B68:C68"/>
    <mergeCell ref="B69:C69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51:C51"/>
    <mergeCell ref="B52:C52"/>
    <mergeCell ref="B53:C53"/>
    <mergeCell ref="B54:C54"/>
    <mergeCell ref="B55:C55"/>
    <mergeCell ref="B32:C32"/>
    <mergeCell ref="B33:C33"/>
    <mergeCell ref="B40:C40"/>
    <mergeCell ref="B34:C34"/>
    <mergeCell ref="B35:C35"/>
    <mergeCell ref="B20:C20"/>
    <mergeCell ref="B39:C39"/>
    <mergeCell ref="B22:C22"/>
    <mergeCell ref="B21:C21"/>
    <mergeCell ref="B36:C36"/>
    <mergeCell ref="B37:C37"/>
    <mergeCell ref="B38:C38"/>
    <mergeCell ref="B26:C26"/>
    <mergeCell ref="B27:C27"/>
    <mergeCell ref="B28:C28"/>
    <mergeCell ref="B29:C29"/>
    <mergeCell ref="B30:C30"/>
    <mergeCell ref="B23:C23"/>
    <mergeCell ref="B24:C24"/>
    <mergeCell ref="B25:C25"/>
    <mergeCell ref="B31:C31"/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AD17:AE17"/>
    <mergeCell ref="AG17:AG1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5AB6-AA82-4479-B4D4-D1AB757076B4}">
  <sheetPr>
    <tabColor rgb="FFFF9933"/>
  </sheetPr>
  <dimension ref="B1:CV50"/>
  <sheetViews>
    <sheetView showGridLines="0" zoomScale="70" zoomScaleNormal="70" workbookViewId="0">
      <pane ySplit="19" topLeftCell="A20" activePane="bottomLeft" state="frozen"/>
      <selection activeCell="I8" sqref="I8"/>
      <selection pane="bottomLeft" activeCell="N27" sqref="N27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94"/>
      <c r="F2" s="95"/>
      <c r="G2" s="95"/>
      <c r="H2" s="95"/>
      <c r="I2" s="96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97"/>
      <c r="F3" s="98"/>
      <c r="G3" s="98"/>
      <c r="H3" s="98"/>
      <c r="I3" s="99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97"/>
      <c r="F4" s="98"/>
      <c r="G4" s="98"/>
      <c r="H4" s="98"/>
      <c r="I4" s="99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100"/>
      <c r="F5" s="101"/>
      <c r="G5" s="101"/>
      <c r="H5" s="101"/>
      <c r="I5" s="102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103"/>
      <c r="C6" s="104"/>
      <c r="D6" s="104"/>
      <c r="E6" s="105"/>
      <c r="F6" s="105"/>
      <c r="G6" s="106"/>
      <c r="H6" s="106"/>
      <c r="I6" s="107"/>
      <c r="J6" s="3"/>
      <c r="M6" s="172" t="s">
        <v>70</v>
      </c>
      <c r="N6" s="172"/>
      <c r="O6" s="172"/>
      <c r="P6" s="172"/>
      <c r="Q6" s="172"/>
      <c r="R6" s="172"/>
      <c r="S6" s="172"/>
      <c r="T6" s="172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108"/>
      <c r="C7" s="7" t="s">
        <v>32</v>
      </c>
      <c r="D7" s="6"/>
      <c r="E7" s="109" t="s">
        <v>45</v>
      </c>
      <c r="F7" s="57"/>
      <c r="G7" s="7" t="s">
        <v>30</v>
      </c>
      <c r="H7" s="6"/>
      <c r="I7" s="110" t="s">
        <v>39</v>
      </c>
      <c r="J7" s="3"/>
      <c r="M7" s="172"/>
      <c r="N7" s="172"/>
      <c r="O7" s="172"/>
      <c r="P7" s="172"/>
      <c r="Q7" s="172"/>
      <c r="R7" s="172"/>
      <c r="S7" s="172"/>
      <c r="T7" s="17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108"/>
      <c r="C8" s="7" t="s">
        <v>31</v>
      </c>
      <c r="D8" s="6"/>
      <c r="E8" s="109" t="s">
        <v>46</v>
      </c>
      <c r="F8" s="111"/>
      <c r="G8" s="7" t="s">
        <v>29</v>
      </c>
      <c r="H8" s="6"/>
      <c r="I8" s="110" t="s">
        <v>72</v>
      </c>
      <c r="J8" s="3"/>
      <c r="M8" s="172"/>
      <c r="N8" s="172"/>
      <c r="O8" s="172"/>
      <c r="P8" s="172"/>
      <c r="Q8" s="172"/>
      <c r="R8" s="172"/>
      <c r="S8" s="172"/>
      <c r="T8" s="172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108"/>
      <c r="C9" s="7"/>
      <c r="D9" s="6"/>
      <c r="E9" s="57"/>
      <c r="I9" s="112"/>
      <c r="J9" s="3"/>
      <c r="K9" s="57"/>
      <c r="M9" s="172"/>
      <c r="N9" s="172"/>
      <c r="O9" s="172"/>
      <c r="P9" s="172"/>
      <c r="Q9" s="172"/>
      <c r="R9" s="172"/>
      <c r="S9" s="172"/>
      <c r="T9" s="172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108"/>
      <c r="C10" s="57" t="s">
        <v>36</v>
      </c>
      <c r="D10" s="6"/>
      <c r="E10" s="18" t="s">
        <v>26</v>
      </c>
      <c r="F10" s="18" t="s">
        <v>27</v>
      </c>
      <c r="G10" s="113" t="s">
        <v>28</v>
      </c>
      <c r="I10" s="112"/>
      <c r="J10" s="3"/>
      <c r="K10" s="57"/>
      <c r="M10" s="172"/>
      <c r="N10" s="172"/>
      <c r="O10" s="172"/>
      <c r="P10" s="172"/>
      <c r="Q10" s="172"/>
      <c r="R10" s="172"/>
      <c r="S10" s="172"/>
      <c r="T10" s="172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108"/>
      <c r="C11" s="61" t="s">
        <v>47</v>
      </c>
      <c r="E11" s="113">
        <v>808544.33200000005</v>
      </c>
      <c r="F11" s="113">
        <v>9158682.6030000001</v>
      </c>
      <c r="G11" s="113">
        <v>2681.0059999999999</v>
      </c>
      <c r="H11" s="114"/>
      <c r="I11" s="115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116"/>
      <c r="C12" s="6"/>
      <c r="D12" s="6"/>
      <c r="E12" s="7"/>
      <c r="F12" s="7"/>
      <c r="G12" s="117"/>
      <c r="H12" s="117"/>
      <c r="I12" s="118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116"/>
      <c r="C13" s="6"/>
      <c r="D13" s="6"/>
      <c r="E13" s="119" t="s">
        <v>26</v>
      </c>
      <c r="F13" s="120" t="s">
        <v>27</v>
      </c>
      <c r="G13" s="18" t="s">
        <v>28</v>
      </c>
      <c r="H13" s="117"/>
      <c r="I13" s="118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116"/>
      <c r="C14" s="121" t="s">
        <v>25</v>
      </c>
      <c r="D14" s="121"/>
      <c r="E14" s="113">
        <f>G20</f>
        <v>808758.48499999999</v>
      </c>
      <c r="F14" s="113">
        <f>H20</f>
        <v>9158432.3445999995</v>
      </c>
      <c r="G14" s="113">
        <f>I20</f>
        <v>2712.7736500000001</v>
      </c>
      <c r="H14" s="117"/>
      <c r="I14" s="118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122"/>
      <c r="C15" s="123"/>
      <c r="D15" s="123"/>
      <c r="E15" s="123"/>
      <c r="F15" s="123"/>
      <c r="G15" s="123"/>
      <c r="H15" s="123"/>
      <c r="I15" s="12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53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/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79">
        <v>45666.375</v>
      </c>
      <c r="E20" s="82">
        <v>0</v>
      </c>
      <c r="F20" s="83">
        <v>0</v>
      </c>
      <c r="G20" s="130">
        <v>808758.48499999999</v>
      </c>
      <c r="H20" s="130">
        <v>9158432.3445999995</v>
      </c>
      <c r="I20" s="131">
        <v>2712.7736500000001</v>
      </c>
      <c r="J20" s="6"/>
      <c r="K20" s="16">
        <f>(G20-G20)*100</f>
        <v>0</v>
      </c>
      <c r="L20" s="17">
        <f>(H20-H20)*100</f>
        <v>0</v>
      </c>
      <c r="M20" s="17">
        <f t="shared" ref="M20:M22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2" si="1">(G20-$G$20)*100</f>
        <v>0</v>
      </c>
      <c r="W20" s="86">
        <f t="shared" ref="W20:W22" si="2">(H20-$H$20)*100</f>
        <v>0</v>
      </c>
      <c r="X20" s="86">
        <v>0</v>
      </c>
      <c r="Y20" s="86">
        <f t="shared" ref="Y20:Y22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2" si="4">SQRT((G20-$E$11)^2+(H20-$F$11)^2+(I20-$G$11)^2)</f>
        <v>330.9077783406882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7">
        <v>2</v>
      </c>
      <c r="C21" s="168"/>
      <c r="D21" s="79">
        <v>45677.375</v>
      </c>
      <c r="E21" s="82">
        <f t="shared" ref="E21" si="5">D21-D20</f>
        <v>11</v>
      </c>
      <c r="F21" s="83">
        <f t="shared" ref="F21:F22" si="6">D21-D$20</f>
        <v>11</v>
      </c>
      <c r="G21" s="20">
        <v>808758.41749999998</v>
      </c>
      <c r="H21" s="20">
        <v>9158432.2893000003</v>
      </c>
      <c r="I21" s="19">
        <v>2712.7762499999999</v>
      </c>
      <c r="K21" s="16">
        <f t="shared" ref="K21:L22" si="7">(G21-G20)*100</f>
        <v>-6.7500000004656613</v>
      </c>
      <c r="L21" s="17">
        <f t="shared" si="7"/>
        <v>-5.5299999192357063</v>
      </c>
      <c r="M21" s="17">
        <f t="shared" si="0"/>
        <v>8.7260185143645757</v>
      </c>
      <c r="N21" s="17">
        <f t="shared" ref="N21:N22" si="8">(I21-I20)*100</f>
        <v>0.2599999999802094</v>
      </c>
      <c r="O21" s="18">
        <f t="shared" ref="O21:O22" si="9">(SQRT((G21-G20)^2+(H21-H20)^2+(I21-I20)^2)*100)</f>
        <v>8.7298911283602543</v>
      </c>
      <c r="P21" s="18">
        <f t="shared" ref="P21:P22" si="10">O21/(F21-F20)</f>
        <v>0.79362646621456856</v>
      </c>
      <c r="Q21" s="19">
        <f t="shared" ref="Q21:Q22" si="11">(P21-P20)/(F21-F20)</f>
        <v>7.2147860564960781E-2</v>
      </c>
      <c r="R21" s="21"/>
      <c r="S21" s="42">
        <f t="shared" ref="S21:S22" si="12">IF(K21&lt;0, ATAN2(L21,K21)*180/PI()+360,ATAN2(L21,K21)*180/PI())</f>
        <v>230.67363449687809</v>
      </c>
      <c r="T21" s="43">
        <f t="shared" ref="T21:T22" si="13">ATAN(N21/M21)*180/PI()</f>
        <v>1.7066771645812087</v>
      </c>
      <c r="U21" s="21"/>
      <c r="V21" s="20">
        <f t="shared" si="1"/>
        <v>-6.7500000004656613</v>
      </c>
      <c r="W21" s="18">
        <f t="shared" si="2"/>
        <v>-5.5299999192357063</v>
      </c>
      <c r="X21" s="18">
        <f t="shared" ref="X21:X22" si="14">SQRT(V21^2+W21^2)</f>
        <v>8.7260185143645757</v>
      </c>
      <c r="Y21" s="18">
        <f t="shared" si="3"/>
        <v>0.2599999999802094</v>
      </c>
      <c r="Z21" s="18">
        <f t="shared" ref="Z21:Z22" si="15">SQRT((G21-$G$20)^2+(H21-$H$20)^2+(I21-$I$20)^2)*100</f>
        <v>8.7298911283602543</v>
      </c>
      <c r="AA21" s="18">
        <f t="shared" ref="AA21:AA22" si="16">Z21/F21</f>
        <v>0.79362646621456856</v>
      </c>
      <c r="AB21" s="19">
        <f t="shared" ref="AB21:AB22" si="17">(AA21-$AA$20)/(F21-$F$20)</f>
        <v>7.2147860564960781E-2</v>
      </c>
      <c r="AC21" s="21"/>
      <c r="AD21" s="42">
        <f t="shared" ref="AD21:AD22" si="18">IF(F21&lt;=0,NA(),IF((G21-$G$20)&lt;0,ATAN2((H21-$H$20),(G21-$G$20))*180/PI()+360,ATAN2((H21-$H$20),(G21-$G$20))*180/PI()))</f>
        <v>230.67363449687809</v>
      </c>
      <c r="AE21" s="43">
        <f t="shared" ref="AE21:AE22" si="19">IF(E21&lt;=0,NA(),ATAN(Y21/X21)*180/PI())</f>
        <v>1.7066771645812087</v>
      </c>
      <c r="AF21" s="21"/>
      <c r="AG21" s="55">
        <f t="shared" ref="AG21:AG22" si="20">1/(O21/E21)</f>
        <v>1.2600386234216581</v>
      </c>
      <c r="AH21" s="55">
        <f t="shared" ref="AH21:AH22" si="21">1/(Z21/F21)</f>
        <v>1.2600386234216581</v>
      </c>
      <c r="AI21" s="21"/>
      <c r="AJ21" s="17">
        <f t="shared" si="4"/>
        <v>330.90617779498126</v>
      </c>
    </row>
    <row r="22" spans="2:100" ht="15.75" x14ac:dyDescent="0.25">
      <c r="B22" s="138">
        <v>3</v>
      </c>
      <c r="C22" s="139"/>
      <c r="D22" s="132">
        <v>45685.416666666664</v>
      </c>
      <c r="E22" s="82">
        <f>D22-D21</f>
        <v>8.0416666666642413</v>
      </c>
      <c r="F22" s="83">
        <f t="shared" si="6"/>
        <v>19.041666666664241</v>
      </c>
      <c r="G22" s="20">
        <v>808758.60349999997</v>
      </c>
      <c r="H22" s="20">
        <v>9158432.2929999996</v>
      </c>
      <c r="I22" s="19">
        <v>2712.8045000000002</v>
      </c>
      <c r="K22" s="16">
        <f t="shared" si="7"/>
        <v>18.599999998696148</v>
      </c>
      <c r="L22" s="17">
        <f t="shared" si="7"/>
        <v>0.36999993026256561</v>
      </c>
      <c r="M22" s="17">
        <f t="shared" si="0"/>
        <v>18.603679740844044</v>
      </c>
      <c r="N22" s="17">
        <f t="shared" si="8"/>
        <v>2.8250000000298314</v>
      </c>
      <c r="O22" s="18">
        <f t="shared" si="9"/>
        <v>18.816947810419723</v>
      </c>
      <c r="P22" s="18">
        <f t="shared" si="10"/>
        <v>2.3399313339389098</v>
      </c>
      <c r="Q22" s="19">
        <f t="shared" si="11"/>
        <v>0.19228661567562377</v>
      </c>
      <c r="R22" s="21"/>
      <c r="S22" s="42">
        <f t="shared" si="12"/>
        <v>88.860395762852875</v>
      </c>
      <c r="T22" s="43">
        <f t="shared" si="13"/>
        <v>8.6344961249003376</v>
      </c>
      <c r="U22" s="21"/>
      <c r="V22" s="20">
        <f t="shared" si="1"/>
        <v>11.849999998230487</v>
      </c>
      <c r="W22" s="18">
        <f t="shared" si="2"/>
        <v>-5.1599999889731407</v>
      </c>
      <c r="X22" s="18">
        <f t="shared" si="14"/>
        <v>12.924708888182563</v>
      </c>
      <c r="Y22" s="18">
        <f t="shared" si="3"/>
        <v>3.0850000000100408</v>
      </c>
      <c r="Z22" s="18">
        <f t="shared" si="15"/>
        <v>13.2877885610935</v>
      </c>
      <c r="AA22" s="18">
        <f t="shared" si="16"/>
        <v>0.69782697038574315</v>
      </c>
      <c r="AB22" s="19">
        <f t="shared" si="17"/>
        <v>3.6647368247833628E-2</v>
      </c>
      <c r="AC22" s="21"/>
      <c r="AD22" s="42">
        <f t="shared" si="18"/>
        <v>113.5303818898646</v>
      </c>
      <c r="AE22" s="43">
        <f t="shared" si="19"/>
        <v>13.424747773989409</v>
      </c>
      <c r="AF22" s="21"/>
      <c r="AG22" s="55">
        <f t="shared" si="20"/>
        <v>0.42736296809045921</v>
      </c>
      <c r="AH22" s="55">
        <f t="shared" si="21"/>
        <v>1.4330199926884775</v>
      </c>
      <c r="AI22" s="21"/>
      <c r="AJ22" s="17">
        <f t="shared" si="4"/>
        <v>331.02645878347062</v>
      </c>
    </row>
    <row r="23" spans="2:100" ht="15.75" x14ac:dyDescent="0.25">
      <c r="B23" s="138">
        <v>4</v>
      </c>
      <c r="C23" s="139"/>
      <c r="D23" s="89">
        <v>45687.375</v>
      </c>
      <c r="E23" s="82">
        <f>D23-D22</f>
        <v>1.9583333333357587</v>
      </c>
      <c r="F23" s="83">
        <f t="shared" ref="F23" si="22">D23-D$20</f>
        <v>21</v>
      </c>
      <c r="G23" s="20">
        <v>808758.62250000006</v>
      </c>
      <c r="H23" s="20">
        <v>9158432.3079999983</v>
      </c>
      <c r="I23" s="19">
        <v>2712.7929999999997</v>
      </c>
      <c r="K23" s="16">
        <f t="shared" ref="K23" si="23">(G23-G22)*100</f>
        <v>1.9000000087544322</v>
      </c>
      <c r="L23" s="17">
        <f t="shared" ref="L23" si="24">(H23-H22)*100</f>
        <v>1.4999998733401299</v>
      </c>
      <c r="M23" s="17">
        <f t="shared" ref="M23" si="25">SQRT(K23^2+L23^2)</f>
        <v>2.4207436157691808</v>
      </c>
      <c r="N23" s="17">
        <f t="shared" ref="N23" si="26">(I23-I22)*100</f>
        <v>-1.1500000000523869</v>
      </c>
      <c r="O23" s="18">
        <f t="shared" ref="O23" si="27">(SQRT((G23-G22)^2+(H23-H22)^2+(I23-I22)^2)*100)</f>
        <v>2.6800185919891932</v>
      </c>
      <c r="P23" s="18">
        <f t="shared" ref="P23" si="28">O23/(F23-F22)</f>
        <v>1.3685201320778932</v>
      </c>
      <c r="Q23" s="19">
        <f t="shared" ref="Q23" si="29">(P23-P22)/(F23-F22)</f>
        <v>-0.4960397626518197</v>
      </c>
      <c r="R23" s="21"/>
      <c r="S23" s="42">
        <f t="shared" ref="S23" si="30">IF(K23&lt;0, ATAN2(L23,K23)*180/PI()+360,ATAN2(L23,K23)*180/PI())</f>
        <v>51.709839289127729</v>
      </c>
      <c r="T23" s="43">
        <f t="shared" ref="T23" si="31">ATAN(N23/M23)*180/PI()</f>
        <v>-25.4105526352038</v>
      </c>
      <c r="U23" s="21"/>
      <c r="V23" s="20">
        <f t="shared" ref="V23" si="32">(G23-$G$20)*100</f>
        <v>13.750000006984919</v>
      </c>
      <c r="W23" s="18">
        <f t="shared" ref="W23" si="33">(H23-$H$20)*100</f>
        <v>-3.6600001156330109</v>
      </c>
      <c r="X23" s="18">
        <f t="shared" ref="X23" si="34">SQRT(V23^2+W23^2)</f>
        <v>14.228777215155171</v>
      </c>
      <c r="Y23" s="18">
        <f t="shared" ref="Y23" si="35">(I23-$I$20)*100</f>
        <v>1.9349999999576539</v>
      </c>
      <c r="Z23" s="18">
        <f t="shared" ref="Z23" si="36">SQRT((G23-$G$20)^2+(H23-$H$20)^2+(I23-$I$20)^2)*100</f>
        <v>14.359746726121427</v>
      </c>
      <c r="AA23" s="18">
        <f t="shared" ref="AA23" si="37">Z23/F23</f>
        <v>0.68379746314863943</v>
      </c>
      <c r="AB23" s="19">
        <f t="shared" ref="AB23" si="38">(AA23-$AA$20)/(F23-$F$20)</f>
        <v>3.2561783959459023E-2</v>
      </c>
      <c r="AC23" s="21"/>
      <c r="AD23" s="42">
        <f t="shared" ref="AD23" si="39">IF(F23&lt;=0,NA(),IF((G23-$G$20)&lt;0,ATAN2((H23-$H$20),(G23-$G$20))*180/PI()+360,ATAN2((H23-$H$20),(G23-$G$20))*180/PI()))</f>
        <v>104.90547901992866</v>
      </c>
      <c r="AE23" s="43">
        <f t="shared" ref="AE23" si="40">IF(E23&lt;=0,NA(),ATAN(Y23/X23)*180/PI())</f>
        <v>7.7442610133676766</v>
      </c>
      <c r="AF23" s="21"/>
      <c r="AG23" s="55">
        <f t="shared" ref="AG23" si="41">1/(O23/E23)</f>
        <v>0.73071632383050844</v>
      </c>
      <c r="AH23" s="55">
        <f t="shared" ref="AH23" si="42">1/(Z23/F23)</f>
        <v>1.462421336568525</v>
      </c>
      <c r="AI23" s="21"/>
      <c r="AJ23" s="17">
        <f t="shared" ref="AJ23" si="43">SQRT((G23-$E$11)^2+(H23-$F$11)^2+(I23-$G$11)^2)</f>
        <v>331.02631131852087</v>
      </c>
    </row>
    <row r="24" spans="2:100" ht="15.75" x14ac:dyDescent="0.25">
      <c r="B24" s="138">
        <v>5</v>
      </c>
      <c r="C24" s="139"/>
      <c r="D24" s="79">
        <v>45698.375</v>
      </c>
      <c r="E24" s="82">
        <f>D24-D23</f>
        <v>11</v>
      </c>
      <c r="F24" s="83">
        <f t="shared" ref="F24" si="44">D24-D$20</f>
        <v>32</v>
      </c>
      <c r="G24" s="20">
        <v>808758.53</v>
      </c>
      <c r="H24" s="20">
        <v>9158432.2335000001</v>
      </c>
      <c r="I24" s="19">
        <v>2712.8</v>
      </c>
      <c r="K24" s="16">
        <f t="shared" ref="K24" si="45">(G24-G23)*100</f>
        <v>-9.2500000027939677</v>
      </c>
      <c r="L24" s="17">
        <f t="shared" ref="L24" si="46">(H24-H23)*100</f>
        <v>-7.4499998241662979</v>
      </c>
      <c r="M24" s="17">
        <f t="shared" ref="M24" si="47">SQRT(K24^2+L24^2)</f>
        <v>11.877078657303162</v>
      </c>
      <c r="N24" s="17">
        <f t="shared" ref="N24" si="48">(I24-I23)*100</f>
        <v>0.7000000000516593</v>
      </c>
      <c r="O24" s="18">
        <f t="shared" ref="O24" si="49">(SQRT((G24-G23)^2+(H24-H23)^2+(I24-I23)^2)*100)</f>
        <v>11.89768874327441</v>
      </c>
      <c r="P24" s="18">
        <f t="shared" ref="P24" si="50">O24/(F24-F23)</f>
        <v>1.081608067570401</v>
      </c>
      <c r="Q24" s="19">
        <f t="shared" ref="Q24" si="51">(P24-P23)/(F24-F23)</f>
        <v>-2.6082914955226574E-2</v>
      </c>
      <c r="R24" s="21"/>
      <c r="S24" s="42">
        <f t="shared" ref="S24" si="52">IF(K24&lt;0, ATAN2(L24,K24)*180/PI()+360,ATAN2(L24,K24)*180/PI())</f>
        <v>231.15184404835307</v>
      </c>
      <c r="T24" s="43">
        <f t="shared" ref="T24" si="53">ATAN(N24/M24)*180/PI()</f>
        <v>3.3729425451557447</v>
      </c>
      <c r="U24" s="21"/>
      <c r="V24" s="20">
        <f t="shared" ref="V24" si="54">(G24-$G$20)*100</f>
        <v>4.5000000041909516</v>
      </c>
      <c r="W24" s="18">
        <f t="shared" ref="W24" si="55">(H24-$H$20)*100</f>
        <v>-11.109999939799309</v>
      </c>
      <c r="X24" s="18">
        <f t="shared" ref="X24" si="56">SQRT(V24^2+W24^2)</f>
        <v>11.986746793857757</v>
      </c>
      <c r="Y24" s="18">
        <f t="shared" ref="Y24" si="57">(I24-$I$20)*100</f>
        <v>2.6350000000093132</v>
      </c>
      <c r="Z24" s="18">
        <f t="shared" ref="Z24" si="58">SQRT((G24-$G$20)^2+(H24-$H$20)^2+(I24-$I$20)^2)*100</f>
        <v>12.272950896182559</v>
      </c>
      <c r="AA24" s="18">
        <f t="shared" ref="AA24" si="59">Z24/F24</f>
        <v>0.38352971550570497</v>
      </c>
      <c r="AB24" s="19">
        <f t="shared" ref="AB24" si="60">(AA24-$AA$20)/(F24-$F$20)</f>
        <v>1.198530360955328E-2</v>
      </c>
      <c r="AC24" s="21"/>
      <c r="AD24" s="42">
        <f t="shared" ref="AD24" si="61">IF(F24&lt;=0,NA(),IF((G24-$G$20)&lt;0,ATAN2((H24-$H$20),(G24-$G$20))*180/PI()+360,ATAN2((H24-$H$20),(G24-$G$20))*180/PI()))</f>
        <v>157.95005874266769</v>
      </c>
      <c r="AE24" s="43">
        <f t="shared" ref="AE24" si="62">IF(E24&lt;=0,NA(),ATAN(Y24/X24)*180/PI())</f>
        <v>12.397915341101319</v>
      </c>
      <c r="AF24" s="21"/>
      <c r="AG24" s="55">
        <f t="shared" ref="AG24" si="63">1/(O24/E24)</f>
        <v>0.92454931687619912</v>
      </c>
      <c r="AH24" s="55">
        <f t="shared" ref="AH24" si="64">1/(Z24/F24)</f>
        <v>2.607359898258327</v>
      </c>
      <c r="AI24" s="21"/>
      <c r="AJ24" s="17">
        <f t="shared" ref="AJ24" si="65">SQRT((G24-$E$11)^2+(H24-$F$11)^2+(I24-$G$11)^2)</f>
        <v>331.02345561946845</v>
      </c>
    </row>
    <row r="25" spans="2:100" ht="15.75" x14ac:dyDescent="0.25">
      <c r="B25" s="138">
        <v>6</v>
      </c>
      <c r="C25" s="139"/>
      <c r="D25" s="79">
        <v>45702.458333333336</v>
      </c>
      <c r="E25" s="82">
        <f t="shared" ref="E25:E26" si="66">D25-D24</f>
        <v>4.0833333333357587</v>
      </c>
      <c r="F25" s="83">
        <f t="shared" ref="F25:F26" si="67">D25-D$20</f>
        <v>36.083333333335759</v>
      </c>
      <c r="G25" s="20">
        <v>808758.59100000001</v>
      </c>
      <c r="H25" s="20">
        <v>9158432.2855000012</v>
      </c>
      <c r="I25" s="19">
        <v>2712.7915000000003</v>
      </c>
      <c r="K25" s="16">
        <f t="shared" ref="K25:K26" si="68">(G25-G24)*100</f>
        <v>6.0999999986961484</v>
      </c>
      <c r="L25" s="17">
        <f t="shared" ref="L25:L26" si="69">(H25-H24)*100</f>
        <v>5.2000001072883606</v>
      </c>
      <c r="M25" s="17">
        <f t="shared" ref="M25:M26" si="70">SQRT(K25^2+L25^2)</f>
        <v>8.0156098395500752</v>
      </c>
      <c r="N25" s="17">
        <f t="shared" ref="N25:N26" si="71">(I25-I24)*100</f>
        <v>-0.84999999999126885</v>
      </c>
      <c r="O25" s="18">
        <f t="shared" ref="O25:O26" si="72">(SQRT((G25-G24)^2+(H25-H24)^2+(I25-I24)^2)*100)</f>
        <v>8.0605521584986413</v>
      </c>
      <c r="P25" s="18">
        <f t="shared" ref="P25:P26" si="73">O25/(F25-F24)</f>
        <v>1.9740127735086987</v>
      </c>
      <c r="Q25" s="19">
        <f t="shared" ref="Q25:Q26" si="74">(P25-P24)/(F25-F24)</f>
        <v>0.21854809125006558</v>
      </c>
      <c r="R25" s="21"/>
      <c r="S25" s="42">
        <f t="shared" ref="S25:S26" si="75">IF(K25&lt;0, ATAN2(L25,K25)*180/PI()+360,ATAN2(L25,K25)*180/PI())</f>
        <v>49.553767389490062</v>
      </c>
      <c r="T25" s="43">
        <f t="shared" ref="T25:T26" si="76">ATAN(N25/M25)*180/PI()</f>
        <v>-6.0531992078279835</v>
      </c>
      <c r="U25" s="21"/>
      <c r="V25" s="20">
        <f t="shared" ref="V25:V26" si="77">(G25-$G$20)*100</f>
        <v>10.6000000028871</v>
      </c>
      <c r="W25" s="18">
        <f t="shared" ref="W25:W26" si="78">(H25-$H$20)*100</f>
        <v>-5.9099998325109482</v>
      </c>
      <c r="X25" s="18">
        <f t="shared" ref="X25:X26" si="79">SQRT(V25^2+W25^2)</f>
        <v>12.136230802085381</v>
      </c>
      <c r="Y25" s="18">
        <f t="shared" ref="Y25:Y26" si="80">(I25-$I$20)*100</f>
        <v>1.7850000000180444</v>
      </c>
      <c r="Z25" s="18">
        <f t="shared" ref="Z25:Z26" si="81">SQRT((G25-$G$20)^2+(H25-$H$20)^2+(I25-$I$20)^2)*100</f>
        <v>12.266797588676125</v>
      </c>
      <c r="AA25" s="18">
        <f t="shared" ref="AA25:AA26" si="82">Z25/F25</f>
        <v>0.33995743894712149</v>
      </c>
      <c r="AB25" s="19">
        <f t="shared" ref="AB25:AB26" si="83">(AA25-$AA$20)/(F25-$F$20)</f>
        <v>9.4214532733607019E-3</v>
      </c>
      <c r="AC25" s="21"/>
      <c r="AD25" s="42">
        <f t="shared" ref="AD25:AD26" si="84">IF(F25&lt;=0,NA(),IF((G25-$G$20)&lt;0,ATAN2((H25-$H$20),(G25-$G$20))*180/PI()+360,ATAN2((H25-$H$20),(G25-$G$20))*180/PI()))</f>
        <v>119.14172776928945</v>
      </c>
      <c r="AE25" s="43">
        <f t="shared" ref="AE25:AE26" si="85">IF(E25&lt;=0,NA(),ATAN(Y25/X25)*180/PI())</f>
        <v>8.3670884242834642</v>
      </c>
      <c r="AF25" s="21"/>
      <c r="AG25" s="55">
        <f t="shared" ref="AG25:AG26" si="86">1/(O25/E25)</f>
        <v>0.50658233493725335</v>
      </c>
      <c r="AH25" s="55">
        <f t="shared" ref="AH25:AH26" si="87">1/(Z25/F25)</f>
        <v>2.9415446918799284</v>
      </c>
      <c r="AI25" s="21"/>
      <c r="AJ25" s="17">
        <f t="shared" ref="AJ25:AJ26" si="88">SQRT((G25-$E$11)^2+(H25-$F$11)^2+(I25-$G$11)^2)</f>
        <v>331.02279060052865</v>
      </c>
    </row>
    <row r="26" spans="2:100" ht="15.75" x14ac:dyDescent="0.25">
      <c r="B26" s="138">
        <v>7</v>
      </c>
      <c r="C26" s="139"/>
      <c r="D26" s="79">
        <v>45704.625</v>
      </c>
      <c r="E26" s="82">
        <f t="shared" si="66"/>
        <v>2.1666666666642413</v>
      </c>
      <c r="F26" s="83">
        <f t="shared" si="67"/>
        <v>38.25</v>
      </c>
      <c r="G26" s="20">
        <v>808758.57799999998</v>
      </c>
      <c r="H26" s="20">
        <v>9158432.2750000004</v>
      </c>
      <c r="I26" s="19">
        <v>2712.7984999999999</v>
      </c>
      <c r="K26" s="16">
        <f t="shared" si="68"/>
        <v>-1.3000000035390258</v>
      </c>
      <c r="L26" s="17">
        <f t="shared" si="69"/>
        <v>-1.0500000789761543</v>
      </c>
      <c r="M26" s="17">
        <f t="shared" si="70"/>
        <v>1.6710775490836436</v>
      </c>
      <c r="N26" s="17">
        <f t="shared" si="71"/>
        <v>0.69999999996070983</v>
      </c>
      <c r="O26" s="18">
        <f t="shared" si="72"/>
        <v>1.8117671414937382</v>
      </c>
      <c r="P26" s="18">
        <f t="shared" si="73"/>
        <v>0.83620021915189213</v>
      </c>
      <c r="Q26" s="19">
        <f t="shared" si="74"/>
        <v>-0.5251442558575754</v>
      </c>
      <c r="R26" s="21"/>
      <c r="S26" s="42">
        <f t="shared" si="75"/>
        <v>231.07245437691569</v>
      </c>
      <c r="T26" s="43">
        <f t="shared" si="76"/>
        <v>22.728390331266315</v>
      </c>
      <c r="U26" s="21"/>
      <c r="V26" s="20">
        <f t="shared" si="77"/>
        <v>9.2999999993480742</v>
      </c>
      <c r="W26" s="18">
        <f t="shared" si="78"/>
        <v>-6.9599999114871025</v>
      </c>
      <c r="X26" s="18">
        <f t="shared" si="79"/>
        <v>11.616006144788949</v>
      </c>
      <c r="Y26" s="18">
        <f t="shared" si="80"/>
        <v>2.4849999999787542</v>
      </c>
      <c r="Z26" s="18">
        <f t="shared" si="81"/>
        <v>11.878839326957372</v>
      </c>
      <c r="AA26" s="18">
        <f t="shared" si="82"/>
        <v>0.31055789090084635</v>
      </c>
      <c r="AB26" s="19">
        <f t="shared" si="83"/>
        <v>8.119160546427355E-3</v>
      </c>
      <c r="AC26" s="21"/>
      <c r="AD26" s="42">
        <f t="shared" si="84"/>
        <v>126.81070746441652</v>
      </c>
      <c r="AE26" s="43">
        <f t="shared" si="85"/>
        <v>12.07521198543777</v>
      </c>
      <c r="AF26" s="21"/>
      <c r="AG26" s="55">
        <f t="shared" si="86"/>
        <v>1.195885838219751</v>
      </c>
      <c r="AH26" s="55">
        <f t="shared" si="87"/>
        <v>3.2200115640251945</v>
      </c>
      <c r="AI26" s="21"/>
      <c r="AJ26" s="17">
        <f t="shared" si="88"/>
        <v>331.02298886344983</v>
      </c>
    </row>
    <row r="27" spans="2:100" ht="15.75" x14ac:dyDescent="0.25">
      <c r="B27" s="138">
        <v>8</v>
      </c>
      <c r="C27" s="139"/>
      <c r="D27" s="79">
        <v>45713.625</v>
      </c>
      <c r="E27" s="82">
        <f t="shared" ref="E27" si="89">D27-D26</f>
        <v>9</v>
      </c>
      <c r="F27" s="83">
        <f t="shared" ref="F27" si="90">D27-D$20</f>
        <v>47.25</v>
      </c>
      <c r="G27" s="20">
        <v>808758.55050000001</v>
      </c>
      <c r="H27" s="20">
        <v>9158432.2544999998</v>
      </c>
      <c r="I27" s="19">
        <v>2712.8035</v>
      </c>
      <c r="K27" s="16">
        <f t="shared" ref="K27" si="91">(G27-G26)*100</f>
        <v>-2.749999996740371</v>
      </c>
      <c r="L27" s="17">
        <f t="shared" ref="L27" si="92">(H27-H26)*100</f>
        <v>-2.0500000566244125</v>
      </c>
      <c r="M27" s="17">
        <f t="shared" ref="M27" si="93">SQRT(K27^2+L27^2)</f>
        <v>3.4300146084575407</v>
      </c>
      <c r="N27" s="17">
        <f t="shared" ref="N27" si="94">(I27-I26)*100</f>
        <v>0.50000000001091394</v>
      </c>
      <c r="O27" s="18">
        <f t="shared" ref="O27" si="95">(SQRT((G27-G26)^2+(H27-H26)^2+(I27-I26)^2)*100)</f>
        <v>3.4662660333914146</v>
      </c>
      <c r="P27" s="18">
        <f t="shared" ref="P27" si="96">O27/(F27-F26)</f>
        <v>0.38514067037682387</v>
      </c>
      <c r="Q27" s="19">
        <f t="shared" ref="Q27" si="97">(P27-P26)/(F27-F26)</f>
        <v>-5.0117727641674249E-2</v>
      </c>
      <c r="R27" s="21"/>
      <c r="S27" s="42">
        <f t="shared" ref="S27" si="98">IF(K27&lt;0, ATAN2(L27,K27)*180/PI()+360,ATAN2(L27,K27)*180/PI())</f>
        <v>233.29714417894877</v>
      </c>
      <c r="T27" s="43">
        <f t="shared" ref="T27" si="99">ATAN(N27/M27)*180/PI()</f>
        <v>8.2937025149107129</v>
      </c>
      <c r="U27" s="21"/>
      <c r="V27" s="20">
        <f t="shared" ref="V27" si="100">(G27-$G$20)*100</f>
        <v>6.5500000026077032</v>
      </c>
      <c r="W27" s="18">
        <f t="shared" ref="W27" si="101">(H27-$H$20)*100</f>
        <v>-9.009999968111515</v>
      </c>
      <c r="X27" s="18">
        <f t="shared" ref="X27" si="102">SQRT(V27^2+W27^2)</f>
        <v>11.139236933449725</v>
      </c>
      <c r="Y27" s="18">
        <f t="shared" ref="Y27" si="103">(I27-$I$20)*100</f>
        <v>2.9849999999896681</v>
      </c>
      <c r="Z27" s="18">
        <f t="shared" ref="Z27" si="104">SQRT((G27-$G$20)^2+(H27-$H$20)^2+(I27-$I$20)^2)*100</f>
        <v>11.532251491338052</v>
      </c>
      <c r="AA27" s="18">
        <f t="shared" ref="AA27" si="105">Z27/F27</f>
        <v>0.24406881463149316</v>
      </c>
      <c r="AB27" s="19">
        <f t="shared" ref="AB27" si="106">(AA27-$AA$20)/(F27-$F$20)</f>
        <v>5.1654775583384795E-3</v>
      </c>
      <c r="AC27" s="21"/>
      <c r="AD27" s="42">
        <f t="shared" ref="AD27" si="107">IF(F27&lt;=0,NA(),IF((G27-$G$20)&lt;0,ATAN2((H27-$H$20),(G27-$G$20))*180/PI()+360,ATAN2((H27-$H$20),(G27-$G$20))*180/PI()))</f>
        <v>143.98397145752429</v>
      </c>
      <c r="AE27" s="43">
        <f t="shared" ref="AE27" si="108">IF(E27&lt;=0,NA(),ATAN(Y27/X27)*180/PI())</f>
        <v>15.001201958836422</v>
      </c>
      <c r="AF27" s="21"/>
      <c r="AG27" s="55">
        <f t="shared" ref="AG27" si="109">1/(O27/E27)</f>
        <v>2.5964539112984202</v>
      </c>
      <c r="AH27" s="55">
        <f t="shared" ref="AH27" si="110">1/(Z27/F27)</f>
        <v>4.0972051325354615</v>
      </c>
      <c r="AI27" s="21"/>
      <c r="AJ27" s="17">
        <f t="shared" ref="AJ27" si="111">SQRT((G27-$E$11)^2+(H27-$F$11)^2+(I27-$G$11)^2)</f>
        <v>331.0211748527413</v>
      </c>
    </row>
    <row r="28" spans="2:100" ht="15.75" x14ac:dyDescent="0.25">
      <c r="B28" s="138">
        <v>9</v>
      </c>
      <c r="C28" s="139"/>
      <c r="D28" s="79"/>
      <c r="E28" s="82"/>
      <c r="F28" s="83"/>
      <c r="G28" s="20"/>
      <c r="H28" s="20"/>
      <c r="I28" s="19"/>
      <c r="K28" s="16"/>
      <c r="L28" s="17"/>
      <c r="M28" s="17"/>
      <c r="N28" s="17"/>
      <c r="O28" s="18"/>
      <c r="P28" s="18"/>
      <c r="Q28" s="19"/>
      <c r="R28" s="21"/>
      <c r="S28" s="42"/>
      <c r="T28" s="43"/>
      <c r="U28" s="21"/>
      <c r="V28" s="20"/>
      <c r="W28" s="18"/>
      <c r="X28" s="18"/>
      <c r="Y28" s="18"/>
      <c r="Z28" s="18"/>
      <c r="AA28" s="18"/>
      <c r="AB28" s="19"/>
      <c r="AC28" s="21"/>
      <c r="AD28" s="42"/>
      <c r="AE28" s="43"/>
      <c r="AF28" s="21"/>
      <c r="AG28" s="55"/>
      <c r="AH28" s="55"/>
      <c r="AI28" s="21"/>
      <c r="AJ28" s="17"/>
    </row>
    <row r="29" spans="2:100" ht="15.75" x14ac:dyDescent="0.25">
      <c r="B29" s="138">
        <v>10</v>
      </c>
      <c r="C29" s="139"/>
      <c r="D29" s="79"/>
      <c r="E29" s="92"/>
      <c r="F29" s="93"/>
      <c r="G29" s="20"/>
      <c r="H29" s="20"/>
      <c r="I29" s="19"/>
      <c r="K29" s="16"/>
      <c r="L29" s="17"/>
      <c r="M29" s="17"/>
      <c r="N29" s="17"/>
      <c r="O29" s="18"/>
      <c r="P29" s="18"/>
      <c r="Q29" s="19"/>
      <c r="R29" s="21"/>
      <c r="S29" s="42"/>
      <c r="T29" s="43"/>
      <c r="U29" s="21"/>
      <c r="V29" s="20"/>
      <c r="W29" s="18"/>
      <c r="X29" s="18"/>
      <c r="Y29" s="18"/>
      <c r="Z29" s="18"/>
      <c r="AA29" s="18"/>
      <c r="AB29" s="19"/>
      <c r="AC29" s="21"/>
      <c r="AD29" s="42"/>
      <c r="AE29" s="43"/>
      <c r="AF29" s="21"/>
      <c r="AG29" s="55"/>
      <c r="AH29" s="55"/>
      <c r="AI29" s="21"/>
      <c r="AJ29" s="17"/>
    </row>
    <row r="30" spans="2:100" ht="15.75" x14ac:dyDescent="0.25">
      <c r="B30" s="138">
        <v>11</v>
      </c>
      <c r="C30" s="139"/>
      <c r="D30" s="79"/>
      <c r="E30" s="92"/>
      <c r="F30" s="93"/>
      <c r="G30" s="20"/>
      <c r="H30" s="20"/>
      <c r="I30" s="19"/>
      <c r="K30" s="16"/>
      <c r="L30" s="17"/>
      <c r="M30" s="17"/>
      <c r="N30" s="17"/>
      <c r="O30" s="18"/>
      <c r="P30" s="18"/>
      <c r="Q30" s="19"/>
      <c r="R30" s="21"/>
      <c r="S30" s="42"/>
      <c r="T30" s="43"/>
      <c r="U30" s="21"/>
      <c r="V30" s="20"/>
      <c r="W30" s="18"/>
      <c r="X30" s="18"/>
      <c r="Y30" s="18"/>
      <c r="Z30" s="18"/>
      <c r="AA30" s="18"/>
      <c r="AB30" s="19"/>
      <c r="AC30" s="21"/>
      <c r="AD30" s="42"/>
      <c r="AE30" s="43"/>
      <c r="AF30" s="21"/>
      <c r="AG30" s="55"/>
      <c r="AH30" s="55"/>
      <c r="AI30" s="21"/>
      <c r="AJ30" s="17"/>
    </row>
    <row r="31" spans="2:100" ht="15.75" x14ac:dyDescent="0.25">
      <c r="B31" s="138">
        <v>12</v>
      </c>
      <c r="C31" s="139"/>
      <c r="D31" s="89"/>
      <c r="E31" s="92"/>
      <c r="F31" s="93"/>
      <c r="G31" s="20"/>
      <c r="H31" s="20"/>
      <c r="I31" s="19"/>
      <c r="K31" s="16"/>
      <c r="L31" s="17"/>
      <c r="M31" s="17"/>
      <c r="N31" s="17"/>
      <c r="O31" s="18"/>
      <c r="P31" s="18"/>
      <c r="Q31" s="19"/>
      <c r="R31" s="21"/>
      <c r="S31" s="42"/>
      <c r="T31" s="43"/>
      <c r="U31" s="21"/>
      <c r="V31" s="20"/>
      <c r="W31" s="18"/>
      <c r="X31" s="18"/>
      <c r="Y31" s="18"/>
      <c r="Z31" s="18"/>
      <c r="AA31" s="18"/>
      <c r="AB31" s="19"/>
      <c r="AC31" s="21"/>
      <c r="AD31" s="42"/>
      <c r="AE31" s="43"/>
      <c r="AF31" s="21"/>
      <c r="AG31" s="55"/>
      <c r="AH31" s="55"/>
      <c r="AI31" s="21"/>
      <c r="AJ31" s="17"/>
    </row>
    <row r="32" spans="2:100" ht="15.75" x14ac:dyDescent="0.25">
      <c r="B32" s="138">
        <v>13</v>
      </c>
      <c r="C32" s="139"/>
      <c r="D32" s="79"/>
      <c r="E32" s="92"/>
      <c r="F32" s="93"/>
      <c r="G32" s="20"/>
      <c r="H32" s="20"/>
      <c r="I32" s="19"/>
      <c r="K32" s="16"/>
      <c r="L32" s="17"/>
      <c r="M32" s="17"/>
      <c r="N32" s="17"/>
      <c r="O32" s="18"/>
      <c r="P32" s="18"/>
      <c r="Q32" s="19"/>
      <c r="R32" s="21"/>
      <c r="S32" s="42"/>
      <c r="T32" s="43"/>
      <c r="U32" s="21"/>
      <c r="V32" s="20"/>
      <c r="W32" s="18"/>
      <c r="X32" s="18"/>
      <c r="Y32" s="18"/>
      <c r="Z32" s="18"/>
      <c r="AA32" s="18"/>
      <c r="AB32" s="19"/>
      <c r="AC32" s="21"/>
      <c r="AD32" s="42"/>
      <c r="AE32" s="43"/>
      <c r="AF32" s="21"/>
      <c r="AG32" s="55"/>
      <c r="AH32" s="55"/>
      <c r="AI32" s="21"/>
      <c r="AJ32" s="17"/>
    </row>
    <row r="33" spans="2:36" ht="15.75" x14ac:dyDescent="0.25">
      <c r="B33" s="138">
        <v>14</v>
      </c>
      <c r="C33" s="139"/>
      <c r="D33" s="79"/>
      <c r="E33" s="92"/>
      <c r="F33" s="93"/>
      <c r="G33" s="20"/>
      <c r="H33" s="20"/>
      <c r="I33" s="19"/>
      <c r="K33" s="16"/>
      <c r="L33" s="17"/>
      <c r="M33" s="17"/>
      <c r="N33" s="17"/>
      <c r="O33" s="18"/>
      <c r="P33" s="18"/>
      <c r="Q33" s="19"/>
      <c r="R33" s="21"/>
      <c r="S33" s="42"/>
      <c r="T33" s="43"/>
      <c r="U33" s="21"/>
      <c r="V33" s="20"/>
      <c r="W33" s="18"/>
      <c r="X33" s="18"/>
      <c r="Y33" s="18"/>
      <c r="Z33" s="18"/>
      <c r="AA33" s="18"/>
      <c r="AB33" s="19"/>
      <c r="AC33" s="21"/>
      <c r="AD33" s="42"/>
      <c r="AE33" s="43"/>
      <c r="AF33" s="21"/>
      <c r="AG33" s="55"/>
      <c r="AH33" s="55"/>
      <c r="AI33" s="21"/>
      <c r="AJ33" s="17"/>
    </row>
    <row r="34" spans="2:36" ht="15.75" x14ac:dyDescent="0.25">
      <c r="B34" s="138">
        <v>15</v>
      </c>
      <c r="C34" s="139"/>
      <c r="D34" s="79"/>
      <c r="E34" s="92"/>
      <c r="F34" s="93"/>
      <c r="G34" s="20"/>
      <c r="H34" s="20"/>
      <c r="I34" s="19"/>
      <c r="K34" s="16"/>
      <c r="L34" s="17"/>
      <c r="M34" s="17"/>
      <c r="N34" s="17"/>
      <c r="O34" s="18"/>
      <c r="P34" s="18"/>
      <c r="Q34" s="19"/>
      <c r="R34" s="21"/>
      <c r="S34" s="42"/>
      <c r="T34" s="43"/>
      <c r="U34" s="21"/>
      <c r="V34" s="20"/>
      <c r="W34" s="18"/>
      <c r="X34" s="18"/>
      <c r="Y34" s="18"/>
      <c r="Z34" s="18"/>
      <c r="AA34" s="18"/>
      <c r="AB34" s="19"/>
      <c r="AC34" s="21"/>
      <c r="AD34" s="42"/>
      <c r="AE34" s="43"/>
      <c r="AF34" s="21"/>
      <c r="AG34" s="55"/>
      <c r="AH34" s="55"/>
      <c r="AI34" s="21"/>
      <c r="AJ34" s="17"/>
    </row>
    <row r="35" spans="2:36" ht="15.75" x14ac:dyDescent="0.25">
      <c r="B35" s="138">
        <v>16</v>
      </c>
      <c r="C35" s="139"/>
      <c r="D35" s="79"/>
      <c r="E35" s="92"/>
      <c r="F35" s="93"/>
      <c r="G35" s="20"/>
      <c r="H35" s="20"/>
      <c r="I35" s="19"/>
      <c r="K35" s="16"/>
      <c r="L35" s="17"/>
      <c r="M35" s="17"/>
      <c r="N35" s="17"/>
      <c r="O35" s="18"/>
      <c r="P35" s="18"/>
      <c r="Q35" s="19"/>
      <c r="R35" s="21"/>
      <c r="S35" s="42"/>
      <c r="T35" s="43"/>
      <c r="U35" s="21"/>
      <c r="V35" s="20"/>
      <c r="W35" s="18"/>
      <c r="X35" s="18"/>
      <c r="Y35" s="18"/>
      <c r="Z35" s="18"/>
      <c r="AA35" s="18"/>
      <c r="AB35" s="19"/>
      <c r="AC35" s="21"/>
      <c r="AD35" s="42"/>
      <c r="AE35" s="43"/>
      <c r="AF35" s="21"/>
      <c r="AG35" s="55"/>
      <c r="AH35" s="55"/>
      <c r="AI35" s="21"/>
      <c r="AJ35" s="17"/>
    </row>
    <row r="36" spans="2:36" ht="15.75" x14ac:dyDescent="0.25">
      <c r="B36" s="138">
        <v>17</v>
      </c>
      <c r="C36" s="139"/>
      <c r="D36" s="79"/>
      <c r="E36" s="92"/>
      <c r="F36" s="93"/>
      <c r="G36" s="20"/>
      <c r="H36" s="20"/>
      <c r="I36" s="19"/>
      <c r="K36" s="16"/>
      <c r="L36" s="17"/>
      <c r="M36" s="17"/>
      <c r="N36" s="17"/>
      <c r="O36" s="18"/>
      <c r="P36" s="18"/>
      <c r="Q36" s="19"/>
      <c r="R36" s="21"/>
      <c r="S36" s="42"/>
      <c r="T36" s="43"/>
      <c r="U36" s="21"/>
      <c r="V36" s="20"/>
      <c r="W36" s="18"/>
      <c r="X36" s="18"/>
      <c r="Y36" s="18"/>
      <c r="Z36" s="18"/>
      <c r="AA36" s="18"/>
      <c r="AB36" s="19"/>
      <c r="AC36" s="21"/>
      <c r="AD36" s="42"/>
      <c r="AE36" s="43"/>
      <c r="AF36" s="21"/>
      <c r="AG36" s="55"/>
      <c r="AH36" s="55"/>
      <c r="AI36" s="21"/>
      <c r="AJ36" s="17"/>
    </row>
    <row r="37" spans="2:36" ht="15.75" x14ac:dyDescent="0.25">
      <c r="B37" s="138">
        <v>18</v>
      </c>
      <c r="C37" s="139"/>
      <c r="D37" s="89"/>
      <c r="E37" s="92"/>
      <c r="F37" s="93"/>
      <c r="G37" s="20"/>
      <c r="H37" s="20"/>
      <c r="I37" s="19"/>
      <c r="K37" s="16"/>
      <c r="L37" s="17"/>
      <c r="M37" s="17"/>
      <c r="N37" s="17"/>
      <c r="O37" s="18"/>
      <c r="P37" s="18"/>
      <c r="Q37" s="19"/>
      <c r="R37" s="21"/>
      <c r="S37" s="42"/>
      <c r="T37" s="43"/>
      <c r="U37" s="21"/>
      <c r="V37" s="20"/>
      <c r="W37" s="18"/>
      <c r="X37" s="18"/>
      <c r="Y37" s="18"/>
      <c r="Z37" s="18"/>
      <c r="AA37" s="18"/>
      <c r="AB37" s="19"/>
      <c r="AC37" s="21"/>
      <c r="AD37" s="42"/>
      <c r="AE37" s="43"/>
      <c r="AF37" s="21"/>
      <c r="AG37" s="55"/>
      <c r="AH37" s="55"/>
      <c r="AI37" s="21"/>
      <c r="AJ37" s="17"/>
    </row>
    <row r="38" spans="2:36" ht="15.75" x14ac:dyDescent="0.25">
      <c r="B38" s="138"/>
      <c r="C38" s="139"/>
      <c r="D38" s="79"/>
      <c r="E38" s="92"/>
      <c r="F38" s="93"/>
      <c r="G38" s="20"/>
      <c r="H38" s="20"/>
      <c r="I38" s="19"/>
      <c r="K38" s="16"/>
      <c r="L38" s="17"/>
      <c r="M38" s="17"/>
      <c r="N38" s="17"/>
      <c r="O38" s="18"/>
      <c r="P38" s="18"/>
      <c r="Q38" s="19"/>
      <c r="R38" s="21"/>
      <c r="S38" s="42"/>
      <c r="T38" s="43"/>
      <c r="U38" s="21"/>
      <c r="V38" s="20"/>
      <c r="W38" s="18"/>
      <c r="X38" s="18"/>
      <c r="Y38" s="18"/>
      <c r="Z38" s="18"/>
      <c r="AA38" s="18"/>
      <c r="AB38" s="19"/>
      <c r="AC38" s="21"/>
      <c r="AD38" s="42"/>
      <c r="AE38" s="43"/>
      <c r="AF38" s="21"/>
      <c r="AG38" s="55"/>
      <c r="AH38" s="55"/>
      <c r="AI38" s="21"/>
      <c r="AJ38" s="17"/>
    </row>
    <row r="39" spans="2:36" ht="15.75" x14ac:dyDescent="0.25">
      <c r="B39" s="167"/>
      <c r="C39" s="168"/>
      <c r="D39" s="79"/>
      <c r="E39" s="92"/>
      <c r="F39" s="93"/>
      <c r="G39" s="20"/>
      <c r="H39" s="20"/>
      <c r="I39" s="19"/>
      <c r="K39" s="16"/>
      <c r="L39" s="17"/>
      <c r="M39" s="17"/>
      <c r="N39" s="17"/>
      <c r="O39" s="18"/>
      <c r="P39" s="18"/>
      <c r="Q39" s="19"/>
      <c r="R39" s="21"/>
      <c r="S39" s="42"/>
      <c r="T39" s="43"/>
      <c r="U39" s="21"/>
      <c r="V39" s="20"/>
      <c r="W39" s="18"/>
      <c r="X39" s="18"/>
      <c r="Y39" s="18"/>
      <c r="Z39" s="18"/>
      <c r="AA39" s="18"/>
      <c r="AB39" s="19"/>
      <c r="AC39" s="21"/>
      <c r="AD39" s="42"/>
      <c r="AE39" s="43"/>
      <c r="AF39" s="21"/>
      <c r="AG39" s="55"/>
      <c r="AH39" s="55"/>
      <c r="AI39" s="21"/>
      <c r="AJ39" s="17"/>
    </row>
    <row r="40" spans="2:36" ht="15.75" x14ac:dyDescent="0.25">
      <c r="B40" s="138"/>
      <c r="C40" s="139"/>
      <c r="D40" s="79"/>
      <c r="E40" s="92"/>
      <c r="F40" s="83"/>
      <c r="G40" s="20"/>
      <c r="H40" s="20"/>
      <c r="I40" s="19"/>
      <c r="K40" s="16"/>
      <c r="L40" s="17"/>
      <c r="M40" s="17"/>
      <c r="N40" s="17"/>
      <c r="O40" s="18"/>
      <c r="P40" s="18"/>
      <c r="Q40" s="19"/>
      <c r="R40" s="21"/>
      <c r="S40" s="42"/>
      <c r="T40" s="43"/>
      <c r="U40" s="21"/>
      <c r="V40" s="20"/>
      <c r="W40" s="18"/>
      <c r="X40" s="18"/>
      <c r="Y40" s="18"/>
      <c r="Z40" s="18"/>
      <c r="AA40" s="18"/>
      <c r="AB40" s="19"/>
      <c r="AC40" s="21"/>
      <c r="AD40" s="42"/>
      <c r="AE40" s="43"/>
      <c r="AF40" s="21"/>
      <c r="AG40" s="55"/>
      <c r="AH40" s="55"/>
      <c r="AI40" s="21"/>
      <c r="AJ40" s="17"/>
    </row>
    <row r="41" spans="2:36" ht="15.75" x14ac:dyDescent="0.25">
      <c r="B41" s="167"/>
      <c r="C41" s="168"/>
      <c r="D41" s="79"/>
      <c r="E41" s="92"/>
      <c r="F41" s="83"/>
      <c r="G41" s="20"/>
      <c r="H41" s="20"/>
      <c r="I41" s="19"/>
      <c r="K41" s="16"/>
      <c r="L41" s="17"/>
      <c r="M41" s="17"/>
      <c r="N41" s="17"/>
      <c r="O41" s="18"/>
      <c r="P41" s="18"/>
      <c r="Q41" s="19"/>
      <c r="R41" s="21"/>
      <c r="S41" s="42"/>
      <c r="T41" s="43"/>
      <c r="U41" s="21"/>
      <c r="V41" s="20"/>
      <c r="W41" s="18"/>
      <c r="X41" s="18"/>
      <c r="Y41" s="18"/>
      <c r="Z41" s="18"/>
      <c r="AA41" s="18"/>
      <c r="AB41" s="19"/>
      <c r="AC41" s="21"/>
      <c r="AD41" s="42"/>
      <c r="AE41" s="43"/>
      <c r="AF41" s="21"/>
      <c r="AG41" s="55"/>
      <c r="AH41" s="55"/>
      <c r="AI41" s="21"/>
      <c r="AJ41" s="17"/>
    </row>
    <row r="42" spans="2:36" ht="15.75" x14ac:dyDescent="0.25">
      <c r="B42" s="138"/>
      <c r="C42" s="139"/>
      <c r="D42" s="79"/>
      <c r="E42" s="92"/>
      <c r="F42" s="93"/>
      <c r="G42" s="20"/>
      <c r="H42" s="20"/>
      <c r="I42" s="19"/>
      <c r="K42" s="16"/>
      <c r="L42" s="17"/>
      <c r="M42" s="17"/>
      <c r="N42" s="17"/>
      <c r="O42" s="18"/>
      <c r="P42" s="18"/>
      <c r="Q42" s="19"/>
      <c r="R42" s="21"/>
      <c r="S42" s="42"/>
      <c r="T42" s="43"/>
      <c r="U42" s="21"/>
      <c r="V42" s="20"/>
      <c r="W42" s="18"/>
      <c r="X42" s="18"/>
      <c r="Y42" s="18"/>
      <c r="Z42" s="18"/>
      <c r="AA42" s="18"/>
      <c r="AB42" s="19"/>
      <c r="AC42" s="21"/>
      <c r="AD42" s="42"/>
      <c r="AE42" s="43"/>
      <c r="AF42" s="21"/>
      <c r="AG42" s="55"/>
      <c r="AH42" s="55"/>
      <c r="AI42" s="21"/>
      <c r="AJ42" s="17"/>
    </row>
    <row r="43" spans="2:36" ht="15.75" x14ac:dyDescent="0.25">
      <c r="B43" s="167"/>
      <c r="C43" s="168"/>
      <c r="D43" s="79"/>
      <c r="E43" s="92"/>
      <c r="F43" s="83"/>
      <c r="G43" s="20"/>
      <c r="H43" s="20"/>
      <c r="I43" s="19"/>
      <c r="K43" s="16"/>
      <c r="L43" s="17"/>
      <c r="M43" s="17"/>
      <c r="N43" s="17"/>
      <c r="O43" s="18"/>
      <c r="P43" s="18"/>
      <c r="Q43" s="19"/>
      <c r="R43" s="21"/>
      <c r="S43" s="42"/>
      <c r="T43" s="43"/>
      <c r="U43" s="21"/>
      <c r="V43" s="20"/>
      <c r="W43" s="18"/>
      <c r="X43" s="18"/>
      <c r="Y43" s="18"/>
      <c r="Z43" s="18"/>
      <c r="AA43" s="18"/>
      <c r="AB43" s="19"/>
      <c r="AC43" s="21"/>
      <c r="AD43" s="42"/>
      <c r="AE43" s="43"/>
      <c r="AF43" s="21"/>
      <c r="AG43" s="55"/>
      <c r="AH43" s="55"/>
      <c r="AI43" s="21"/>
      <c r="AJ43" s="17"/>
    </row>
    <row r="44" spans="2:36" ht="15.75" x14ac:dyDescent="0.25">
      <c r="B44" s="138"/>
      <c r="C44" s="139"/>
      <c r="D44" s="89"/>
      <c r="E44" s="92"/>
      <c r="F44" s="93"/>
      <c r="G44" s="20"/>
      <c r="H44" s="20"/>
      <c r="I44" s="19"/>
      <c r="K44" s="16"/>
      <c r="L44" s="17"/>
      <c r="M44" s="17"/>
      <c r="N44" s="17"/>
      <c r="O44" s="18"/>
      <c r="P44" s="18"/>
      <c r="Q44" s="19"/>
      <c r="R44" s="21"/>
      <c r="S44" s="42"/>
      <c r="T44" s="43"/>
      <c r="U44" s="21"/>
      <c r="V44" s="20"/>
      <c r="W44" s="18"/>
      <c r="X44" s="18"/>
      <c r="Y44" s="18"/>
      <c r="Z44" s="18"/>
      <c r="AA44" s="18"/>
      <c r="AB44" s="19"/>
      <c r="AC44" s="21"/>
      <c r="AD44" s="42"/>
      <c r="AE44" s="43"/>
      <c r="AF44" s="21"/>
      <c r="AG44" s="55"/>
      <c r="AH44" s="55"/>
      <c r="AI44" s="21"/>
      <c r="AJ44" s="17"/>
    </row>
    <row r="45" spans="2:36" ht="15.75" x14ac:dyDescent="0.25">
      <c r="B45" s="167"/>
      <c r="C45" s="168"/>
      <c r="D45" s="89"/>
      <c r="E45" s="92"/>
      <c r="F45" s="93"/>
      <c r="G45" s="20"/>
      <c r="H45" s="20"/>
      <c r="I45" s="19"/>
      <c r="K45" s="16"/>
      <c r="L45" s="17"/>
      <c r="M45" s="17"/>
      <c r="N45" s="17"/>
      <c r="O45" s="18"/>
      <c r="P45" s="18"/>
      <c r="Q45" s="19"/>
      <c r="R45" s="21"/>
      <c r="S45" s="42"/>
      <c r="T45" s="43"/>
      <c r="U45" s="21"/>
      <c r="V45" s="16"/>
      <c r="W45" s="127"/>
      <c r="X45" s="127"/>
      <c r="Y45" s="127"/>
      <c r="Z45" s="127"/>
      <c r="AA45" s="127"/>
      <c r="AB45" s="19"/>
      <c r="AC45" s="21"/>
      <c r="AD45" s="16"/>
      <c r="AE45" s="19"/>
      <c r="AF45" s="21"/>
      <c r="AG45" s="20"/>
      <c r="AH45" s="19"/>
      <c r="AI45" s="21"/>
      <c r="AJ45" s="17"/>
    </row>
    <row r="46" spans="2:36" ht="15.75" x14ac:dyDescent="0.25">
      <c r="B46" s="138"/>
      <c r="C46" s="139"/>
      <c r="D46" s="79"/>
      <c r="E46" s="92"/>
      <c r="F46" s="93"/>
      <c r="G46" s="20"/>
      <c r="H46" s="20"/>
      <c r="I46" s="19"/>
    </row>
    <row r="47" spans="2:36" ht="15.75" x14ac:dyDescent="0.25">
      <c r="B47" s="167">
        <v>28</v>
      </c>
      <c r="C47" s="168"/>
      <c r="D47" s="79"/>
      <c r="E47" s="92"/>
      <c r="F47" s="83"/>
      <c r="G47" s="20"/>
      <c r="H47" s="20"/>
      <c r="I47" s="19"/>
    </row>
    <row r="48" spans="2:36" ht="15.75" x14ac:dyDescent="0.25">
      <c r="B48" s="138">
        <v>29</v>
      </c>
      <c r="C48" s="139"/>
      <c r="D48" s="79"/>
      <c r="E48" s="92"/>
      <c r="F48" s="93"/>
      <c r="G48" s="20"/>
      <c r="H48" s="20"/>
      <c r="I48" s="19"/>
    </row>
    <row r="49" spans="2:9" ht="15.75" x14ac:dyDescent="0.25">
      <c r="B49" s="167">
        <v>30</v>
      </c>
      <c r="C49" s="168"/>
      <c r="D49" s="79"/>
      <c r="E49" s="92"/>
      <c r="F49" s="83"/>
      <c r="G49" s="20"/>
      <c r="H49" s="20"/>
      <c r="I49" s="19"/>
    </row>
    <row r="50" spans="2:9" ht="15.75" x14ac:dyDescent="0.25">
      <c r="B50" s="138">
        <v>31</v>
      </c>
      <c r="C50" s="139"/>
      <c r="D50" s="79"/>
      <c r="E50" s="92"/>
      <c r="F50" s="93"/>
      <c r="G50" s="20"/>
      <c r="H50" s="20"/>
      <c r="I50" s="19"/>
    </row>
  </sheetData>
  <mergeCells count="44">
    <mergeCell ref="AG17:AG18"/>
    <mergeCell ref="AH17:AH18"/>
    <mergeCell ref="B2:D5"/>
    <mergeCell ref="B17:C19"/>
    <mergeCell ref="D17:D19"/>
    <mergeCell ref="E17:E18"/>
    <mergeCell ref="F17:F18"/>
    <mergeCell ref="G17:I17"/>
    <mergeCell ref="B25:C25"/>
    <mergeCell ref="K17:Q17"/>
    <mergeCell ref="S17:T17"/>
    <mergeCell ref="V17:AB17"/>
    <mergeCell ref="AD17:AE17"/>
    <mergeCell ref="B20:C20"/>
    <mergeCell ref="B21:C21"/>
    <mergeCell ref="B22:C22"/>
    <mergeCell ref="B23:C23"/>
    <mergeCell ref="B24:C24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50:C50"/>
    <mergeCell ref="M6:T10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8B72-5497-4419-B1C8-1AC41AA96C12}">
  <sheetPr>
    <tabColor rgb="FF01F598"/>
  </sheetPr>
  <dimension ref="B1:CV34"/>
  <sheetViews>
    <sheetView zoomScale="70" zoomScaleNormal="70" workbookViewId="0">
      <pane ySplit="19" topLeftCell="A20" activePane="bottomLeft" state="frozen"/>
      <selection activeCell="G77" sqref="G77:G78"/>
      <selection pane="bottomLeft" activeCell="I38" sqref="I38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42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43</v>
      </c>
      <c r="F8" s="40"/>
      <c r="G8" s="31" t="s">
        <v>29</v>
      </c>
      <c r="H8" s="68"/>
      <c r="I8" s="76" t="s">
        <v>51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44</v>
      </c>
      <c r="E11" s="56">
        <v>808931.10900000005</v>
      </c>
      <c r="F11" s="56">
        <v>9159077.3220000006</v>
      </c>
      <c r="G11" s="56">
        <v>2523.3319999999999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808710.43699999992</v>
      </c>
      <c r="F14" s="56">
        <f>H20</f>
        <v>9158756.879999999</v>
      </c>
      <c r="G14" s="56">
        <f>I20</f>
        <v>2600.9225000000001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53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/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89">
        <v>45621.458333333336</v>
      </c>
      <c r="E20" s="82">
        <v>0</v>
      </c>
      <c r="F20" s="83">
        <v>0</v>
      </c>
      <c r="G20" s="20">
        <v>808710.43699999992</v>
      </c>
      <c r="H20" s="20">
        <v>9158756.879999999</v>
      </c>
      <c r="I20" s="19">
        <v>2600.9225000000001</v>
      </c>
      <c r="J20" s="6"/>
      <c r="K20" s="16">
        <f>(G20-G20)*100</f>
        <v>0</v>
      </c>
      <c r="L20" s="17">
        <f>(H20-H20)*100</f>
        <v>0</v>
      </c>
      <c r="M20" s="17">
        <f t="shared" ref="M20:M24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4" si="1">(G20-$G$20)*100</f>
        <v>0</v>
      </c>
      <c r="W20" s="86">
        <f t="shared" ref="W20:W24" si="2">(H20-$H$20)*100</f>
        <v>0</v>
      </c>
      <c r="X20" s="86">
        <v>0</v>
      </c>
      <c r="Y20" s="86">
        <f t="shared" ref="Y20:Y24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4" si="4">SQRT((G20-$E$11)^2+(H20-$F$11)^2+(I20-$G$11)^2)</f>
        <v>396.73604907971247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89">
        <v>45634.458333333336</v>
      </c>
      <c r="E21" s="82">
        <f t="shared" ref="E21:E24" si="5">D21-D20</f>
        <v>13</v>
      </c>
      <c r="F21" s="83">
        <f t="shared" ref="F21:F24" si="6">D21-D$20</f>
        <v>13</v>
      </c>
      <c r="G21" s="20">
        <v>808710.47149999999</v>
      </c>
      <c r="H21" s="20">
        <v>9158756.8684999999</v>
      </c>
      <c r="I21" s="19">
        <v>2600.8490000000002</v>
      </c>
      <c r="K21" s="16">
        <f t="shared" ref="K21:L24" si="7">(G21-G20)*100</f>
        <v>3.4500000067055225</v>
      </c>
      <c r="L21" s="17">
        <f t="shared" si="7"/>
        <v>-1.1499999091029167</v>
      </c>
      <c r="M21" s="17">
        <f t="shared" si="0"/>
        <v>3.6366192868108729</v>
      </c>
      <c r="N21" s="17">
        <f t="shared" ref="N21:N24" si="8">(I21-I20)*100</f>
        <v>-7.3499999999967258</v>
      </c>
      <c r="O21" s="18">
        <f t="shared" ref="O21:O24" si="9">(SQRT((G21-G20)^2+(H21-H20)^2+(I21-I20)^2)*100)</f>
        <v>8.200457294392594</v>
      </c>
      <c r="P21" s="18">
        <f t="shared" ref="P21:P24" si="10">O21/(F21-F20)</f>
        <v>0.63080440726096876</v>
      </c>
      <c r="Q21" s="19">
        <f t="shared" ref="Q21:Q24" si="11">(P21-P20)/(F21-F20)</f>
        <v>4.8523415943151446E-2</v>
      </c>
      <c r="R21" s="21"/>
      <c r="S21" s="42">
        <f t="shared" ref="S21:S24" si="12">IF(K21&lt;0, ATAN2(L21,K21)*180/PI()+360,ATAN2(L21,K21)*180/PI())</f>
        <v>108.43494743089974</v>
      </c>
      <c r="T21" s="43">
        <f t="shared" ref="T21:T24" si="13">ATAN(N21/M21)*180/PI()</f>
        <v>-63.674801109787047</v>
      </c>
      <c r="U21" s="21"/>
      <c r="V21" s="20">
        <f t="shared" si="1"/>
        <v>3.4500000067055225</v>
      </c>
      <c r="W21" s="18">
        <f t="shared" si="2"/>
        <v>-1.1499999091029167</v>
      </c>
      <c r="X21" s="18">
        <f t="shared" ref="X21:X24" si="14">SQRT(V21^2+W21^2)</f>
        <v>3.6366192868108729</v>
      </c>
      <c r="Y21" s="18">
        <f t="shared" si="3"/>
        <v>-7.3499999999967258</v>
      </c>
      <c r="Z21" s="18">
        <f t="shared" ref="Z21:Z24" si="15">SQRT((G21-$G$20)^2+(H21-$H$20)^2+(I21-$I$20)^2)*100</f>
        <v>8.200457294392594</v>
      </c>
      <c r="AA21" s="18">
        <f t="shared" ref="AA21:AA24" si="16">Z21/F21</f>
        <v>0.63080440726096876</v>
      </c>
      <c r="AB21" s="19">
        <f t="shared" ref="AB21:AB24" si="17">(AA21-$AA$20)/(F21-$F$20)</f>
        <v>4.8523415943151446E-2</v>
      </c>
      <c r="AC21" s="21"/>
      <c r="AD21" s="42">
        <f t="shared" ref="AD21:AD24" si="18">IF(F21&lt;=0,NA(),IF((G21-$G$20)&lt;0,ATAN2((H21-$H$20),(G21-$G$20))*180/PI()+360,ATAN2((H21-$H$20),(G21-$G$20))*180/PI()))</f>
        <v>108.43494743089974</v>
      </c>
      <c r="AE21" s="43">
        <f t="shared" ref="AE21:AE24" si="19">IF(E21&lt;=0,NA(),ATAN(Y21/X21)*180/PI())</f>
        <v>-63.674801109787047</v>
      </c>
      <c r="AF21" s="21"/>
      <c r="AG21" s="55">
        <f t="shared" ref="AG21:AG24" si="20">1/(O21/E21)</f>
        <v>1.5852774465259754</v>
      </c>
      <c r="AH21" s="55">
        <f t="shared" ref="AH21:AH24" si="21">1/(Z21/F21)</f>
        <v>1.5852774465259754</v>
      </c>
      <c r="AI21" s="21"/>
      <c r="AJ21" s="17">
        <f t="shared" si="4"/>
        <v>396.71178121908343</v>
      </c>
    </row>
    <row r="22" spans="2:100" ht="15.75" x14ac:dyDescent="0.25">
      <c r="B22" s="138">
        <v>3</v>
      </c>
      <c r="C22" s="139"/>
      <c r="D22" s="89">
        <v>45638.625</v>
      </c>
      <c r="E22" s="82">
        <f t="shared" si="5"/>
        <v>4.1666666666642413</v>
      </c>
      <c r="F22" s="83">
        <f t="shared" si="6"/>
        <v>17.166666666664241</v>
      </c>
      <c r="G22" s="20">
        <v>808710.31349999993</v>
      </c>
      <c r="H22" s="20">
        <v>9158756.9450000003</v>
      </c>
      <c r="I22" s="19">
        <v>2600.8380000000002</v>
      </c>
      <c r="K22" s="16">
        <f t="shared" si="7"/>
        <v>-15.800000005401671</v>
      </c>
      <c r="L22" s="17">
        <f t="shared" si="7"/>
        <v>7.6500000432133675</v>
      </c>
      <c r="M22" s="17">
        <f t="shared" si="0"/>
        <v>17.554557836409817</v>
      </c>
      <c r="N22" s="17">
        <f t="shared" si="8"/>
        <v>-1.0999999999967258</v>
      </c>
      <c r="O22" s="18">
        <f t="shared" si="9"/>
        <v>17.58898805593574</v>
      </c>
      <c r="P22" s="18">
        <f t="shared" si="10"/>
        <v>4.221357133427035</v>
      </c>
      <c r="Q22" s="19">
        <f t="shared" si="11"/>
        <v>0.8617326542803575</v>
      </c>
      <c r="R22" s="21"/>
      <c r="S22" s="42">
        <f t="shared" si="12"/>
        <v>295.83520823231657</v>
      </c>
      <c r="T22" s="43">
        <f t="shared" si="13"/>
        <v>-3.5855680422247498</v>
      </c>
      <c r="U22" s="21"/>
      <c r="V22" s="20">
        <f t="shared" si="1"/>
        <v>-12.349999998696148</v>
      </c>
      <c r="W22" s="18">
        <f t="shared" si="2"/>
        <v>6.5000001341104507</v>
      </c>
      <c r="X22" s="18">
        <f t="shared" si="14"/>
        <v>13.95609192113719</v>
      </c>
      <c r="Y22" s="18">
        <f t="shared" si="3"/>
        <v>-8.4499999999934516</v>
      </c>
      <c r="Z22" s="18">
        <f t="shared" si="15"/>
        <v>16.314870569854978</v>
      </c>
      <c r="AA22" s="18">
        <f t="shared" si="16"/>
        <v>0.95038080989459905</v>
      </c>
      <c r="AB22" s="19">
        <f t="shared" si="17"/>
        <v>5.5361988925906797E-2</v>
      </c>
      <c r="AC22" s="21"/>
      <c r="AD22" s="42">
        <f t="shared" si="18"/>
        <v>297.7585410907725</v>
      </c>
      <c r="AE22" s="43">
        <f t="shared" si="19"/>
        <v>-31.193662604215039</v>
      </c>
      <c r="AF22" s="21"/>
      <c r="AG22" s="55">
        <f t="shared" si="20"/>
        <v>0.23689064165679047</v>
      </c>
      <c r="AH22" s="55">
        <f t="shared" si="21"/>
        <v>1.0522097979976088</v>
      </c>
      <c r="AI22" s="21"/>
      <c r="AJ22" s="17">
        <f t="shared" si="4"/>
        <v>396.73574956829236</v>
      </c>
    </row>
    <row r="23" spans="2:100" ht="15.75" x14ac:dyDescent="0.25">
      <c r="B23" s="138">
        <v>4</v>
      </c>
      <c r="C23" s="139"/>
      <c r="D23" s="89">
        <v>45643.583333333336</v>
      </c>
      <c r="E23" s="82">
        <f t="shared" si="5"/>
        <v>4.9583333333357587</v>
      </c>
      <c r="F23" s="83">
        <f t="shared" si="6"/>
        <v>22.125</v>
      </c>
      <c r="G23" s="20">
        <v>808709.54749999999</v>
      </c>
      <c r="H23" s="20">
        <v>9158757.5454999991</v>
      </c>
      <c r="I23" s="19">
        <v>2600.8074999999999</v>
      </c>
      <c r="K23" s="16">
        <f t="shared" si="7"/>
        <v>-76.599999994505197</v>
      </c>
      <c r="L23" s="17">
        <f t="shared" si="7"/>
        <v>60.049999877810478</v>
      </c>
      <c r="M23" s="17">
        <f t="shared" si="0"/>
        <v>97.332227368345144</v>
      </c>
      <c r="N23" s="17">
        <f t="shared" si="8"/>
        <v>-3.0500000000301952</v>
      </c>
      <c r="O23" s="18">
        <f t="shared" si="9"/>
        <v>97.380003001044415</v>
      </c>
      <c r="P23" s="18">
        <f t="shared" si="10"/>
        <v>19.639664470789267</v>
      </c>
      <c r="Q23" s="19">
        <f t="shared" si="11"/>
        <v>3.1095745890463244</v>
      </c>
      <c r="R23" s="21"/>
      <c r="S23" s="42">
        <f t="shared" si="12"/>
        <v>308.09440767620964</v>
      </c>
      <c r="T23" s="43">
        <f t="shared" si="13"/>
        <v>-1.7948316506244943</v>
      </c>
      <c r="U23" s="21"/>
      <c r="V23" s="20">
        <f t="shared" si="1"/>
        <v>-88.949999993201345</v>
      </c>
      <c r="W23" s="18">
        <f t="shared" si="2"/>
        <v>66.550000011920929</v>
      </c>
      <c r="X23" s="18">
        <f t="shared" si="14"/>
        <v>111.0900760661239</v>
      </c>
      <c r="Y23" s="18">
        <f t="shared" si="3"/>
        <v>-11.500000000023647</v>
      </c>
      <c r="Z23" s="18">
        <f t="shared" si="15"/>
        <v>111.68372755409688</v>
      </c>
      <c r="AA23" s="18">
        <f t="shared" si="16"/>
        <v>5.0478520928405368</v>
      </c>
      <c r="AB23" s="19">
        <f t="shared" si="17"/>
        <v>0.2281515070210412</v>
      </c>
      <c r="AC23" s="21"/>
      <c r="AD23" s="42">
        <f t="shared" si="18"/>
        <v>306.80284888217102</v>
      </c>
      <c r="AE23" s="43">
        <f t="shared" si="19"/>
        <v>-5.9101842651330152</v>
      </c>
      <c r="AF23" s="21"/>
      <c r="AG23" s="55">
        <f t="shared" si="20"/>
        <v>5.0917366815880875E-2</v>
      </c>
      <c r="AH23" s="55">
        <f t="shared" si="21"/>
        <v>0.19810406121413873</v>
      </c>
      <c r="AI23" s="21"/>
      <c r="AJ23" s="17">
        <f t="shared" si="4"/>
        <v>396.67236018630246</v>
      </c>
    </row>
    <row r="24" spans="2:100" ht="15.75" x14ac:dyDescent="0.25">
      <c r="B24" s="138">
        <v>5</v>
      </c>
      <c r="C24" s="139"/>
      <c r="D24" s="89">
        <v>45644.416666666664</v>
      </c>
      <c r="E24" s="82">
        <f t="shared" si="5"/>
        <v>0.83333333332848269</v>
      </c>
      <c r="F24" s="83">
        <f t="shared" si="6"/>
        <v>22.958333333328483</v>
      </c>
      <c r="G24" s="20">
        <v>808710.28499999992</v>
      </c>
      <c r="H24" s="20">
        <v>9158757.0555000007</v>
      </c>
      <c r="I24" s="19">
        <v>2600.8140000000003</v>
      </c>
      <c r="K24" s="16">
        <f t="shared" si="7"/>
        <v>73.749999993015081</v>
      </c>
      <c r="L24" s="17">
        <f t="shared" si="7"/>
        <v>-48.999999836087227</v>
      </c>
      <c r="M24" s="17">
        <f t="shared" si="0"/>
        <v>88.544127320259207</v>
      </c>
      <c r="N24" s="17">
        <f t="shared" si="8"/>
        <v>0.65000000004147296</v>
      </c>
      <c r="O24" s="18">
        <f t="shared" si="9"/>
        <v>88.546513104166479</v>
      </c>
      <c r="P24" s="18">
        <f t="shared" si="10"/>
        <v>106.25581572561826</v>
      </c>
      <c r="Q24" s="19">
        <f t="shared" si="11"/>
        <v>103.9393815063998</v>
      </c>
      <c r="R24" s="21"/>
      <c r="S24" s="42">
        <f t="shared" si="12"/>
        <v>123.60033254167739</v>
      </c>
      <c r="T24" s="43">
        <f t="shared" si="13"/>
        <v>0.42059918417028147</v>
      </c>
      <c r="U24" s="21"/>
      <c r="V24" s="20">
        <f t="shared" si="1"/>
        <v>-15.200000000186265</v>
      </c>
      <c r="W24" s="18">
        <f t="shared" si="2"/>
        <v>17.550000175833702</v>
      </c>
      <c r="X24" s="18">
        <f t="shared" si="14"/>
        <v>23.217288949776748</v>
      </c>
      <c r="Y24" s="18">
        <f t="shared" si="3"/>
        <v>-10.849999999982174</v>
      </c>
      <c r="Z24" s="18">
        <f t="shared" si="15"/>
        <v>25.627426834878264</v>
      </c>
      <c r="AA24" s="18">
        <f t="shared" si="16"/>
        <v>1.1162581561473834</v>
      </c>
      <c r="AB24" s="19">
        <f t="shared" si="17"/>
        <v>4.8621044913870898E-2</v>
      </c>
      <c r="AC24" s="21"/>
      <c r="AD24" s="42">
        <f t="shared" si="18"/>
        <v>319.10426600940531</v>
      </c>
      <c r="AE24" s="43">
        <f t="shared" si="19"/>
        <v>-25.04782027178425</v>
      </c>
      <c r="AF24" s="21"/>
      <c r="AG24" s="55">
        <f t="shared" si="20"/>
        <v>9.4112495694567439E-3</v>
      </c>
      <c r="AH24" s="55">
        <f t="shared" si="21"/>
        <v>0.89585011719096141</v>
      </c>
      <c r="AI24" s="21"/>
      <c r="AJ24" s="17">
        <f t="shared" si="4"/>
        <v>396.65769918439008</v>
      </c>
    </row>
    <row r="25" spans="2:100" ht="15.75" x14ac:dyDescent="0.25">
      <c r="B25" s="138">
        <v>6</v>
      </c>
      <c r="C25" s="139"/>
      <c r="D25" s="89">
        <v>45648.375</v>
      </c>
      <c r="E25" s="82">
        <f t="shared" ref="E25:E26" si="22">D25-D24</f>
        <v>3.9583333333357587</v>
      </c>
      <c r="F25" s="83">
        <f t="shared" ref="F25:F26" si="23">D25-D$20</f>
        <v>26.916666666664241</v>
      </c>
      <c r="G25" s="20">
        <v>808710.36199999996</v>
      </c>
      <c r="H25" s="20">
        <v>9158756.9710000008</v>
      </c>
      <c r="I25" s="19">
        <v>2600.8054999999999</v>
      </c>
      <c r="K25" s="16">
        <f t="shared" ref="K25:K26" si="24">(G25-G24)*100</f>
        <v>7.7000000048428774</v>
      </c>
      <c r="L25" s="17">
        <f t="shared" ref="L25:L26" si="25">(H25-H24)*100</f>
        <v>-8.449999988079071</v>
      </c>
      <c r="M25" s="17">
        <f t="shared" ref="M25:M26" si="26">SQRT(K25^2+L25^2)</f>
        <v>11.432082044540994</v>
      </c>
      <c r="N25" s="17">
        <f t="shared" ref="N25:N26" si="27">(I25-I24)*100</f>
        <v>-0.85000000003674359</v>
      </c>
      <c r="O25" s="18">
        <f t="shared" ref="O25:O26" si="28">(SQRT((G25-G24)^2+(H25-H24)^2+(I25-I24)^2)*100)</f>
        <v>11.46363816042617</v>
      </c>
      <c r="P25" s="18">
        <f t="shared" ref="P25:P26" si="29">O25/(F25-F24)</f>
        <v>2.8960770089479948</v>
      </c>
      <c r="Q25" s="19">
        <f t="shared" ref="Q25:Q26" si="30">(P25-P24)/(F25-F24)</f>
        <v>-26.111933991563856</v>
      </c>
      <c r="R25" s="21"/>
      <c r="S25" s="42">
        <f t="shared" ref="S25:S26" si="31">IF(K25&lt;0, ATAN2(L25,K25)*180/PI()+360,ATAN2(L25,K25)*180/PI())</f>
        <v>137.65888433606162</v>
      </c>
      <c r="T25" s="43">
        <f t="shared" ref="T25:T26" si="32">ATAN(N25/M25)*180/PI()</f>
        <v>-4.2522407098468555</v>
      </c>
      <c r="U25" s="21"/>
      <c r="V25" s="20">
        <f t="shared" ref="V25:V26" si="33">(G25-$G$20)*100</f>
        <v>-7.4999999953433871</v>
      </c>
      <c r="W25" s="18">
        <f t="shared" ref="W25:W26" si="34">(H25-$H$20)*100</f>
        <v>9.100000187754631</v>
      </c>
      <c r="X25" s="18">
        <f t="shared" ref="X25:X26" si="35">SQRT(V25^2+W25^2)</f>
        <v>11.792370556732228</v>
      </c>
      <c r="Y25" s="18">
        <f t="shared" ref="Y25:Y26" si="36">(I25-$I$20)*100</f>
        <v>-11.700000000018917</v>
      </c>
      <c r="Z25" s="18">
        <f t="shared" ref="Z25:Z26" si="37">SQRT((G25-$G$20)^2+(H25-$H$20)^2+(I25-$I$20)^2)*100</f>
        <v>16.611742935277075</v>
      </c>
      <c r="AA25" s="18">
        <f t="shared" ref="AA25:AA26" si="38">Z25/F25</f>
        <v>0.61715453629517913</v>
      </c>
      <c r="AB25" s="19">
        <f t="shared" ref="AB25:AB26" si="39">(AA25-$AA$20)/(F25-$F$20)</f>
        <v>2.2928341905705314E-2</v>
      </c>
      <c r="AC25" s="21"/>
      <c r="AD25" s="42">
        <f t="shared" ref="AD25:AD26" si="40">IF(F25&lt;=0,NA(),IF((G25-$G$20)&lt;0,ATAN2((H25-$H$20),(G25-$G$20))*180/PI()+360,ATAN2((H25-$H$20),(G25-$G$20))*180/PI()))</f>
        <v>320.50547845563062</v>
      </c>
      <c r="AE25" s="43">
        <f t="shared" ref="AE25:AE26" si="41">IF(E25&lt;=0,NA(),ATAN(Y25/X25)*180/PI())</f>
        <v>-44.774717678471681</v>
      </c>
      <c r="AF25" s="21"/>
      <c r="AG25" s="55">
        <f t="shared" ref="AG25:AG26" si="42">1/(O25/E25)</f>
        <v>0.34529468550397829</v>
      </c>
      <c r="AH25" s="55">
        <f t="shared" ref="AH25:AH26" si="43">1/(Z25/F25)</f>
        <v>1.6203397061667379</v>
      </c>
      <c r="AI25" s="21"/>
      <c r="AJ25" s="17">
        <f t="shared" ref="AJ25:AJ26" si="44">SQRT((G25-$E$11)^2+(H25-$F$11)^2+(I25-$G$11)^2)</f>
        <v>396.68141425097826</v>
      </c>
    </row>
    <row r="26" spans="2:100" ht="15.75" x14ac:dyDescent="0.25">
      <c r="B26" s="138">
        <v>7</v>
      </c>
      <c r="C26" s="139"/>
      <c r="D26" s="89">
        <v>45652.375</v>
      </c>
      <c r="E26" s="82">
        <f t="shared" si="22"/>
        <v>4</v>
      </c>
      <c r="F26" s="83">
        <f t="shared" si="23"/>
        <v>30.916666666664241</v>
      </c>
      <c r="G26" s="20">
        <v>808710.37199999997</v>
      </c>
      <c r="H26" s="20">
        <v>9158757.004999999</v>
      </c>
      <c r="I26" s="19">
        <v>2600.8109999999997</v>
      </c>
      <c r="K26" s="16">
        <f t="shared" si="24"/>
        <v>1.0000000009313226</v>
      </c>
      <c r="L26" s="17">
        <f t="shared" si="25"/>
        <v>3.399999812245369</v>
      </c>
      <c r="M26" s="17">
        <f t="shared" si="26"/>
        <v>3.5440088494713424</v>
      </c>
      <c r="N26" s="17">
        <f t="shared" si="27"/>
        <v>0.54999999997562554</v>
      </c>
      <c r="O26" s="18">
        <f t="shared" si="28"/>
        <v>3.5864325903471794</v>
      </c>
      <c r="P26" s="18">
        <f t="shared" si="29"/>
        <v>0.89660814758679486</v>
      </c>
      <c r="Q26" s="19">
        <f t="shared" si="30"/>
        <v>-0.49986721534029999</v>
      </c>
      <c r="R26" s="21"/>
      <c r="S26" s="42">
        <f t="shared" si="31"/>
        <v>16.389541204972318</v>
      </c>
      <c r="T26" s="43">
        <f t="shared" si="32"/>
        <v>8.8214466162442271</v>
      </c>
      <c r="U26" s="21"/>
      <c r="V26" s="20">
        <f t="shared" si="33"/>
        <v>-6.4999999944120646</v>
      </c>
      <c r="W26" s="18">
        <f t="shared" si="34"/>
        <v>12.5</v>
      </c>
      <c r="X26" s="18">
        <f t="shared" si="35"/>
        <v>14.089002801027361</v>
      </c>
      <c r="Y26" s="18">
        <f t="shared" si="36"/>
        <v>-11.150000000043292</v>
      </c>
      <c r="Z26" s="18">
        <f t="shared" si="37"/>
        <v>17.967261892907395</v>
      </c>
      <c r="AA26" s="18">
        <f t="shared" si="38"/>
        <v>0.58115132807252201</v>
      </c>
      <c r="AB26" s="19">
        <f t="shared" si="39"/>
        <v>1.879734753873534E-2</v>
      </c>
      <c r="AC26" s="21"/>
      <c r="AD26" s="42">
        <f t="shared" si="40"/>
        <v>332.52556839388438</v>
      </c>
      <c r="AE26" s="43">
        <f t="shared" si="41"/>
        <v>-38.35799975350966</v>
      </c>
      <c r="AF26" s="21"/>
      <c r="AG26" s="55">
        <f t="shared" si="42"/>
        <v>1.1153144243574882</v>
      </c>
      <c r="AH26" s="55">
        <f t="shared" si="43"/>
        <v>1.7207222141548815</v>
      </c>
      <c r="AI26" s="21"/>
      <c r="AJ26" s="17">
        <f t="shared" si="44"/>
        <v>396.64946627986899</v>
      </c>
    </row>
    <row r="27" spans="2:100" ht="15.75" x14ac:dyDescent="0.25">
      <c r="B27" s="138">
        <v>8</v>
      </c>
      <c r="C27" s="139"/>
      <c r="D27" s="89">
        <v>45664.375</v>
      </c>
      <c r="E27" s="82">
        <f t="shared" ref="E27:E28" si="45">D27-D26</f>
        <v>12</v>
      </c>
      <c r="F27" s="83">
        <f t="shared" ref="F27:F28" si="46">D27-D$20</f>
        <v>42.916666666664241</v>
      </c>
      <c r="G27" s="20">
        <v>808710.41170000006</v>
      </c>
      <c r="H27" s="20">
        <v>9158757.1391000003</v>
      </c>
      <c r="I27" s="19">
        <v>2600.8000499999998</v>
      </c>
      <c r="K27" s="16">
        <f t="shared" ref="K27:K28" si="47">(G27-G26)*100</f>
        <v>3.9700000081211329</v>
      </c>
      <c r="L27" s="17">
        <f t="shared" ref="L27:L28" si="48">(H27-H26)*100</f>
        <v>13.410000130534172</v>
      </c>
      <c r="M27" s="17">
        <f t="shared" ref="M27:M28" si="49">SQRT(K27^2+L27^2)</f>
        <v>13.985313852946179</v>
      </c>
      <c r="N27" s="17">
        <f t="shared" ref="N27:N28" si="50">(I27-I26)*100</f>
        <v>-1.0949999999866122</v>
      </c>
      <c r="O27" s="18">
        <f t="shared" ref="O27:O28" si="51">(SQRT((G27-G26)^2+(H27-H26)^2+(I27-I26)^2)*100)</f>
        <v>14.028115645566194</v>
      </c>
      <c r="P27" s="18">
        <f t="shared" ref="P27:P28" si="52">O27/(F27-F26)</f>
        <v>1.1690096371305161</v>
      </c>
      <c r="Q27" s="19">
        <f t="shared" ref="Q27:Q28" si="53">(P27-P26)/(F27-F26)</f>
        <v>2.2700124128643435E-2</v>
      </c>
      <c r="R27" s="21"/>
      <c r="S27" s="42">
        <f t="shared" ref="S27:S28" si="54">IF(K27&lt;0, ATAN2(L27,K27)*180/PI()+360,ATAN2(L27,K27)*180/PI())</f>
        <v>16.491267744173857</v>
      </c>
      <c r="T27" s="43">
        <f t="shared" ref="T27:T28" si="55">ATAN(N27/M27)*180/PI()</f>
        <v>-4.4769209613699354</v>
      </c>
      <c r="U27" s="21"/>
      <c r="V27" s="20">
        <f t="shared" ref="V27:V28" si="56">(G27-$G$20)*100</f>
        <v>-2.5299999862909317</v>
      </c>
      <c r="W27" s="18">
        <f t="shared" ref="W27:W28" si="57">(H27-$H$20)*100</f>
        <v>25.910000130534172</v>
      </c>
      <c r="X27" s="18">
        <f t="shared" ref="X27:X28" si="58">SQRT(V27^2+W27^2)</f>
        <v>26.033228894912614</v>
      </c>
      <c r="Y27" s="18">
        <f t="shared" ref="Y27:Y28" si="59">(I27-$I$20)*100</f>
        <v>-12.245000000029904</v>
      </c>
      <c r="Z27" s="18">
        <f t="shared" ref="Z27:Z28" si="60">SQRT((G27-$G$20)^2+(H27-$H$20)^2+(I27-$I$20)^2)*100</f>
        <v>28.769237593228731</v>
      </c>
      <c r="AA27" s="18">
        <f t="shared" ref="AA27:AA28" si="61">Z27/F27</f>
        <v>0.67035116722090149</v>
      </c>
      <c r="AB27" s="19">
        <f t="shared" ref="AB27:AB28" si="62">(AA27-$AA$20)/(F27-$F$20)</f>
        <v>1.561983302262383E-2</v>
      </c>
      <c r="AC27" s="21"/>
      <c r="AD27" s="42">
        <f t="shared" ref="AD27:AD28" si="63">IF(F27&lt;=0,NA(),IF((G27-$G$20)&lt;0,ATAN2((H27-$H$20),(G27-$G$20))*180/PI()+360,ATAN2((H27-$H$20),(G27-$G$20))*180/PI()))</f>
        <v>354.42299390272285</v>
      </c>
      <c r="AE27" s="43">
        <f t="shared" ref="AE27:AE28" si="64">IF(E27&lt;=0,NA(),ATAN(Y27/X27)*180/PI())</f>
        <v>-25.19043551645618</v>
      </c>
      <c r="AF27" s="21"/>
      <c r="AG27" s="55">
        <f t="shared" ref="AG27:AG28" si="65">1/(O27/E27)</f>
        <v>0.85542494111051826</v>
      </c>
      <c r="AH27" s="55">
        <f t="shared" ref="AH27:AH28" si="66">1/(Z27/F27)</f>
        <v>1.4917554393852037</v>
      </c>
      <c r="AI27" s="21"/>
      <c r="AJ27" s="17">
        <f t="shared" ref="AJ27:AJ28" si="67">SQRT((G27-$E$11)^2+(H27-$F$11)^2+(I27-$G$11)^2)</f>
        <v>396.51694345984163</v>
      </c>
    </row>
    <row r="28" spans="2:100" ht="15.75" x14ac:dyDescent="0.25">
      <c r="B28" s="138">
        <v>9</v>
      </c>
      <c r="C28" s="139"/>
      <c r="D28" s="89">
        <v>45666.375</v>
      </c>
      <c r="E28" s="82">
        <f t="shared" si="45"/>
        <v>2</v>
      </c>
      <c r="F28" s="83">
        <f t="shared" si="46"/>
        <v>44.916666666664241</v>
      </c>
      <c r="G28" s="20">
        <v>808710.39265000005</v>
      </c>
      <c r="H28" s="20">
        <v>9158757.128800001</v>
      </c>
      <c r="I28" s="19">
        <v>2600.7858500000002</v>
      </c>
      <c r="K28" s="16">
        <f t="shared" si="47"/>
        <v>-1.9050000002607703</v>
      </c>
      <c r="L28" s="17">
        <f t="shared" si="48"/>
        <v>-1.0299999266862869</v>
      </c>
      <c r="M28" s="17">
        <f t="shared" si="49"/>
        <v>2.165623432170813</v>
      </c>
      <c r="N28" s="17">
        <f t="shared" si="50"/>
        <v>-1.419999999961874</v>
      </c>
      <c r="O28" s="18">
        <f t="shared" si="51"/>
        <v>2.5896572842480552</v>
      </c>
      <c r="P28" s="18">
        <f t="shared" si="52"/>
        <v>1.2948286421240276</v>
      </c>
      <c r="Q28" s="19">
        <f t="shared" si="53"/>
        <v>6.2909502496755754E-2</v>
      </c>
      <c r="R28" s="21"/>
      <c r="S28" s="42">
        <f t="shared" si="54"/>
        <v>241.6006919242588</v>
      </c>
      <c r="T28" s="43">
        <f t="shared" si="55"/>
        <v>-33.252869055948622</v>
      </c>
      <c r="U28" s="21"/>
      <c r="V28" s="20">
        <f t="shared" si="56"/>
        <v>-4.434999986551702</v>
      </c>
      <c r="W28" s="18">
        <f t="shared" si="57"/>
        <v>24.880000203847885</v>
      </c>
      <c r="X28" s="18">
        <f t="shared" si="58"/>
        <v>25.272190942302263</v>
      </c>
      <c r="Y28" s="18">
        <f t="shared" si="59"/>
        <v>-13.664999999991778</v>
      </c>
      <c r="Z28" s="18">
        <f t="shared" si="60"/>
        <v>28.730051514467558</v>
      </c>
      <c r="AA28" s="18">
        <f t="shared" si="61"/>
        <v>0.63963008937593568</v>
      </c>
      <c r="AB28" s="19">
        <f t="shared" si="62"/>
        <v>1.4240373047331433E-2</v>
      </c>
      <c r="AC28" s="21"/>
      <c r="AD28" s="42">
        <f t="shared" si="63"/>
        <v>349.89286436009064</v>
      </c>
      <c r="AE28" s="43">
        <f t="shared" si="64"/>
        <v>-28.400661941180907</v>
      </c>
      <c r="AF28" s="21"/>
      <c r="AG28" s="55">
        <f t="shared" si="65"/>
        <v>0.77230296540213006</v>
      </c>
      <c r="AH28" s="55">
        <f t="shared" si="66"/>
        <v>1.5634036243911922</v>
      </c>
      <c r="AI28" s="21"/>
      <c r="AJ28" s="17">
        <f t="shared" si="67"/>
        <v>396.53308987163922</v>
      </c>
    </row>
    <row r="29" spans="2:100" ht="15.75" x14ac:dyDescent="0.25">
      <c r="B29" s="138">
        <v>10</v>
      </c>
      <c r="C29" s="139"/>
      <c r="D29" s="89">
        <v>45685.416666666664</v>
      </c>
      <c r="E29" s="82">
        <f t="shared" ref="E29" si="68">D29-D28</f>
        <v>19.041666666664241</v>
      </c>
      <c r="F29" s="83">
        <f t="shared" ref="F29" si="69">D29-D$20</f>
        <v>63.958333333328483</v>
      </c>
      <c r="G29" s="20">
        <v>808710.35849999997</v>
      </c>
      <c r="H29" s="20">
        <v>9158757.006000001</v>
      </c>
      <c r="I29" s="19">
        <v>2600.79</v>
      </c>
      <c r="K29" s="16">
        <f t="shared" ref="K29" si="70">(G29-G28)*100</f>
        <v>-3.4150000079534948</v>
      </c>
      <c r="L29" s="17">
        <f t="shared" ref="L29" si="71">(H29-H28)*100</f>
        <v>-12.280000001192093</v>
      </c>
      <c r="M29" s="17">
        <f t="shared" ref="M29" si="72">SQRT(K29^2+L29^2)</f>
        <v>12.746004279129997</v>
      </c>
      <c r="N29" s="17">
        <f t="shared" ref="N29" si="73">(I29-I28)*100</f>
        <v>0.41499999997540726</v>
      </c>
      <c r="O29" s="18">
        <f t="shared" ref="O29" si="74">(SQRT((G29-G28)^2+(H29-H28)^2+(I29-I28)^2)*100)</f>
        <v>12.752758528396113</v>
      </c>
      <c r="P29" s="18">
        <f t="shared" ref="P29" si="75">O29/(F29-F28)</f>
        <v>0.66972911308872141</v>
      </c>
      <c r="Q29" s="19">
        <f t="shared" ref="Q29" si="76">(P29-P28)/(F29-F28)</f>
        <v>-3.2827984019363807E-2</v>
      </c>
      <c r="R29" s="21"/>
      <c r="S29" s="42">
        <f t="shared" ref="S29" si="77">IF(K29&lt;0, ATAN2(L29,K29)*180/PI()+360,ATAN2(L29,K29)*180/PI())</f>
        <v>195.54095459043995</v>
      </c>
      <c r="T29" s="43">
        <f t="shared" ref="T29" si="78">ATAN(N29/M29)*180/PI()</f>
        <v>1.8648472908543565</v>
      </c>
      <c r="U29" s="21"/>
      <c r="V29" s="20">
        <f t="shared" ref="V29" si="79">(G29-$G$20)*100</f>
        <v>-7.8499999945051968</v>
      </c>
      <c r="W29" s="18">
        <f t="shared" ref="W29" si="80">(H29-$H$20)*100</f>
        <v>12.600000202655792</v>
      </c>
      <c r="X29" s="18">
        <f t="shared" ref="X29" si="81">SQRT(V29^2+W29^2)</f>
        <v>14.845285616001384</v>
      </c>
      <c r="Y29" s="18">
        <f t="shared" ref="Y29" si="82">(I29-$I$20)*100</f>
        <v>-13.250000000016371</v>
      </c>
      <c r="Z29" s="18">
        <f t="shared" ref="Z29" si="83">SQRT((G29-$G$20)^2+(H29-$H$20)^2+(I29-$I$20)^2)*100</f>
        <v>19.898366893317938</v>
      </c>
      <c r="AA29" s="18">
        <f t="shared" ref="AA29" si="84">Z29/F29</f>
        <v>0.31111453123105326</v>
      </c>
      <c r="AB29" s="19">
        <f t="shared" ref="AB29" si="85">(AA29-$AA$20)/(F29-$F$20)</f>
        <v>4.8643314329288893E-3</v>
      </c>
      <c r="AC29" s="21"/>
      <c r="AD29" s="42">
        <f t="shared" ref="AD29" si="86">IF(F29&lt;=0,NA(),IF((G29-$G$20)&lt;0,ATAN2((H29-$H$20),(G29-$G$20))*180/PI()+360,ATAN2((H29-$H$20),(G29-$G$20))*180/PI()))</f>
        <v>328.07643905937499</v>
      </c>
      <c r="AE29" s="43">
        <f t="shared" ref="AE29" si="87">IF(E29&lt;=0,NA(),ATAN(Y29/X29)*180/PI())</f>
        <v>-41.750163267036271</v>
      </c>
      <c r="AF29" s="21"/>
      <c r="AG29" s="55">
        <f t="shared" ref="AG29" si="88">1/(O29/E29)</f>
        <v>1.4931410035142469</v>
      </c>
      <c r="AH29" s="55">
        <f t="shared" ref="AH29" si="89">1/(Z29/F29)</f>
        <v>3.2142503792512893</v>
      </c>
      <c r="AI29" s="21"/>
      <c r="AJ29" s="17">
        <f t="shared" ref="AJ29" si="90">SQRT((G29-$E$11)^2+(H29-$F$11)^2+(I29-$G$11)^2)</f>
        <v>396.65207029594217</v>
      </c>
    </row>
    <row r="30" spans="2:100" ht="15.75" x14ac:dyDescent="0.25">
      <c r="B30" s="138">
        <v>11</v>
      </c>
      <c r="C30" s="139"/>
      <c r="D30" s="89">
        <v>45687.375</v>
      </c>
      <c r="E30" s="82">
        <f t="shared" ref="E30" si="91">D30-D29</f>
        <v>1.9583333333357587</v>
      </c>
      <c r="F30" s="83">
        <f t="shared" ref="F30" si="92">D30-D$20</f>
        <v>65.916666666664241</v>
      </c>
      <c r="G30" s="20">
        <v>808710.39599999995</v>
      </c>
      <c r="H30" s="20">
        <v>9158757.0500000007</v>
      </c>
      <c r="I30" s="19">
        <v>2600.7820000000002</v>
      </c>
      <c r="K30" s="16">
        <f t="shared" ref="K30" si="93">(G30-G29)*100</f>
        <v>3.7499999976716936</v>
      </c>
      <c r="L30" s="17">
        <f t="shared" ref="L30" si="94">(H30-H29)*100</f>
        <v>4.3999999761581421</v>
      </c>
      <c r="M30" s="17">
        <f t="shared" ref="M30" si="95">SQRT(K30^2+L30^2)</f>
        <v>5.781219574858695</v>
      </c>
      <c r="N30" s="17">
        <f t="shared" ref="N30" si="96">(I30-I29)*100</f>
        <v>-0.79999999998108251</v>
      </c>
      <c r="O30" s="18">
        <f t="shared" ref="O30" si="97">(SQRT((G30-G29)^2+(H30-H29)^2+(I30-I29)^2)*100)</f>
        <v>5.8363087454913734</v>
      </c>
      <c r="P30" s="18">
        <f t="shared" ref="P30" si="98">O30/(F30-F29)</f>
        <v>2.9802427636514786</v>
      </c>
      <c r="Q30" s="19">
        <f t="shared" ref="Q30" si="99">(P30-P29)/(F30-F29)</f>
        <v>1.1798367577327127</v>
      </c>
      <c r="R30" s="21"/>
      <c r="S30" s="42">
        <f t="shared" ref="S30" si="100">IF(K30&lt;0, ATAN2(L30,K30)*180/PI()+360,ATAN2(L30,K30)*180/PI())</f>
        <v>40.440050048295326</v>
      </c>
      <c r="T30" s="43">
        <f t="shared" ref="T30" si="101">ATAN(N30/M30)*180/PI()</f>
        <v>-7.8785051127016299</v>
      </c>
      <c r="U30" s="21"/>
      <c r="V30" s="20">
        <f t="shared" ref="V30" si="102">(G30-$G$20)*100</f>
        <v>-4.0999999968335032</v>
      </c>
      <c r="W30" s="18">
        <f t="shared" ref="W30" si="103">(H30-$H$20)*100</f>
        <v>17.000000178813934</v>
      </c>
      <c r="X30" s="18">
        <f t="shared" ref="X30" si="104">SQRT(V30^2+W30^2)</f>
        <v>17.487424225817492</v>
      </c>
      <c r="Y30" s="18">
        <f t="shared" ref="Y30" si="105">(I30-$I$20)*100</f>
        <v>-14.049999999997453</v>
      </c>
      <c r="Z30" s="18">
        <f t="shared" ref="Z30" si="106">SQRT((G30-$G$20)^2+(H30-$H$20)^2+(I30-$I$20)^2)*100</f>
        <v>22.432398580036796</v>
      </c>
      <c r="AA30" s="18">
        <f t="shared" ref="AA30" si="107">Z30/F30</f>
        <v>0.34031451701700566</v>
      </c>
      <c r="AB30" s="19">
        <f t="shared" ref="AB30" si="108">(AA30-$AA$20)/(F30-$F$20)</f>
        <v>5.1627992467815657E-3</v>
      </c>
      <c r="AC30" s="21"/>
      <c r="AD30" s="42">
        <f t="shared" ref="AD30" si="109">IF(F30&lt;=0,NA(),IF((G30-$G$20)&lt;0,ATAN2((H30-$H$20),(G30-$G$20))*180/PI()+360,ATAN2((H30-$H$20),(G30-$G$20))*180/PI()))</f>
        <v>346.44054827691019</v>
      </c>
      <c r="AE30" s="43">
        <f t="shared" ref="AE30" si="110">IF(E30&lt;=0,NA(),ATAN(Y30/X30)*180/PI())</f>
        <v>-38.779596751741842</v>
      </c>
      <c r="AF30" s="21"/>
      <c r="AG30" s="55">
        <f t="shared" ref="AG30" si="111">1/(O30/E30)</f>
        <v>0.33554313500782446</v>
      </c>
      <c r="AH30" s="55">
        <f t="shared" ref="AH30" si="112">1/(Z30/F30)</f>
        <v>2.9384582496374363</v>
      </c>
      <c r="AI30" s="21"/>
      <c r="AJ30" s="17">
        <f t="shared" ref="AJ30" si="113">SQRT((G30-$E$11)^2+(H30-$F$11)^2+(I30-$G$11)^2)</f>
        <v>396.59410592313412</v>
      </c>
    </row>
    <row r="31" spans="2:100" ht="15.75" x14ac:dyDescent="0.25">
      <c r="B31" s="138">
        <v>12</v>
      </c>
      <c r="C31" s="139"/>
      <c r="D31" s="79">
        <v>45698.375</v>
      </c>
      <c r="E31" s="82">
        <f t="shared" ref="E31" si="114">D31-D30</f>
        <v>11</v>
      </c>
      <c r="F31" s="83">
        <f t="shared" ref="F31" si="115">D31-D$20</f>
        <v>76.916666666664241</v>
      </c>
      <c r="G31" s="20">
        <v>808710.31499999994</v>
      </c>
      <c r="H31" s="20">
        <v>9158757.0044999998</v>
      </c>
      <c r="I31" s="19">
        <v>2600.7690000000002</v>
      </c>
      <c r="K31" s="16">
        <f t="shared" ref="K31" si="116">(G31-G30)*100</f>
        <v>-8.1000000005587935</v>
      </c>
      <c r="L31" s="17">
        <f t="shared" ref="L31" si="117">(H31-H30)*100</f>
        <v>-4.5500000938773155</v>
      </c>
      <c r="M31" s="17">
        <f t="shared" ref="M31" si="118">SQRT(K31^2+L31^2)</f>
        <v>9.2904521344946414</v>
      </c>
      <c r="N31" s="17">
        <f t="shared" ref="N31" si="119">(I31-I30)*100</f>
        <v>-1.2999999999919964</v>
      </c>
      <c r="O31" s="18">
        <f t="shared" ref="O31" si="120">(SQRT((G31-G30)^2+(H31-H30)^2+(I31-I30)^2)*100)</f>
        <v>9.3809648151624163</v>
      </c>
      <c r="P31" s="18">
        <f t="shared" ref="P31" si="121">O31/(F31-F30)</f>
        <v>0.85281498319658333</v>
      </c>
      <c r="Q31" s="19">
        <f t="shared" ref="Q31" si="122">(P31-P30)/(F31-F30)</f>
        <v>-0.19340252549589956</v>
      </c>
      <c r="R31" s="21"/>
      <c r="S31" s="42">
        <f t="shared" ref="S31" si="123">IF(K31&lt;0, ATAN2(L31,K31)*180/PI()+360,ATAN2(L31,K31)*180/PI())</f>
        <v>240.67584066121827</v>
      </c>
      <c r="T31" s="43">
        <f t="shared" ref="T31" si="124">ATAN(N31/M31)*180/PI()</f>
        <v>-7.9655983155767176</v>
      </c>
      <c r="U31" s="21"/>
      <c r="V31" s="20">
        <f t="shared" ref="V31" si="125">(G31-$G$20)*100</f>
        <v>-12.199999997392297</v>
      </c>
      <c r="W31" s="18">
        <f t="shared" ref="W31" si="126">(H31-$H$20)*100</f>
        <v>12.450000084936619</v>
      </c>
      <c r="X31" s="18">
        <f t="shared" ref="X31" si="127">SQRT(V31^2+W31^2)</f>
        <v>17.431078625584071</v>
      </c>
      <c r="Y31" s="18">
        <f t="shared" ref="Y31" si="128">(I31-$I$20)*100</f>
        <v>-15.34999999998945</v>
      </c>
      <c r="Z31" s="18">
        <f t="shared" ref="Z31" si="129">SQRT((G31-$G$20)^2+(H31-$H$20)^2+(I31-$I$20)^2)*100</f>
        <v>23.226385901619949</v>
      </c>
      <c r="AA31" s="18">
        <f t="shared" ref="AA31" si="130">Z31/F31</f>
        <v>0.30196818073613019</v>
      </c>
      <c r="AB31" s="19">
        <f t="shared" ref="AB31" si="131">(AA31-$AA$20)/(F31-$F$20)</f>
        <v>3.925913509028902E-3</v>
      </c>
      <c r="AC31" s="21"/>
      <c r="AD31" s="42">
        <f t="shared" ref="AD31" si="132">IF(F31&lt;=0,NA(),IF((G31-$G$20)&lt;0,ATAN2((H31-$H$20),(G31-$G$20))*180/PI()+360,ATAN2((H31-$H$20),(G31-$G$20))*180/PI()))</f>
        <v>315.58107337753427</v>
      </c>
      <c r="AE31" s="43">
        <f t="shared" ref="AE31" si="133">IF(E31&lt;=0,NA(),ATAN(Y31/X31)*180/PI())</f>
        <v>-41.367501349640165</v>
      </c>
      <c r="AF31" s="21"/>
      <c r="AG31" s="55">
        <f t="shared" ref="AG31" si="134">1/(O31/E31)</f>
        <v>1.1725872782531646</v>
      </c>
      <c r="AH31" s="55">
        <f t="shared" ref="AH31" si="135">1/(Z31/F31)</f>
        <v>3.3116071950436168</v>
      </c>
      <c r="AI31" s="21"/>
      <c r="AJ31" s="17">
        <f t="shared" ref="AJ31" si="136">SQRT((G31-$E$11)^2+(H31-$F$11)^2+(I31-$G$11)^2)</f>
        <v>396.67339236684887</v>
      </c>
    </row>
    <row r="32" spans="2:100" ht="15.75" x14ac:dyDescent="0.25">
      <c r="B32" s="138">
        <v>13</v>
      </c>
      <c r="C32" s="139"/>
      <c r="D32" s="89">
        <v>45702.458333333336</v>
      </c>
      <c r="E32" s="82">
        <f t="shared" ref="E32:E33" si="137">D32-D31</f>
        <v>4.0833333333357587</v>
      </c>
      <c r="F32" s="83">
        <f t="shared" ref="F32:F33" si="138">D32-D$20</f>
        <v>81</v>
      </c>
      <c r="G32" s="20">
        <v>808710.30599999998</v>
      </c>
      <c r="H32" s="20">
        <v>9158757.0199999996</v>
      </c>
      <c r="I32" s="19">
        <v>2600.7354999999998</v>
      </c>
      <c r="K32" s="16">
        <f t="shared" ref="K32:K33" si="139">(G32-G31)*100</f>
        <v>-0.89999999618157744</v>
      </c>
      <c r="L32" s="17">
        <f t="shared" ref="L32:L33" si="140">(H32-H31)*100</f>
        <v>1.549999974668026</v>
      </c>
      <c r="M32" s="17">
        <f t="shared" ref="M32:M33" si="141">SQRT(K32^2+L32^2)</f>
        <v>1.7923448090693153</v>
      </c>
      <c r="N32" s="17">
        <f t="shared" ref="N32:N33" si="142">(I32-I31)*100</f>
        <v>-3.3500000000458385</v>
      </c>
      <c r="O32" s="18">
        <f t="shared" ref="O32:O33" si="143">(SQRT((G32-G31)^2+(H32-H31)^2+(I32-I31)^2)*100)</f>
        <v>3.7993420371039033</v>
      </c>
      <c r="P32" s="18">
        <f t="shared" ref="P32:P33" si="144">O32/(F32-F31)</f>
        <v>0.93045111112693391</v>
      </c>
      <c r="Q32" s="19">
        <f t="shared" ref="Q32:Q33" si="145">(P32-P31)/(F32-F31)</f>
        <v>1.9012929289054153E-2</v>
      </c>
      <c r="R32" s="21"/>
      <c r="S32" s="42">
        <f t="shared" ref="S32:S33" si="146">IF(K32&lt;0, ATAN2(L32,K32)*180/PI()+360,ATAN2(L32,K32)*180/PI())</f>
        <v>329.8586141468615</v>
      </c>
      <c r="T32" s="43">
        <f t="shared" ref="T32:T33" si="147">ATAN(N32/M32)*180/PI()</f>
        <v>-61.851958103920516</v>
      </c>
      <c r="U32" s="21"/>
      <c r="V32" s="20">
        <f t="shared" ref="V32:V33" si="148">(G32-$G$20)*100</f>
        <v>-13.099999993573874</v>
      </c>
      <c r="W32" s="18">
        <f t="shared" ref="W32:W33" si="149">(H32-$H$20)*100</f>
        <v>14.000000059604645</v>
      </c>
      <c r="X32" s="18">
        <f t="shared" ref="X32:X33" si="150">SQRT(V32^2+W32^2)</f>
        <v>19.173158360076346</v>
      </c>
      <c r="Y32" s="18">
        <f t="shared" ref="Y32:Y33" si="151">(I32-$I$20)*100</f>
        <v>-18.700000000035288</v>
      </c>
      <c r="Z32" s="18">
        <f t="shared" ref="Z32:Z33" si="152">SQRT((G32-$G$20)^2+(H32-$H$20)^2+(I32-$I$20)^2)*100</f>
        <v>26.782456972837377</v>
      </c>
      <c r="AA32" s="18">
        <f t="shared" ref="AA32:AA33" si="153">Z32/F32</f>
        <v>0.33064761694860961</v>
      </c>
      <c r="AB32" s="19">
        <f t="shared" ref="AB32:AB33" si="154">(AA32-$AA$20)/(F32-$F$20)</f>
        <v>4.082069345044563E-3</v>
      </c>
      <c r="AC32" s="21"/>
      <c r="AD32" s="42">
        <f t="shared" ref="AD32:AD33" si="155">IF(F32&lt;=0,NA(),IF((G32-$G$20)&lt;0,ATAN2((H32-$H$20),(G32-$G$20))*180/PI()+360,ATAN2((H32-$H$20),(G32-$G$20))*180/PI()))</f>
        <v>316.90211291037792</v>
      </c>
      <c r="AE32" s="43">
        <f t="shared" ref="AE32:AE33" si="156">IF(E32&lt;=0,NA(),ATAN(Y32/X32)*180/PI())</f>
        <v>-44.284227460108134</v>
      </c>
      <c r="AF32" s="21"/>
      <c r="AG32" s="55">
        <f t="shared" ref="AG32:AG33" si="157">1/(O32/E32)</f>
        <v>1.0747474940288164</v>
      </c>
      <c r="AH32" s="55">
        <f t="shared" ref="AH32:AH33" si="158">1/(Z32/F32)</f>
        <v>3.0243677823192159</v>
      </c>
      <c r="AI32" s="21"/>
      <c r="AJ32" s="17">
        <f t="shared" ref="AJ32:AJ33" si="159">SQRT((G32-$E$11)^2+(H32-$F$11)^2+(I32-$G$11)^2)</f>
        <v>396.65934733215272</v>
      </c>
    </row>
    <row r="33" spans="2:36" ht="15.75" x14ac:dyDescent="0.25">
      <c r="B33" s="138">
        <v>14</v>
      </c>
      <c r="C33" s="139"/>
      <c r="D33" s="89">
        <v>45704.625</v>
      </c>
      <c r="E33" s="82">
        <f t="shared" si="137"/>
        <v>2.1666666666642413</v>
      </c>
      <c r="F33" s="83">
        <f t="shared" si="138"/>
        <v>83.166666666664241</v>
      </c>
      <c r="G33" s="20">
        <v>808710.32149999996</v>
      </c>
      <c r="H33" s="20">
        <v>9158757.0374999996</v>
      </c>
      <c r="I33" s="19">
        <v>2600.7259999999997</v>
      </c>
      <c r="K33" s="16">
        <f t="shared" si="139"/>
        <v>1.5499999979510903</v>
      </c>
      <c r="L33" s="17">
        <f t="shared" si="140"/>
        <v>1.7500000074505806</v>
      </c>
      <c r="M33" s="17">
        <f t="shared" si="141"/>
        <v>2.3377339497311094</v>
      </c>
      <c r="N33" s="17">
        <f t="shared" si="142"/>
        <v>-0.95000000001164153</v>
      </c>
      <c r="O33" s="18">
        <f t="shared" si="143"/>
        <v>2.5233905801020047</v>
      </c>
      <c r="P33" s="18">
        <f t="shared" si="144"/>
        <v>1.164641806202229</v>
      </c>
      <c r="Q33" s="19">
        <f t="shared" si="145"/>
        <v>0.10808801311179565</v>
      </c>
      <c r="R33" s="21"/>
      <c r="S33" s="42">
        <f t="shared" si="146"/>
        <v>41.531770582416087</v>
      </c>
      <c r="T33" s="43">
        <f t="shared" si="147"/>
        <v>-22.115666294346941</v>
      </c>
      <c r="U33" s="21"/>
      <c r="V33" s="20">
        <f t="shared" si="148"/>
        <v>-11.549999995622784</v>
      </c>
      <c r="W33" s="18">
        <f t="shared" si="149"/>
        <v>15.750000067055225</v>
      </c>
      <c r="X33" s="18">
        <f t="shared" si="150"/>
        <v>19.53112905111033</v>
      </c>
      <c r="Y33" s="18">
        <f t="shared" si="151"/>
        <v>-19.65000000004693</v>
      </c>
      <c r="Z33" s="18">
        <f t="shared" si="152"/>
        <v>27.705369552001468</v>
      </c>
      <c r="AA33" s="18">
        <f t="shared" si="153"/>
        <v>0.33313069601605944</v>
      </c>
      <c r="AB33" s="19">
        <f t="shared" si="154"/>
        <v>4.0055795112152607E-3</v>
      </c>
      <c r="AC33" s="21"/>
      <c r="AD33" s="42">
        <f t="shared" si="155"/>
        <v>323.74616238923767</v>
      </c>
      <c r="AE33" s="43">
        <f t="shared" si="156"/>
        <v>-45.173828139956136</v>
      </c>
      <c r="AF33" s="21"/>
      <c r="AG33" s="55">
        <f t="shared" si="157"/>
        <v>0.85863309617992489</v>
      </c>
      <c r="AH33" s="55">
        <f t="shared" si="158"/>
        <v>3.0018248452006726</v>
      </c>
      <c r="AI33" s="21"/>
      <c r="AJ33" s="17">
        <f t="shared" si="159"/>
        <v>396.63473414866303</v>
      </c>
    </row>
    <row r="34" spans="2:36" ht="15.75" x14ac:dyDescent="0.25">
      <c r="B34" s="138">
        <v>15</v>
      </c>
      <c r="C34" s="139"/>
      <c r="D34" s="89">
        <v>45713.625</v>
      </c>
      <c r="E34" s="82">
        <f t="shared" ref="E34" si="160">D34-D33</f>
        <v>9</v>
      </c>
      <c r="F34" s="83">
        <f t="shared" ref="F34" si="161">D34-D$20</f>
        <v>92.166666666664241</v>
      </c>
      <c r="G34" s="20">
        <v>808710.34050000005</v>
      </c>
      <c r="H34" s="20">
        <v>9158757.0669999998</v>
      </c>
      <c r="I34" s="19">
        <v>2600.7195000000002</v>
      </c>
      <c r="K34" s="16">
        <f t="shared" ref="K34" si="162">(G34-G33)*100</f>
        <v>1.9000000087544322</v>
      </c>
      <c r="L34" s="17">
        <f t="shared" ref="L34" si="163">(H34-H33)*100</f>
        <v>2.9500000178813934</v>
      </c>
      <c r="M34" s="17">
        <f t="shared" ref="M34" si="164">SQRT(K34^2+L34^2)</f>
        <v>3.5089172316780375</v>
      </c>
      <c r="N34" s="17">
        <f t="shared" ref="N34" si="165">(I34-I33)*100</f>
        <v>-0.64999999995052349</v>
      </c>
      <c r="O34" s="18">
        <f t="shared" ref="O34" si="166">(SQRT((G34-G33)^2+(H34-H33)^2+(I34-I33)^2)*100)</f>
        <v>3.5686131954447995</v>
      </c>
      <c r="P34" s="18">
        <f t="shared" ref="P34" si="167">O34/(F34-F33)</f>
        <v>0.39651257727164441</v>
      </c>
      <c r="Q34" s="19">
        <f t="shared" ref="Q34" si="168">(P34-P33)/(F34-F33)</f>
        <v>-8.5347692103398279E-2</v>
      </c>
      <c r="R34" s="21"/>
      <c r="S34" s="42">
        <f t="shared" ref="S34" si="169">IF(K34&lt;0, ATAN2(L34,K34)*180/PI()+360,ATAN2(L34,K34)*180/PI())</f>
        <v>32.784280827947725</v>
      </c>
      <c r="T34" s="43">
        <f t="shared" ref="T34" si="170">ATAN(N34/M34)*180/PI()</f>
        <v>-10.494642516729204</v>
      </c>
      <c r="U34" s="21"/>
      <c r="V34" s="20">
        <f t="shared" ref="V34" si="171">(G34-$G$20)*100</f>
        <v>-9.6499999868683517</v>
      </c>
      <c r="W34" s="18">
        <f t="shared" ref="W34" si="172">(H34-$H$20)*100</f>
        <v>18.700000084936619</v>
      </c>
      <c r="X34" s="18">
        <f t="shared" ref="X34" si="173">SQRT(V34^2+W34^2)</f>
        <v>21.043110580976112</v>
      </c>
      <c r="Y34" s="18">
        <f t="shared" ref="Y34" si="174">(I34-$I$20)*100</f>
        <v>-20.299999999997453</v>
      </c>
      <c r="Z34" s="18">
        <f t="shared" ref="Z34" si="175">SQRT((G34-$G$20)^2+(H34-$H$20)^2+(I34-$I$20)^2)*100</f>
        <v>29.238715822058346</v>
      </c>
      <c r="AA34" s="18">
        <f t="shared" ref="AA34" si="176">Z34/F34</f>
        <v>0.31723742302414953</v>
      </c>
      <c r="AB34" s="19">
        <f t="shared" ref="AB34" si="177">(AA34-$AA$20)/(F34-$F$20)</f>
        <v>3.4419973565008089E-3</v>
      </c>
      <c r="AC34" s="21"/>
      <c r="AD34" s="42">
        <f t="shared" ref="AD34" si="178">IF(F34&lt;=0,NA(),IF((G34-$G$20)&lt;0,ATAN2((H34-$H$20),(G34-$G$20))*180/PI()+360,ATAN2((H34-$H$20),(G34-$G$20))*180/PI()))</f>
        <v>332.70433037707471</v>
      </c>
      <c r="AE34" s="43">
        <f t="shared" ref="AE34" si="179">IF(E34&lt;=0,NA(),ATAN(Y34/X34)*180/PI())</f>
        <v>-43.970263361362271</v>
      </c>
      <c r="AF34" s="21"/>
      <c r="AG34" s="55">
        <f t="shared" ref="AG34" si="180">1/(O34/E34)</f>
        <v>2.5219880965211252</v>
      </c>
      <c r="AH34" s="55">
        <f t="shared" ref="AH34" si="181">1/(Z34/F34)</f>
        <v>3.1522132239861107</v>
      </c>
      <c r="AI34" s="21"/>
      <c r="AJ34" s="17">
        <f t="shared" ref="AJ34" si="182">SQRT((G34-$E$11)^2+(H34-$F$11)^2+(I34-$G$11)^2)</f>
        <v>396.59906804482966</v>
      </c>
    </row>
  </sheetData>
  <mergeCells count="27">
    <mergeCell ref="B34:C34"/>
    <mergeCell ref="B32:C32"/>
    <mergeCell ref="B33:C33"/>
    <mergeCell ref="B25:C25"/>
    <mergeCell ref="B26:C26"/>
    <mergeCell ref="B27:C27"/>
    <mergeCell ref="B28:C28"/>
    <mergeCell ref="B29:C29"/>
    <mergeCell ref="B30:C30"/>
    <mergeCell ref="B31:C31"/>
    <mergeCell ref="B24:C24"/>
    <mergeCell ref="B2:D5"/>
    <mergeCell ref="B17:C19"/>
    <mergeCell ref="D17:D19"/>
    <mergeCell ref="B22:C22"/>
    <mergeCell ref="B20:C20"/>
    <mergeCell ref="B21:C21"/>
    <mergeCell ref="AH17:AH18"/>
    <mergeCell ref="S17:T17"/>
    <mergeCell ref="V17:AB17"/>
    <mergeCell ref="AD17:AE17"/>
    <mergeCell ref="B23:C23"/>
    <mergeCell ref="K17:Q17"/>
    <mergeCell ref="G17:I17"/>
    <mergeCell ref="E17:E18"/>
    <mergeCell ref="F17:F18"/>
    <mergeCell ref="AG17:AG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39CE-B2B2-471B-90E2-A20ED3D7401C}">
  <sheetPr>
    <tabColor rgb="FF01F598"/>
  </sheetPr>
  <dimension ref="B1:CV34"/>
  <sheetViews>
    <sheetView zoomScale="70" zoomScaleNormal="70" workbookViewId="0">
      <pane ySplit="19" topLeftCell="A20" activePane="bottomLeft" state="frozen"/>
      <selection activeCell="G77" sqref="G77:G78"/>
      <selection pane="bottomLeft" activeCell="G46" sqref="G46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42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43</v>
      </c>
      <c r="F8" s="40"/>
      <c r="G8" s="31" t="s">
        <v>29</v>
      </c>
      <c r="H8" s="68"/>
      <c r="I8" s="76" t="s">
        <v>52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44</v>
      </c>
      <c r="E11" s="56">
        <v>808931.10900000005</v>
      </c>
      <c r="F11" s="56">
        <v>9159077.3220000006</v>
      </c>
      <c r="G11" s="56">
        <v>2523.3319999999999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808713.28099999996</v>
      </c>
      <c r="F14" s="56">
        <f>H20</f>
        <v>9158730.0930000003</v>
      </c>
      <c r="G14" s="56">
        <f>I20</f>
        <v>2610.7220000000002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53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/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89">
        <v>45621.458333333336</v>
      </c>
      <c r="E20" s="82">
        <v>0</v>
      </c>
      <c r="F20" s="83">
        <v>0</v>
      </c>
      <c r="G20" s="20">
        <v>808713.28099999996</v>
      </c>
      <c r="H20" s="20">
        <v>9158730.0930000003</v>
      </c>
      <c r="I20" s="19">
        <v>2610.7220000000002</v>
      </c>
      <c r="J20" s="6"/>
      <c r="K20" s="16">
        <f>(G20-G20)*100</f>
        <v>0</v>
      </c>
      <c r="L20" s="17">
        <f>(H20-H20)*100</f>
        <v>0</v>
      </c>
      <c r="M20" s="17">
        <f t="shared" ref="M20:M24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4" si="1">(G20-$G$20)*100</f>
        <v>0</v>
      </c>
      <c r="W20" s="86">
        <f t="shared" ref="W20:W24" si="2">(H20-$H$20)*100</f>
        <v>0</v>
      </c>
      <c r="X20" s="86">
        <v>0</v>
      </c>
      <c r="Y20" s="86">
        <f t="shared" ref="Y20:Y24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4" si="4">SQRT((G20-$E$11)^2+(H20-$F$11)^2+(I20-$G$11)^2)</f>
        <v>419.11099738045345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89">
        <v>45634.458333333336</v>
      </c>
      <c r="E21" s="82">
        <f t="shared" ref="E21:E24" si="5">D21-D20</f>
        <v>13</v>
      </c>
      <c r="F21" s="83">
        <f t="shared" ref="F21:F24" si="6">D21-D$20</f>
        <v>13</v>
      </c>
      <c r="G21" s="20">
        <v>808713.34850000008</v>
      </c>
      <c r="H21" s="20">
        <v>9158730.0135000013</v>
      </c>
      <c r="I21" s="19">
        <v>2610.5529999999999</v>
      </c>
      <c r="K21" s="16">
        <f t="shared" ref="K21:L24" si="7">(G21-G20)*100</f>
        <v>6.7500000121071935</v>
      </c>
      <c r="L21" s="17">
        <f t="shared" si="7"/>
        <v>-7.9499999061226845</v>
      </c>
      <c r="M21" s="17">
        <f t="shared" si="0"/>
        <v>10.429045913735244</v>
      </c>
      <c r="N21" s="17">
        <f t="shared" ref="N21:N24" si="8">(I21-I20)*100</f>
        <v>-16.900000000032378</v>
      </c>
      <c r="O21" s="18">
        <f t="shared" ref="O21:O24" si="9">(SQRT((G21-G20)^2+(H21-H20)^2+(I21-I20)^2)*100)</f>
        <v>19.858877074796858</v>
      </c>
      <c r="P21" s="18">
        <f t="shared" ref="P21:P24" si="10">O21/(F21-F20)</f>
        <v>1.5276059288305275</v>
      </c>
      <c r="Q21" s="19">
        <f t="shared" ref="Q21:Q24" si="11">(P21-P20)/(F21-F20)</f>
        <v>0.11750814837157904</v>
      </c>
      <c r="R21" s="21"/>
      <c r="S21" s="42">
        <f t="shared" ref="S21:S24" si="12">IF(K21&lt;0, ATAN2(L21,K21)*180/PI()+360,ATAN2(L21,K21)*180/PI())</f>
        <v>139.66685798692589</v>
      </c>
      <c r="T21" s="43">
        <f t="shared" ref="T21:T24" si="13">ATAN(N21/M21)*180/PI()</f>
        <v>-58.321127294416641</v>
      </c>
      <c r="U21" s="21"/>
      <c r="V21" s="20">
        <f t="shared" si="1"/>
        <v>6.7500000121071935</v>
      </c>
      <c r="W21" s="18">
        <f t="shared" si="2"/>
        <v>-7.9499999061226845</v>
      </c>
      <c r="X21" s="18">
        <f t="shared" ref="X21:X24" si="14">SQRT(V21^2+W21^2)</f>
        <v>10.429045913735244</v>
      </c>
      <c r="Y21" s="18">
        <f t="shared" si="3"/>
        <v>-16.900000000032378</v>
      </c>
      <c r="Z21" s="18">
        <f t="shared" ref="Z21:Z24" si="15">SQRT((G21-$G$20)^2+(H21-$H$20)^2+(I21-$I$20)^2)*100</f>
        <v>19.858877074796858</v>
      </c>
      <c r="AA21" s="18">
        <f t="shared" ref="AA21:AA24" si="16">Z21/F21</f>
        <v>1.5276059288305275</v>
      </c>
      <c r="AB21" s="19">
        <f t="shared" ref="AB21:AB24" si="17">(AA21-$AA$20)/(F21-$F$20)</f>
        <v>0.11750814837157904</v>
      </c>
      <c r="AC21" s="21"/>
      <c r="AD21" s="42">
        <f t="shared" ref="AD21:AD24" si="18">IF(F21&lt;=0,NA(),IF((G21-$G$20)&lt;0,ATAN2((H21-$H$20),(G21-$G$20))*180/PI()+360,ATAN2((H21-$H$20),(G21-$G$20))*180/PI()))</f>
        <v>139.66685798692589</v>
      </c>
      <c r="AE21" s="43">
        <f t="shared" ref="AE21:AE24" si="19">IF(E21&lt;=0,NA(),ATAN(Y21/X21)*180/PI())</f>
        <v>-58.321127294416641</v>
      </c>
      <c r="AF21" s="21"/>
      <c r="AG21" s="55">
        <f t="shared" ref="AG21:AG24" si="20">1/(O21/E21)</f>
        <v>0.65461908802982915</v>
      </c>
      <c r="AH21" s="55">
        <f t="shared" ref="AH21:AH24" si="21">1/(Z21/F21)</f>
        <v>0.65461908802982915</v>
      </c>
      <c r="AI21" s="21"/>
      <c r="AJ21" s="17">
        <f t="shared" si="4"/>
        <v>419.10658831976576</v>
      </c>
    </row>
    <row r="22" spans="2:100" ht="15.75" x14ac:dyDescent="0.25">
      <c r="B22" s="138">
        <v>3</v>
      </c>
      <c r="C22" s="139"/>
      <c r="D22" s="89">
        <v>45638.625</v>
      </c>
      <c r="E22" s="82">
        <f t="shared" si="5"/>
        <v>4.1666666666642413</v>
      </c>
      <c r="F22" s="83">
        <f t="shared" si="6"/>
        <v>17.166666666664241</v>
      </c>
      <c r="G22" s="20">
        <v>808713.17999999993</v>
      </c>
      <c r="H22" s="20">
        <v>9158730.1315000001</v>
      </c>
      <c r="I22" s="19">
        <v>2610.5700000000002</v>
      </c>
      <c r="K22" s="16">
        <f t="shared" si="7"/>
        <v>-16.850000014528632</v>
      </c>
      <c r="L22" s="17">
        <f t="shared" si="7"/>
        <v>11.799999885261059</v>
      </c>
      <c r="M22" s="17">
        <f t="shared" si="0"/>
        <v>20.570913878138128</v>
      </c>
      <c r="N22" s="17">
        <f t="shared" si="8"/>
        <v>1.7000000000280124</v>
      </c>
      <c r="O22" s="18">
        <f t="shared" si="9"/>
        <v>20.641039164292849</v>
      </c>
      <c r="P22" s="18">
        <f t="shared" si="10"/>
        <v>4.9538493994331674</v>
      </c>
      <c r="Q22" s="19">
        <f t="shared" si="11"/>
        <v>0.82229843294511218</v>
      </c>
      <c r="R22" s="21"/>
      <c r="S22" s="42">
        <f t="shared" si="12"/>
        <v>305.00342886991558</v>
      </c>
      <c r="T22" s="43">
        <f t="shared" si="13"/>
        <v>4.724242759990986</v>
      </c>
      <c r="U22" s="21"/>
      <c r="V22" s="20">
        <f t="shared" si="1"/>
        <v>-10.100000002421439</v>
      </c>
      <c r="W22" s="18">
        <f t="shared" si="2"/>
        <v>3.8499999791383743</v>
      </c>
      <c r="X22" s="18">
        <f t="shared" si="14"/>
        <v>10.8089083578444</v>
      </c>
      <c r="Y22" s="18">
        <f t="shared" si="3"/>
        <v>-15.200000000004366</v>
      </c>
      <c r="Z22" s="18">
        <f t="shared" si="15"/>
        <v>18.651340431411658</v>
      </c>
      <c r="AA22" s="18">
        <f t="shared" si="16"/>
        <v>1.0864858503736481</v>
      </c>
      <c r="AB22" s="19">
        <f t="shared" si="17"/>
        <v>6.3290437885852521E-2</v>
      </c>
      <c r="AC22" s="21"/>
      <c r="AD22" s="42">
        <f t="shared" si="18"/>
        <v>290.8662520400959</v>
      </c>
      <c r="AE22" s="43">
        <f t="shared" si="19"/>
        <v>-54.582895983146109</v>
      </c>
      <c r="AF22" s="21"/>
      <c r="AG22" s="55">
        <f t="shared" si="20"/>
        <v>0.20186322178353316</v>
      </c>
      <c r="AH22" s="55">
        <f t="shared" si="21"/>
        <v>0.92039854882242123</v>
      </c>
      <c r="AI22" s="21"/>
      <c r="AJ22" s="17">
        <f t="shared" si="4"/>
        <v>419.09994151233644</v>
      </c>
    </row>
    <row r="23" spans="2:100" ht="15.75" x14ac:dyDescent="0.25">
      <c r="B23" s="138">
        <v>4</v>
      </c>
      <c r="C23" s="139"/>
      <c r="D23" s="79">
        <v>45643.583333333336</v>
      </c>
      <c r="E23" s="82">
        <f t="shared" si="5"/>
        <v>4.9583333333357587</v>
      </c>
      <c r="F23" s="83">
        <f t="shared" si="6"/>
        <v>22.125</v>
      </c>
      <c r="G23" s="20">
        <v>808712.22399999993</v>
      </c>
      <c r="H23" s="20">
        <v>9158730.7390000001</v>
      </c>
      <c r="I23" s="19">
        <v>2610.5370000000003</v>
      </c>
      <c r="K23" s="16">
        <f t="shared" si="7"/>
        <v>-95.600000000558794</v>
      </c>
      <c r="L23" s="17">
        <f t="shared" si="7"/>
        <v>60.749999992549419</v>
      </c>
      <c r="M23" s="17">
        <f t="shared" si="0"/>
        <v>113.26924780893354</v>
      </c>
      <c r="N23" s="17">
        <f t="shared" si="8"/>
        <v>-3.2999999999901775</v>
      </c>
      <c r="O23" s="18">
        <f t="shared" si="9"/>
        <v>113.31730891263491</v>
      </c>
      <c r="P23" s="18">
        <f t="shared" si="10"/>
        <v>22.8539110411925</v>
      </c>
      <c r="Q23" s="19">
        <f t="shared" si="11"/>
        <v>3.6100964655631418</v>
      </c>
      <c r="R23" s="21"/>
      <c r="S23" s="42">
        <f t="shared" si="12"/>
        <v>302.43433615247869</v>
      </c>
      <c r="T23" s="43">
        <f t="shared" si="13"/>
        <v>-1.6687901397869873</v>
      </c>
      <c r="U23" s="21"/>
      <c r="V23" s="20">
        <f t="shared" si="1"/>
        <v>-105.70000000298023</v>
      </c>
      <c r="W23" s="18">
        <f t="shared" si="2"/>
        <v>64.599999971687794</v>
      </c>
      <c r="X23" s="18">
        <f t="shared" si="14"/>
        <v>123.87756050621954</v>
      </c>
      <c r="Y23" s="18">
        <f t="shared" si="3"/>
        <v>-18.499999999994543</v>
      </c>
      <c r="Z23" s="18">
        <f t="shared" si="15"/>
        <v>125.25134728605471</v>
      </c>
      <c r="AA23" s="18">
        <f t="shared" si="16"/>
        <v>5.6610778434375009</v>
      </c>
      <c r="AB23" s="19">
        <f t="shared" si="17"/>
        <v>0.2558679251271187</v>
      </c>
      <c r="AC23" s="21"/>
      <c r="AD23" s="42">
        <f t="shared" si="18"/>
        <v>301.43175815535272</v>
      </c>
      <c r="AE23" s="43">
        <f t="shared" si="19"/>
        <v>-8.4938355443473679</v>
      </c>
      <c r="AF23" s="21"/>
      <c r="AG23" s="55">
        <f t="shared" si="20"/>
        <v>4.3756186772477293E-2</v>
      </c>
      <c r="AH23" s="55">
        <f t="shared" si="21"/>
        <v>0.17664480645840816</v>
      </c>
      <c r="AI23" s="21"/>
      <c r="AJ23" s="17">
        <f t="shared" si="4"/>
        <v>419.08845264388714</v>
      </c>
    </row>
    <row r="24" spans="2:100" ht="15.75" x14ac:dyDescent="0.25">
      <c r="B24" s="138">
        <v>5</v>
      </c>
      <c r="C24" s="139"/>
      <c r="D24" s="79">
        <v>45644.416666666664</v>
      </c>
      <c r="E24" s="82">
        <f t="shared" si="5"/>
        <v>0.83333333332848269</v>
      </c>
      <c r="F24" s="83">
        <f t="shared" si="6"/>
        <v>22.958333333328483</v>
      </c>
      <c r="G24" s="20">
        <v>808713.01500000001</v>
      </c>
      <c r="H24" s="20">
        <v>9158730.2445</v>
      </c>
      <c r="I24" s="19">
        <v>2610.5554999999999</v>
      </c>
      <c r="K24" s="16">
        <f t="shared" si="7"/>
        <v>79.100000008475035</v>
      </c>
      <c r="L24" s="17">
        <f t="shared" si="7"/>
        <v>-49.450000002980232</v>
      </c>
      <c r="M24" s="17">
        <f t="shared" si="0"/>
        <v>93.285114040963123</v>
      </c>
      <c r="N24" s="17">
        <f t="shared" si="8"/>
        <v>1.849999999967622</v>
      </c>
      <c r="O24" s="18">
        <f t="shared" si="9"/>
        <v>93.303456536375833</v>
      </c>
      <c r="P24" s="18">
        <f t="shared" si="10"/>
        <v>111.96414784430272</v>
      </c>
      <c r="Q24" s="19">
        <f t="shared" si="11"/>
        <v>106.93228416435468</v>
      </c>
      <c r="R24" s="21"/>
      <c r="S24" s="42">
        <f t="shared" si="12"/>
        <v>122.01189372096826</v>
      </c>
      <c r="T24" s="43">
        <f t="shared" si="13"/>
        <v>1.1361223106079401</v>
      </c>
      <c r="U24" s="21"/>
      <c r="V24" s="20">
        <f t="shared" si="1"/>
        <v>-26.599999994505197</v>
      </c>
      <c r="W24" s="18">
        <f t="shared" si="2"/>
        <v>15.149999968707561</v>
      </c>
      <c r="X24" s="18">
        <f t="shared" si="14"/>
        <v>30.611803258865944</v>
      </c>
      <c r="Y24" s="18">
        <f t="shared" si="3"/>
        <v>-16.650000000026921</v>
      </c>
      <c r="Z24" s="18">
        <f t="shared" si="15"/>
        <v>34.846879325994344</v>
      </c>
      <c r="AA24" s="18">
        <f t="shared" si="16"/>
        <v>1.5178314043993484</v>
      </c>
      <c r="AB24" s="19">
        <f t="shared" si="17"/>
        <v>6.6112438667136217E-2</v>
      </c>
      <c r="AC24" s="21"/>
      <c r="AD24" s="42">
        <f t="shared" si="18"/>
        <v>299.66362716124354</v>
      </c>
      <c r="AE24" s="43">
        <f t="shared" si="19"/>
        <v>-28.542116310412094</v>
      </c>
      <c r="AF24" s="21"/>
      <c r="AG24" s="55">
        <f t="shared" si="20"/>
        <v>8.931430455672287E-3</v>
      </c>
      <c r="AH24" s="55">
        <f t="shared" si="21"/>
        <v>0.65883470133873667</v>
      </c>
      <c r="AI24" s="21"/>
      <c r="AJ24" s="17">
        <f t="shared" si="4"/>
        <v>419.0891585270748</v>
      </c>
    </row>
    <row r="25" spans="2:100" ht="15.75" x14ac:dyDescent="0.25">
      <c r="B25" s="138">
        <v>6</v>
      </c>
      <c r="C25" s="139"/>
      <c r="D25" s="89">
        <v>45648.375</v>
      </c>
      <c r="E25" s="82">
        <f t="shared" ref="E25:E26" si="22">D25-D24</f>
        <v>3.9583333333357587</v>
      </c>
      <c r="F25" s="83">
        <f t="shared" ref="F25:F26" si="23">D25-D$20</f>
        <v>26.916666666664241</v>
      </c>
      <c r="G25" s="20">
        <v>808713.15949999995</v>
      </c>
      <c r="H25" s="20">
        <v>9158730.1459999997</v>
      </c>
      <c r="I25" s="19">
        <v>2610.5450000000001</v>
      </c>
      <c r="K25" s="16">
        <f t="shared" ref="K25:K26" si="24">(G25-G24)*100</f>
        <v>14.449999993667006</v>
      </c>
      <c r="L25" s="17">
        <f t="shared" ref="L25:L26" si="25">(H25-H24)*100</f>
        <v>-9.8500000312924385</v>
      </c>
      <c r="M25" s="17">
        <f t="shared" ref="M25:M26" si="26">SQRT(K25^2+L25^2)</f>
        <v>17.487852939495962</v>
      </c>
      <c r="N25" s="17">
        <f t="shared" ref="N25:N26" si="27">(I25-I24)*100</f>
        <v>-1.0499999999865395</v>
      </c>
      <c r="O25" s="18">
        <f t="shared" ref="O25:O26" si="28">(SQRT((G25-G24)^2+(H25-H24)^2+(I25-I24)^2)*100)</f>
        <v>17.519346461366911</v>
      </c>
      <c r="P25" s="18">
        <f t="shared" ref="P25:P26" si="29">O25/(F25-F24)</f>
        <v>4.4259401586584026</v>
      </c>
      <c r="Q25" s="19">
        <f t="shared" ref="Q25:Q26" si="30">(P25-P24)/(F25-F24)</f>
        <v>-27.167547204777705</v>
      </c>
      <c r="R25" s="21"/>
      <c r="S25" s="42">
        <f t="shared" ref="S25:S26" si="31">IF(K25&lt;0, ATAN2(L25,K25)*180/PI()+360,ATAN2(L25,K25)*180/PI())</f>
        <v>124.28072483702755</v>
      </c>
      <c r="T25" s="43">
        <f t="shared" ref="T25:T26" si="32">ATAN(N25/M25)*180/PI()</f>
        <v>-3.4360096495068841</v>
      </c>
      <c r="U25" s="21"/>
      <c r="V25" s="20">
        <f t="shared" ref="V25:V26" si="33">(G25-$G$20)*100</f>
        <v>-12.15000000083819</v>
      </c>
      <c r="W25" s="18">
        <f t="shared" ref="W25:W26" si="34">(H25-$H$20)*100</f>
        <v>5.299999937415123</v>
      </c>
      <c r="X25" s="18">
        <f t="shared" ref="X25:X26" si="35">SQRT(V25^2+W25^2)</f>
        <v>13.255659144567966</v>
      </c>
      <c r="Y25" s="18">
        <f t="shared" ref="Y25:Y26" si="36">(I25-$I$20)*100</f>
        <v>-17.700000000013461</v>
      </c>
      <c r="Z25" s="18">
        <f t="shared" ref="Z25:Z26" si="37">SQRT((G25-$G$20)^2+(H25-$H$20)^2+(I25-$I$20)^2)*100</f>
        <v>22.113400899849054</v>
      </c>
      <c r="AA25" s="18">
        <f t="shared" ref="AA25:AA26" si="38">Z25/F25</f>
        <v>0.82155049782728351</v>
      </c>
      <c r="AB25" s="19">
        <f t="shared" ref="AB25:AB26" si="39">(AA25-$AA$20)/(F25-$F$20)</f>
        <v>3.0521999919282634E-2</v>
      </c>
      <c r="AC25" s="21"/>
      <c r="AD25" s="42">
        <f t="shared" ref="AD25:AD26" si="40">IF(F25&lt;=0,NA(),IF((G25-$G$20)&lt;0,ATAN2((H25-$H$20),(G25-$G$20))*180/PI()+360,ATAN2((H25-$H$20),(G25-$G$20))*180/PI()))</f>
        <v>293.56750301339554</v>
      </c>
      <c r="AE25" s="43">
        <f t="shared" ref="AE25:AE26" si="41">IF(E25&lt;=0,NA(),ATAN(Y25/X25)*180/PI())</f>
        <v>-53.170192053047472</v>
      </c>
      <c r="AF25" s="21"/>
      <c r="AG25" s="55">
        <f t="shared" ref="AG25:AG26" si="42">1/(O25/E25)</f>
        <v>0.2259406960222258</v>
      </c>
      <c r="AH25" s="55">
        <f t="shared" ref="AH25:AH26" si="43">1/(Z25/F25)</f>
        <v>1.2172106311719775</v>
      </c>
      <c r="AI25" s="21"/>
      <c r="AJ25" s="17">
        <f t="shared" ref="AJ25:AJ26" si="44">SQRT((G25-$E$11)^2+(H25-$F$11)^2+(I25-$G$11)^2)</f>
        <v>419.09338684346551</v>
      </c>
    </row>
    <row r="26" spans="2:100" ht="15.75" x14ac:dyDescent="0.25">
      <c r="B26" s="138">
        <v>7</v>
      </c>
      <c r="C26" s="139"/>
      <c r="D26" s="89">
        <v>45652.375</v>
      </c>
      <c r="E26" s="82">
        <f t="shared" si="22"/>
        <v>4</v>
      </c>
      <c r="F26" s="83">
        <f t="shared" si="23"/>
        <v>30.916666666664241</v>
      </c>
      <c r="G26" s="20">
        <v>808713.13800000004</v>
      </c>
      <c r="H26" s="20">
        <v>9158730.1739999987</v>
      </c>
      <c r="I26" s="19">
        <v>2610.5574999999999</v>
      </c>
      <c r="K26" s="16">
        <f t="shared" si="24"/>
        <v>-2.1499999915249646</v>
      </c>
      <c r="L26" s="17">
        <f t="shared" si="25"/>
        <v>2.79999990016222</v>
      </c>
      <c r="M26" s="17">
        <f t="shared" si="26"/>
        <v>3.5302265372728971</v>
      </c>
      <c r="N26" s="17">
        <f t="shared" si="27"/>
        <v>1.2499999999818101</v>
      </c>
      <c r="O26" s="18">
        <f t="shared" si="28"/>
        <v>3.7449965826980827</v>
      </c>
      <c r="P26" s="18">
        <f t="shared" si="29"/>
        <v>0.93624914567452067</v>
      </c>
      <c r="Q26" s="19">
        <f t="shared" si="30"/>
        <v>-0.87242275324597052</v>
      </c>
      <c r="R26" s="21"/>
      <c r="S26" s="42">
        <f t="shared" si="31"/>
        <v>322.48088530177245</v>
      </c>
      <c r="T26" s="43">
        <f t="shared" si="32"/>
        <v>19.49828695495108</v>
      </c>
      <c r="U26" s="21"/>
      <c r="V26" s="20">
        <f t="shared" si="33"/>
        <v>-14.299999992363155</v>
      </c>
      <c r="W26" s="18">
        <f t="shared" si="34"/>
        <v>8.099999837577343</v>
      </c>
      <c r="X26" s="18">
        <f t="shared" si="35"/>
        <v>16.434719259857747</v>
      </c>
      <c r="Y26" s="18">
        <f t="shared" si="36"/>
        <v>-16.45000000003165</v>
      </c>
      <c r="Z26" s="18">
        <f t="shared" si="37"/>
        <v>23.253010496522393</v>
      </c>
      <c r="AA26" s="18">
        <f t="shared" si="38"/>
        <v>0.75211893789296658</v>
      </c>
      <c r="AB26" s="19">
        <f t="shared" si="39"/>
        <v>2.4327297182523737E-2</v>
      </c>
      <c r="AC26" s="21"/>
      <c r="AD26" s="42">
        <f t="shared" si="40"/>
        <v>299.52867135490385</v>
      </c>
      <c r="AE26" s="43">
        <f t="shared" si="41"/>
        <v>-45.026623972364376</v>
      </c>
      <c r="AF26" s="21"/>
      <c r="AG26" s="55">
        <f t="shared" si="42"/>
        <v>1.0680917623476709</v>
      </c>
      <c r="AH26" s="55">
        <f t="shared" si="43"/>
        <v>1.3295769453717827</v>
      </c>
      <c r="AI26" s="21"/>
      <c r="AJ26" s="17">
        <f t="shared" si="44"/>
        <v>419.08397559031386</v>
      </c>
    </row>
    <row r="27" spans="2:100" ht="15.75" x14ac:dyDescent="0.25">
      <c r="B27" s="138">
        <v>8</v>
      </c>
      <c r="C27" s="139"/>
      <c r="D27" s="89">
        <v>45664.375</v>
      </c>
      <c r="E27" s="82">
        <f t="shared" ref="E27:E28" si="45">D27-D26</f>
        <v>12</v>
      </c>
      <c r="F27" s="83">
        <f t="shared" ref="F27:F28" si="46">D27-D$20</f>
        <v>42.916666666664241</v>
      </c>
      <c r="G27" s="20">
        <v>808713.21629999997</v>
      </c>
      <c r="H27" s="20">
        <v>9158730.3559499998</v>
      </c>
      <c r="I27" s="19">
        <v>2610.5509000000002</v>
      </c>
      <c r="K27" s="16">
        <f t="shared" ref="K27:K28" si="47">(G27-G26)*100</f>
        <v>7.8299999935552478</v>
      </c>
      <c r="L27" s="17">
        <f t="shared" ref="L27:L28" si="48">(H27-H26)*100</f>
        <v>18.195000104606152</v>
      </c>
      <c r="M27" s="17">
        <f t="shared" ref="M27:M28" si="49">SQRT(K27^2+L27^2)</f>
        <v>19.808254054956308</v>
      </c>
      <c r="N27" s="17">
        <f t="shared" ref="N27:N28" si="50">(I27-I26)*100</f>
        <v>-0.65999999997075065</v>
      </c>
      <c r="O27" s="18">
        <f t="shared" ref="O27:O28" si="51">(SQRT((G27-G26)^2+(H27-H26)^2+(I27-I26)^2)*100)</f>
        <v>19.819246421235455</v>
      </c>
      <c r="P27" s="18">
        <f t="shared" ref="P27:P28" si="52">O27/(F27-F26)</f>
        <v>1.6516038684362879</v>
      </c>
      <c r="Q27" s="19">
        <f t="shared" ref="Q27:Q28" si="53">(P27-P26)/(F27-F26)</f>
        <v>5.9612893563480603E-2</v>
      </c>
      <c r="R27" s="21"/>
      <c r="S27" s="42">
        <f t="shared" ref="S27:S28" si="54">IF(K27&lt;0, ATAN2(L27,K27)*180/PI()+360,ATAN2(L27,K27)*180/PI())</f>
        <v>23.28404688039063</v>
      </c>
      <c r="T27" s="43">
        <f t="shared" ref="T27:T28" si="55">ATAN(N27/M27)*180/PI()</f>
        <v>-1.9083574817368842</v>
      </c>
      <c r="U27" s="21"/>
      <c r="V27" s="20">
        <f t="shared" ref="V27:V28" si="56">(G27-$G$20)*100</f>
        <v>-6.4699999988079071</v>
      </c>
      <c r="W27" s="18">
        <f t="shared" ref="W27:W28" si="57">(H27-$H$20)*100</f>
        <v>26.294999942183495</v>
      </c>
      <c r="X27" s="18">
        <f t="shared" ref="X27:X28" si="58">SQRT(V27^2+W27^2)</f>
        <v>27.079289539129427</v>
      </c>
      <c r="Y27" s="18">
        <f t="shared" ref="Y27:Y28" si="59">(I27-$I$20)*100</f>
        <v>-17.110000000002401</v>
      </c>
      <c r="Z27" s="18">
        <f t="shared" ref="Z27:Z28" si="60">SQRT((G27-$G$20)^2+(H27-$H$20)^2+(I27-$I$20)^2)*100</f>
        <v>32.031859483084752</v>
      </c>
      <c r="AA27" s="18">
        <f t="shared" ref="AA27:AA28" si="61">Z27/F27</f>
        <v>0.7463734248486189</v>
      </c>
      <c r="AB27" s="19">
        <f t="shared" ref="AB27:AB28" si="62">(AA27-$AA$20)/(F27-$F$20)</f>
        <v>1.7391225433366859E-2</v>
      </c>
      <c r="AC27" s="21"/>
      <c r="AD27" s="42">
        <f t="shared" ref="AD27:AD28" si="63">IF(F27&lt;=0,NA(),IF((G27-$G$20)&lt;0,ATAN2((H27-$H$20),(G27-$G$20))*180/PI()+360,ATAN2((H27-$H$20),(G27-$G$20))*180/PI()))</f>
        <v>346.17672237179943</v>
      </c>
      <c r="AE27" s="43">
        <f t="shared" ref="AE27:AE28" si="64">IF(E27&lt;=0,NA(),ATAN(Y27/X27)*180/PI())</f>
        <v>-32.286670482883942</v>
      </c>
      <c r="AF27" s="21"/>
      <c r="AG27" s="55">
        <f t="shared" ref="AG27:AG28" si="65">1/(O27/E27)</f>
        <v>0.60547206210335658</v>
      </c>
      <c r="AH27" s="55">
        <f t="shared" ref="AH27:AH28" si="66">1/(Z27/F27)</f>
        <v>1.3398119047483801</v>
      </c>
      <c r="AI27" s="21"/>
      <c r="AJ27" s="17">
        <f t="shared" ref="AJ27:AJ28" si="67">SQRT((G27-$E$11)^2+(H27-$F$11)^2+(I27-$G$11)^2)</f>
        <v>418.89116138173273</v>
      </c>
    </row>
    <row r="28" spans="2:100" ht="15.75" x14ac:dyDescent="0.25">
      <c r="B28" s="138">
        <v>9</v>
      </c>
      <c r="C28" s="139"/>
      <c r="D28" s="89">
        <v>45666.375</v>
      </c>
      <c r="E28" s="82">
        <f t="shared" si="45"/>
        <v>2</v>
      </c>
      <c r="F28" s="83">
        <f t="shared" si="46"/>
        <v>44.916666666664241</v>
      </c>
      <c r="G28" s="20">
        <v>808713.21444999997</v>
      </c>
      <c r="H28" s="20">
        <v>9158730.3534500003</v>
      </c>
      <c r="I28" s="19">
        <v>2610.5437499999998</v>
      </c>
      <c r="K28" s="16">
        <f t="shared" si="47"/>
        <v>-0.18500000005587935</v>
      </c>
      <c r="L28" s="17">
        <f t="shared" si="48"/>
        <v>-0.24999994784593582</v>
      </c>
      <c r="M28" s="17">
        <f t="shared" si="49"/>
        <v>0.31100638891129873</v>
      </c>
      <c r="N28" s="17">
        <f t="shared" si="50"/>
        <v>-0.71500000003652531</v>
      </c>
      <c r="O28" s="18">
        <f t="shared" si="51"/>
        <v>0.77971146842654382</v>
      </c>
      <c r="P28" s="18">
        <f t="shared" si="52"/>
        <v>0.38985573421327191</v>
      </c>
      <c r="Q28" s="19">
        <f t="shared" si="53"/>
        <v>-0.63087406711150806</v>
      </c>
      <c r="R28" s="21"/>
      <c r="S28" s="42">
        <f t="shared" si="54"/>
        <v>216.50144684414474</v>
      </c>
      <c r="T28" s="43">
        <f t="shared" si="55"/>
        <v>-66.492213866211955</v>
      </c>
      <c r="U28" s="21"/>
      <c r="V28" s="20">
        <f t="shared" si="56"/>
        <v>-6.6549999988637865</v>
      </c>
      <c r="W28" s="18">
        <f t="shared" si="57"/>
        <v>26.044999994337559</v>
      </c>
      <c r="X28" s="18">
        <f t="shared" si="58"/>
        <v>26.881797739175116</v>
      </c>
      <c r="Y28" s="18">
        <f t="shared" si="59"/>
        <v>-17.825000000038926</v>
      </c>
      <c r="Z28" s="18">
        <f t="shared" si="60"/>
        <v>32.254638033797683</v>
      </c>
      <c r="AA28" s="18">
        <f t="shared" si="61"/>
        <v>0.7180995480623249</v>
      </c>
      <c r="AB28" s="19">
        <f t="shared" si="62"/>
        <v>1.5987373982835555E-2</v>
      </c>
      <c r="AC28" s="21"/>
      <c r="AD28" s="42">
        <f t="shared" si="63"/>
        <v>345.66651488699551</v>
      </c>
      <c r="AE28" s="43">
        <f t="shared" si="64"/>
        <v>-33.54788417297339</v>
      </c>
      <c r="AF28" s="21"/>
      <c r="AG28" s="55">
        <f t="shared" si="65"/>
        <v>2.5650514081009939</v>
      </c>
      <c r="AH28" s="55">
        <f t="shared" si="66"/>
        <v>1.3925645862030378</v>
      </c>
      <c r="AI28" s="21"/>
      <c r="AJ28" s="17">
        <f t="shared" si="67"/>
        <v>418.89270576979504</v>
      </c>
    </row>
    <row r="29" spans="2:100" ht="15.75" x14ac:dyDescent="0.25">
      <c r="B29" s="138">
        <v>10</v>
      </c>
      <c r="C29" s="139"/>
      <c r="D29" s="132">
        <v>45685.416666666664</v>
      </c>
      <c r="E29" s="82">
        <f t="shared" ref="E29" si="68">D29-D28</f>
        <v>19.041666666664241</v>
      </c>
      <c r="F29" s="83">
        <f t="shared" ref="F29" si="69">D29-D$20</f>
        <v>63.958333333328483</v>
      </c>
      <c r="G29" s="20">
        <v>808713.17050000001</v>
      </c>
      <c r="H29" s="20">
        <v>9158730.2029999997</v>
      </c>
      <c r="I29" s="19">
        <v>2610.5720000000001</v>
      </c>
      <c r="K29" s="16">
        <f t="shared" ref="K29" si="70">(G29-G28)*100</f>
        <v>-4.3949999962933362</v>
      </c>
      <c r="L29" s="17">
        <f t="shared" ref="L29" si="71">(H29-H28)*100</f>
        <v>-15.045000053942204</v>
      </c>
      <c r="M29" s="17">
        <f t="shared" ref="M29" si="72">SQRT(K29^2+L29^2)</f>
        <v>15.673801440318789</v>
      </c>
      <c r="N29" s="17">
        <f t="shared" ref="N29" si="73">(I29-I28)*100</f>
        <v>2.8250000000298314</v>
      </c>
      <c r="O29" s="18">
        <f t="shared" ref="O29" si="74">(SQRT((G29-G28)^2+(H29-H28)^2+(I29-I28)^2)*100)</f>
        <v>15.926351640934842</v>
      </c>
      <c r="P29" s="18">
        <f t="shared" ref="P29" si="75">O29/(F29-F28)</f>
        <v>0.83639483453497787</v>
      </c>
      <c r="Q29" s="19">
        <f t="shared" ref="Q29" si="76">(P29-P28)/(F29-F28)</f>
        <v>2.3450631089107894E-2</v>
      </c>
      <c r="R29" s="21"/>
      <c r="S29" s="42">
        <f t="shared" ref="S29" si="77">IF(K29&lt;0, ATAN2(L29,K29)*180/PI()+360,ATAN2(L29,K29)*180/PI())</f>
        <v>196.28433102432632</v>
      </c>
      <c r="T29" s="43">
        <f t="shared" ref="T29" si="78">ATAN(N29/M29)*180/PI()</f>
        <v>10.217129839300593</v>
      </c>
      <c r="U29" s="21"/>
      <c r="V29" s="20">
        <f t="shared" ref="V29" si="79">(G29-$G$20)*100</f>
        <v>-11.049999995157123</v>
      </c>
      <c r="W29" s="18">
        <f t="shared" ref="W29" si="80">(H29-$H$20)*100</f>
        <v>10.999999940395355</v>
      </c>
      <c r="X29" s="18">
        <f t="shared" ref="X29" si="81">SQRT(V29^2+W29^2)</f>
        <v>15.591744565046922</v>
      </c>
      <c r="Y29" s="18">
        <f t="shared" ref="Y29" si="82">(I29-$I$20)*100</f>
        <v>-15.000000000009095</v>
      </c>
      <c r="Z29" s="18">
        <f t="shared" ref="Z29" si="83">SQRT((G29-$G$20)^2+(H29-$H$20)^2+(I29-$I$20)^2)*100</f>
        <v>21.635676522400288</v>
      </c>
      <c r="AA29" s="18">
        <f t="shared" ref="AA29" si="84">Z29/F29</f>
        <v>0.33827767852615392</v>
      </c>
      <c r="AB29" s="19">
        <f t="shared" ref="AB29" si="85">(AA29-$AA$20)/(F29-$F$20)</f>
        <v>5.2890321072497134E-3</v>
      </c>
      <c r="AC29" s="21"/>
      <c r="AD29" s="42">
        <f t="shared" ref="AD29" si="86">IF(F29&lt;=0,NA(),IF((G29-$G$20)&lt;0,ATAN2((H29-$H$20),(G29-$G$20))*180/PI()+360,ATAN2((H29-$H$20),(G29-$G$20))*180/PI()))</f>
        <v>314.87007767748298</v>
      </c>
      <c r="AE29" s="43">
        <f t="shared" ref="AE29" si="87">IF(E29&lt;=0,NA(),ATAN(Y29/X29)*180/PI())</f>
        <v>-43.89185010642224</v>
      </c>
      <c r="AF29" s="21"/>
      <c r="AG29" s="55">
        <f t="shared" ref="AG29" si="88">1/(O29/E29)</f>
        <v>1.1956075751663195</v>
      </c>
      <c r="AH29" s="55">
        <f t="shared" ref="AH29" si="89">1/(Z29/F29)</f>
        <v>2.9561513025539017</v>
      </c>
      <c r="AI29" s="21"/>
      <c r="AJ29" s="17">
        <f t="shared" ref="AJ29" si="90">SQRT((G29-$E$11)^2+(H29-$F$11)^2+(I29-$G$11)^2)</f>
        <v>419.04606852216273</v>
      </c>
    </row>
    <row r="30" spans="2:100" ht="15.75" x14ac:dyDescent="0.25">
      <c r="B30" s="138">
        <v>11</v>
      </c>
      <c r="C30" s="139"/>
      <c r="D30" s="79">
        <v>45687.375</v>
      </c>
      <c r="E30" s="82">
        <f t="shared" ref="E30" si="91">D30-D29</f>
        <v>1.9583333333357587</v>
      </c>
      <c r="F30" s="83">
        <f t="shared" ref="F30" si="92">D30-D$20</f>
        <v>65.916666666664241</v>
      </c>
      <c r="G30" s="20">
        <v>808713.15899999999</v>
      </c>
      <c r="H30" s="20">
        <v>9158730.2170000002</v>
      </c>
      <c r="I30" s="19">
        <v>2610.5610000000001</v>
      </c>
      <c r="K30" s="16">
        <f t="shared" ref="K30" si="93">(G30-G29)*100</f>
        <v>-1.1500000022351742</v>
      </c>
      <c r="L30" s="17">
        <f t="shared" ref="L30" si="94">(H30-H29)*100</f>
        <v>1.4000000432133675</v>
      </c>
      <c r="M30" s="17">
        <f t="shared" ref="M30" si="95">SQRT(K30^2+L30^2)</f>
        <v>1.8117671280102008</v>
      </c>
      <c r="N30" s="17">
        <f t="shared" ref="N30" si="96">(I30-I29)*100</f>
        <v>-1.0999999999967258</v>
      </c>
      <c r="O30" s="18">
        <f t="shared" ref="O30" si="97">(SQRT((G30-G29)^2+(H30-H29)^2+(I30-I29)^2)*100)</f>
        <v>2.119551869176862</v>
      </c>
      <c r="P30" s="18">
        <f t="shared" ref="P30" si="98">O30/(F30-F29)</f>
        <v>1.08232435872727</v>
      </c>
      <c r="Q30" s="19">
        <f t="shared" ref="Q30" si="99">(P30-P29)/(F30-F29)</f>
        <v>0.12558103362995107</v>
      </c>
      <c r="R30" s="21"/>
      <c r="S30" s="42">
        <f t="shared" ref="S30" si="100">IF(K30&lt;0, ATAN2(L30,K30)*180/PI()+360,ATAN2(L30,K30)*180/PI())</f>
        <v>320.59934014932867</v>
      </c>
      <c r="T30" s="43">
        <f t="shared" ref="T30" si="101">ATAN(N30/M30)*180/PI()</f>
        <v>-31.263697714197544</v>
      </c>
      <c r="U30" s="21"/>
      <c r="V30" s="20">
        <f t="shared" ref="V30" si="102">(G30-$G$20)*100</f>
        <v>-12.199999997392297</v>
      </c>
      <c r="W30" s="18">
        <f t="shared" ref="W30" si="103">(H30-$H$20)*100</f>
        <v>12.399999983608723</v>
      </c>
      <c r="X30" s="18">
        <f t="shared" ref="X30" si="104">SQRT(V30^2+W30^2)</f>
        <v>17.395401677738526</v>
      </c>
      <c r="Y30" s="18">
        <f t="shared" ref="Y30" si="105">(I30-$I$20)*100</f>
        <v>-16.100000000005821</v>
      </c>
      <c r="Z30" s="18">
        <f t="shared" ref="Z30" si="106">SQRT((G30-$G$20)^2+(H30-$H$20)^2+(I30-$I$20)^2)*100</f>
        <v>23.702531500454878</v>
      </c>
      <c r="AA30" s="18">
        <f t="shared" ref="AA30" si="107">Z30/F30</f>
        <v>0.35958328445697724</v>
      </c>
      <c r="AB30" s="19">
        <f t="shared" ref="AB30" si="108">(AA30-$AA$20)/(F30-$F$20)</f>
        <v>5.4551193596509302E-3</v>
      </c>
      <c r="AC30" s="21"/>
      <c r="AD30" s="42">
        <f t="shared" ref="AD30" si="109">IF(F30&lt;=0,NA(),IF((G30-$G$20)&lt;0,ATAN2((H30-$H$20),(G30-$G$20))*180/PI()+360,ATAN2((H30-$H$20),(G30-$G$20))*180/PI()))</f>
        <v>315.4658090510236</v>
      </c>
      <c r="AE30" s="43">
        <f t="shared" ref="AE30" si="110">IF(E30&lt;=0,NA(),ATAN(Y30/X30)*180/PI())</f>
        <v>-42.785245892523939</v>
      </c>
      <c r="AF30" s="21"/>
      <c r="AG30" s="55">
        <f t="shared" ref="AG30" si="111">1/(O30/E30)</f>
        <v>0.92393744253887344</v>
      </c>
      <c r="AH30" s="55">
        <f t="shared" ref="AH30" si="112">1/(Z30/F30)</f>
        <v>2.7809969017612834</v>
      </c>
      <c r="AI30" s="21"/>
      <c r="AJ30" s="17">
        <f t="shared" ref="AJ30" si="113">SQRT((G30-$E$11)^2+(H30-$F$11)^2+(I30-$G$11)^2)</f>
        <v>419.0381628996825</v>
      </c>
    </row>
    <row r="31" spans="2:100" ht="15.75" x14ac:dyDescent="0.25">
      <c r="B31" s="138">
        <v>12</v>
      </c>
      <c r="C31" s="139"/>
      <c r="D31" s="79">
        <v>45698.375</v>
      </c>
      <c r="E31" s="82">
        <f t="shared" ref="E31" si="114">D31-D30</f>
        <v>11</v>
      </c>
      <c r="F31" s="83">
        <f t="shared" ref="F31" si="115">D31-D$20</f>
        <v>76.916666666664241</v>
      </c>
      <c r="G31" s="20">
        <v>808713.16650000005</v>
      </c>
      <c r="H31" s="20">
        <v>9158730.2349999994</v>
      </c>
      <c r="I31" s="19">
        <v>2610.5614999999998</v>
      </c>
      <c r="K31" s="16">
        <f t="shared" ref="K31" si="116">(G31-G30)*100</f>
        <v>0.75000000651925802</v>
      </c>
      <c r="L31" s="17">
        <f t="shared" ref="L31" si="117">(H31-H30)*100</f>
        <v>1.7999999225139618</v>
      </c>
      <c r="M31" s="17">
        <f t="shared" ref="M31" si="118">SQRT(K31^2+L31^2)</f>
        <v>1.9499999309818334</v>
      </c>
      <c r="N31" s="17">
        <f t="shared" ref="N31" si="119">(I31-I30)*100</f>
        <v>4.9999999964711606E-2</v>
      </c>
      <c r="O31" s="18">
        <f t="shared" ref="O31" si="120">(SQRT((G31-G30)^2+(H31-H30)^2+(I31-I30)^2)*100)</f>
        <v>1.9506408513167224</v>
      </c>
      <c r="P31" s="18">
        <f t="shared" ref="P31" si="121">O31/(F31-F30)</f>
        <v>0.17733098648333839</v>
      </c>
      <c r="Q31" s="19">
        <f t="shared" ref="Q31" si="122">(P31-P30)/(F31-F30)</f>
        <v>-8.2272124749448325E-2</v>
      </c>
      <c r="R31" s="21"/>
      <c r="S31" s="42">
        <f t="shared" ref="S31" si="123">IF(K31&lt;0, ATAN2(L31,K31)*180/PI()+360,ATAN2(L31,K31)*180/PI())</f>
        <v>22.619866000522766</v>
      </c>
      <c r="T31" s="43">
        <f t="shared" ref="T31" si="124">ATAN(N31/M31)*180/PI()</f>
        <v>1.4688007653135069</v>
      </c>
      <c r="U31" s="21"/>
      <c r="V31" s="20">
        <f t="shared" ref="V31" si="125">(G31-$G$20)*100</f>
        <v>-11.449999990873039</v>
      </c>
      <c r="W31" s="18">
        <f t="shared" ref="W31" si="126">(H31-$H$20)*100</f>
        <v>14.199999906122684</v>
      </c>
      <c r="X31" s="18">
        <f t="shared" ref="X31" si="127">SQRT(V31^2+W31^2)</f>
        <v>18.241230691071173</v>
      </c>
      <c r="Y31" s="18">
        <f t="shared" ref="Y31" si="128">(I31-$I$20)*100</f>
        <v>-16.050000000041109</v>
      </c>
      <c r="Z31" s="18">
        <f t="shared" ref="Z31" si="129">SQRT((G31-$G$20)^2+(H31-$H$20)^2+(I31-$I$20)^2)*100</f>
        <v>24.297016218585288</v>
      </c>
      <c r="AA31" s="18">
        <f t="shared" ref="AA31" si="130">Z31/F31</f>
        <v>0.31588753480285225</v>
      </c>
      <c r="AB31" s="19">
        <f t="shared" ref="AB31" si="131">(AA31-$AA$20)/(F31-$F$20)</f>
        <v>4.1068801924532463E-3</v>
      </c>
      <c r="AC31" s="21"/>
      <c r="AD31" s="42">
        <f t="shared" ref="AD31" si="132">IF(F31&lt;=0,NA(),IF((G31-$G$20)&lt;0,ATAN2((H31-$H$20),(G31-$G$20))*180/PI()+360,ATAN2((H31-$H$20),(G31-$G$20))*180/PI()))</f>
        <v>321.11944694948477</v>
      </c>
      <c r="AE31" s="43">
        <f t="shared" ref="AE31" si="133">IF(E31&lt;=0,NA(),ATAN(Y31/X31)*180/PI())</f>
        <v>-41.343735637854103</v>
      </c>
      <c r="AF31" s="21"/>
      <c r="AG31" s="55">
        <f t="shared" ref="AG31" si="134">1/(O31/E31)</f>
        <v>5.6391723738251329</v>
      </c>
      <c r="AH31" s="55">
        <f t="shared" ref="AH31" si="135">1/(Z31/F31)</f>
        <v>3.1656836368174748</v>
      </c>
      <c r="AI31" s="21"/>
      <c r="AJ31" s="17">
        <f t="shared" ref="AJ31" si="136">SQRT((G31-$E$11)^2+(H31-$F$11)^2+(I31-$G$11)^2)</f>
        <v>419.01945604750887</v>
      </c>
    </row>
    <row r="32" spans="2:100" ht="15.75" x14ac:dyDescent="0.25">
      <c r="B32" s="138">
        <v>13</v>
      </c>
      <c r="C32" s="139"/>
      <c r="D32" s="79">
        <v>45702.458333333336</v>
      </c>
      <c r="E32" s="82">
        <f t="shared" ref="E32:E33" si="137">D32-D31</f>
        <v>4.0833333333357587</v>
      </c>
      <c r="F32" s="83">
        <f t="shared" ref="F32:F33" si="138">D32-D$20</f>
        <v>81</v>
      </c>
      <c r="G32" s="20">
        <v>808713.15299999993</v>
      </c>
      <c r="H32" s="20">
        <v>9158730.2434999999</v>
      </c>
      <c r="I32" s="19">
        <v>2610.5344999999998</v>
      </c>
      <c r="K32" s="16">
        <f t="shared" ref="K32:K33" si="139">(G32-G31)*100</f>
        <v>-1.3500000117346644</v>
      </c>
      <c r="L32" s="17">
        <f t="shared" ref="L32:L33" si="140">(H32-H31)*100</f>
        <v>0.8500000461935997</v>
      </c>
      <c r="M32" s="17">
        <f t="shared" ref="M32:M33" si="141">SQRT(K32^2+L32^2)</f>
        <v>1.5953056478972034</v>
      </c>
      <c r="N32" s="17">
        <f t="shared" ref="N32:N33" si="142">(I32-I31)*100</f>
        <v>-2.7000000000043656</v>
      </c>
      <c r="O32" s="18">
        <f t="shared" ref="O32:O33" si="143">(SQRT((G32-G31)^2+(H32-H31)^2+(I32-I31)^2)*100)</f>
        <v>3.136080373688833</v>
      </c>
      <c r="P32" s="18">
        <f t="shared" ref="P32:P33" si="144">O32/(F32-F31)</f>
        <v>0.76801968335191106</v>
      </c>
      <c r="Q32" s="19">
        <f t="shared" ref="Q32:Q33" si="145">(P32-P31)/(F32-F31)</f>
        <v>0.14465845637589109</v>
      </c>
      <c r="R32" s="21"/>
      <c r="S32" s="42">
        <f t="shared" ref="S32:S33" si="146">IF(K32&lt;0, ATAN2(L32,K32)*180/PI()+360,ATAN2(L32,K32)*180/PI())</f>
        <v>302.1957351141034</v>
      </c>
      <c r="T32" s="43">
        <f t="shared" ref="T32:T33" si="147">ATAN(N32/M32)*180/PI()</f>
        <v>-59.423115139526764</v>
      </c>
      <c r="U32" s="21"/>
      <c r="V32" s="20">
        <f t="shared" ref="V32:V33" si="148">(G32-$G$20)*100</f>
        <v>-12.800000002607703</v>
      </c>
      <c r="W32" s="18">
        <f t="shared" ref="W32:W33" si="149">(H32-$H$20)*100</f>
        <v>15.049999952316284</v>
      </c>
      <c r="X32" s="18">
        <f t="shared" ref="X32:X33" si="150">SQRT(V32^2+W32^2)</f>
        <v>19.75708730130728</v>
      </c>
      <c r="Y32" s="18">
        <f t="shared" ref="Y32:Y33" si="151">(I32-$I$20)*100</f>
        <v>-18.750000000045475</v>
      </c>
      <c r="Z32" s="18">
        <f t="shared" ref="Z32:Z33" si="152">SQRT((G32-$G$20)^2+(H32-$H$20)^2+(I32-$I$20)^2)*100</f>
        <v>27.237933082985254</v>
      </c>
      <c r="AA32" s="18">
        <f t="shared" ref="AA32:AA33" si="153">Z32/F32</f>
        <v>0.33627077880228706</v>
      </c>
      <c r="AB32" s="19">
        <f t="shared" ref="AB32:AB33" si="154">(AA32-$AA$20)/(F32-$F$20)</f>
        <v>4.1514910963245319E-3</v>
      </c>
      <c r="AC32" s="21"/>
      <c r="AD32" s="42">
        <f t="shared" ref="AD32:AD33" si="155">IF(F32&lt;=0,NA(),IF((G32-$G$20)&lt;0,ATAN2((H32-$H$20),(G32-$G$20))*180/PI()+360,ATAN2((H32-$H$20),(G32-$G$20))*180/PI()))</f>
        <v>319.61889108572279</v>
      </c>
      <c r="AE32" s="43">
        <f t="shared" ref="AE32:AE33" si="156">IF(E32&lt;=0,NA(),ATAN(Y32/X32)*180/PI())</f>
        <v>-43.501867955285817</v>
      </c>
      <c r="AF32" s="21"/>
      <c r="AG32" s="55">
        <f t="shared" ref="AG32:AG33" si="157">1/(O32/E32)</f>
        <v>1.3020499626202864</v>
      </c>
      <c r="AH32" s="55">
        <f t="shared" ref="AH32:AH33" si="158">1/(Z32/F32)</f>
        <v>2.9737939275061351</v>
      </c>
      <c r="AI32" s="21"/>
      <c r="AJ32" s="17">
        <f t="shared" ref="AJ32:AJ33" si="159">SQRT((G32-$E$11)^2+(H32-$F$11)^2+(I32-$G$11)^2)</f>
        <v>419.01381732000283</v>
      </c>
    </row>
    <row r="33" spans="2:36" ht="15.75" x14ac:dyDescent="0.25">
      <c r="B33" s="138">
        <v>14</v>
      </c>
      <c r="C33" s="139"/>
      <c r="D33" s="79">
        <v>45704.625</v>
      </c>
      <c r="E33" s="82">
        <f t="shared" si="137"/>
        <v>2.1666666666642413</v>
      </c>
      <c r="F33" s="83">
        <f t="shared" si="138"/>
        <v>83.166666666664241</v>
      </c>
      <c r="G33" s="20">
        <v>808713.17449999996</v>
      </c>
      <c r="H33" s="20">
        <v>9158730.2485000007</v>
      </c>
      <c r="I33" s="19">
        <v>2610.5389999999998</v>
      </c>
      <c r="K33" s="16">
        <f t="shared" si="139"/>
        <v>2.1500000031664968</v>
      </c>
      <c r="L33" s="17">
        <f t="shared" si="140"/>
        <v>0.50000008195638657</v>
      </c>
      <c r="M33" s="17">
        <f t="shared" si="141"/>
        <v>2.2073740271128339</v>
      </c>
      <c r="N33" s="17">
        <f t="shared" si="142"/>
        <v>0.4500000000007276</v>
      </c>
      <c r="O33" s="18">
        <f t="shared" si="143"/>
        <v>2.2527760864260311</v>
      </c>
      <c r="P33" s="18">
        <f t="shared" si="144"/>
        <v>1.0397428091208705</v>
      </c>
      <c r="Q33" s="19">
        <f t="shared" si="145"/>
        <v>0.1254106734319678</v>
      </c>
      <c r="R33" s="21"/>
      <c r="S33" s="42">
        <f t="shared" si="146"/>
        <v>76.90810488225965</v>
      </c>
      <c r="T33" s="43">
        <f t="shared" si="147"/>
        <v>11.522547146699358</v>
      </c>
      <c r="U33" s="21"/>
      <c r="V33" s="20">
        <f t="shared" si="148"/>
        <v>-10.649999999441206</v>
      </c>
      <c r="W33" s="18">
        <f t="shared" si="149"/>
        <v>15.550000034272671</v>
      </c>
      <c r="X33" s="18">
        <f t="shared" si="150"/>
        <v>18.847413643627014</v>
      </c>
      <c r="Y33" s="18">
        <f t="shared" si="151"/>
        <v>-18.300000000044747</v>
      </c>
      <c r="Z33" s="18">
        <f t="shared" si="152"/>
        <v>26.270039989608229</v>
      </c>
      <c r="AA33" s="18">
        <f t="shared" si="153"/>
        <v>0.31587222432395584</v>
      </c>
      <c r="AB33" s="19">
        <f t="shared" si="154"/>
        <v>3.798062817522626E-3</v>
      </c>
      <c r="AC33" s="21"/>
      <c r="AD33" s="42">
        <f t="shared" si="155"/>
        <v>325.59324566809352</v>
      </c>
      <c r="AE33" s="43">
        <f t="shared" si="156"/>
        <v>-44.155736071402487</v>
      </c>
      <c r="AF33" s="21"/>
      <c r="AG33" s="55">
        <f t="shared" si="157"/>
        <v>0.96177630778281209</v>
      </c>
      <c r="AH33" s="55">
        <f t="shared" si="158"/>
        <v>3.1658370790285395</v>
      </c>
      <c r="AI33" s="21"/>
      <c r="AJ33" s="17">
        <f t="shared" si="159"/>
        <v>418.99942904674464</v>
      </c>
    </row>
    <row r="34" spans="2:36" ht="15.75" x14ac:dyDescent="0.25">
      <c r="B34" s="138">
        <v>15</v>
      </c>
      <c r="C34" s="139"/>
      <c r="D34" s="79">
        <v>45713.625</v>
      </c>
      <c r="E34" s="82">
        <f t="shared" ref="E34" si="160">D34-D33</f>
        <v>9</v>
      </c>
      <c r="F34" s="83">
        <f t="shared" ref="F34" si="161">D34-D$20</f>
        <v>92.166666666664241</v>
      </c>
      <c r="G34" s="20">
        <v>808713.19449999998</v>
      </c>
      <c r="H34" s="20">
        <v>9158730.2410000004</v>
      </c>
      <c r="I34" s="19">
        <v>2610.5410000000002</v>
      </c>
      <c r="K34" s="16">
        <f t="shared" ref="K34" si="162">(G34-G33)*100</f>
        <v>2.0000000018626451</v>
      </c>
      <c r="L34" s="17">
        <f t="shared" ref="L34" si="163">(H34-H33)*100</f>
        <v>-0.75000002980232239</v>
      </c>
      <c r="M34" s="17">
        <f t="shared" ref="M34" si="164">SQRT(K34^2+L34^2)</f>
        <v>2.1360009485377258</v>
      </c>
      <c r="N34" s="17">
        <f t="shared" ref="N34" si="165">(I34-I33)*100</f>
        <v>0.20000000004074536</v>
      </c>
      <c r="O34" s="18">
        <f t="shared" ref="O34" si="166">(SQRT((G34-G33)^2+(H34-H33)^2+(I34-I33)^2)*100)</f>
        <v>2.1453438074514684</v>
      </c>
      <c r="P34" s="18">
        <f t="shared" ref="P34" si="167">O34/(F34-F33)</f>
        <v>0.23837153416127427</v>
      </c>
      <c r="Q34" s="19">
        <f t="shared" ref="Q34" si="168">(P34-P33)/(F34-F33)</f>
        <v>-8.9041252773288476E-2</v>
      </c>
      <c r="R34" s="21"/>
      <c r="S34" s="42">
        <f t="shared" ref="S34" si="169">IF(K34&lt;0, ATAN2(L34,K34)*180/PI()+360,ATAN2(L34,K34)*180/PI())</f>
        <v>110.55604595055405</v>
      </c>
      <c r="T34" s="43">
        <f t="shared" ref="T34" si="170">ATAN(N34/M34)*180/PI()</f>
        <v>5.349175068973115</v>
      </c>
      <c r="U34" s="21"/>
      <c r="V34" s="20">
        <f t="shared" ref="V34" si="171">(G34-$G$20)*100</f>
        <v>-8.6499999975785613</v>
      </c>
      <c r="W34" s="18">
        <f t="shared" ref="W34" si="172">(H34-$H$20)*100</f>
        <v>14.800000004470348</v>
      </c>
      <c r="X34" s="18">
        <f t="shared" ref="X34" si="173">SQRT(V34^2+W34^2)</f>
        <v>17.142418151778688</v>
      </c>
      <c r="Y34" s="18">
        <f t="shared" ref="Y34" si="174">(I34-$I$20)*100</f>
        <v>-18.100000000004002</v>
      </c>
      <c r="Z34" s="18">
        <f t="shared" ref="Z34" si="175">SQRT((G34-$G$20)^2+(H34-$H$20)^2+(I34-$I$20)^2)*100</f>
        <v>24.929350173852836</v>
      </c>
      <c r="AA34" s="18">
        <f t="shared" ref="AA34" si="176">Z34/F34</f>
        <v>0.2704811953763489</v>
      </c>
      <c r="AB34" s="19">
        <f t="shared" ref="AB34" si="177">(AA34-$AA$20)/(F34-$F$20)</f>
        <v>2.9346965140291791E-3</v>
      </c>
      <c r="AC34" s="21"/>
      <c r="AD34" s="42">
        <f t="shared" ref="AD34" si="178">IF(F34&lt;=0,NA(),IF((G34-$G$20)&lt;0,ATAN2((H34-$H$20),(G34-$G$20))*180/PI()+360,ATAN2((H34-$H$20),(G34-$G$20))*180/PI()))</f>
        <v>329.69544547451767</v>
      </c>
      <c r="AE34" s="43">
        <f t="shared" ref="AE34" si="179">IF(E34&lt;=0,NA(),ATAN(Y34/X34)*180/PI())</f>
        <v>-46.556417104977179</v>
      </c>
      <c r="AF34" s="21"/>
      <c r="AG34" s="55">
        <f t="shared" ref="AG34" si="180">1/(O34/E34)</f>
        <v>4.1951317866815137</v>
      </c>
      <c r="AH34" s="55">
        <f t="shared" ref="AH34" si="181">1/(Z34/F34)</f>
        <v>3.6971146870620522</v>
      </c>
      <c r="AI34" s="21"/>
      <c r="AJ34" s="17">
        <f t="shared" ref="AJ34" si="182">SQRT((G34-$E$11)^2+(H34-$F$11)^2+(I34-$G$11)^2)</f>
        <v>418.99565576798864</v>
      </c>
    </row>
  </sheetData>
  <mergeCells count="27">
    <mergeCell ref="B34:C34"/>
    <mergeCell ref="B25:C25"/>
    <mergeCell ref="B23:C23"/>
    <mergeCell ref="B24:C24"/>
    <mergeCell ref="B32:C32"/>
    <mergeCell ref="B33:C33"/>
    <mergeCell ref="B26:C26"/>
    <mergeCell ref="B27:C27"/>
    <mergeCell ref="B28:C28"/>
    <mergeCell ref="B29:C29"/>
    <mergeCell ref="B30:C30"/>
    <mergeCell ref="B31:C31"/>
    <mergeCell ref="AG17:AG18"/>
    <mergeCell ref="AH17:AH18"/>
    <mergeCell ref="B2:D5"/>
    <mergeCell ref="B17:C19"/>
    <mergeCell ref="D17:D19"/>
    <mergeCell ref="E17:E18"/>
    <mergeCell ref="F17:F18"/>
    <mergeCell ref="G17:I17"/>
    <mergeCell ref="V17:AB17"/>
    <mergeCell ref="AD17:AE17"/>
    <mergeCell ref="B20:C20"/>
    <mergeCell ref="B21:C21"/>
    <mergeCell ref="B22:C22"/>
    <mergeCell ref="K17:Q17"/>
    <mergeCell ref="S17:T1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C65C-31EB-4446-B38D-6AFEB2160778}">
  <sheetPr>
    <tabColor rgb="FF01F598"/>
  </sheetPr>
  <dimension ref="B1:CV40"/>
  <sheetViews>
    <sheetView zoomScale="70" zoomScaleNormal="70" workbookViewId="0">
      <pane ySplit="19" topLeftCell="A20" activePane="bottomLeft" state="frozen"/>
      <selection activeCell="G77" sqref="G77:G78"/>
      <selection pane="bottomLeft" activeCell="E40" sqref="E40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94"/>
      <c r="F2" s="95"/>
      <c r="G2" s="95"/>
      <c r="H2" s="95"/>
      <c r="I2" s="96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97"/>
      <c r="F3" s="98"/>
      <c r="G3" s="98"/>
      <c r="H3" s="98"/>
      <c r="I3" s="99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97"/>
      <c r="F4" s="98"/>
      <c r="G4" s="98"/>
      <c r="H4" s="98"/>
      <c r="I4" s="99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100"/>
      <c r="F5" s="101"/>
      <c r="G5" s="101"/>
      <c r="H5" s="101"/>
      <c r="I5" s="102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103"/>
      <c r="C6" s="104"/>
      <c r="D6" s="104"/>
      <c r="E6" s="105"/>
      <c r="F6" s="105"/>
      <c r="G6" s="106"/>
      <c r="H6" s="106"/>
      <c r="I6" s="107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108"/>
      <c r="C7" s="7" t="s">
        <v>32</v>
      </c>
      <c r="D7" s="6"/>
      <c r="E7" s="109" t="s">
        <v>42</v>
      </c>
      <c r="F7" s="57"/>
      <c r="G7" s="7" t="s">
        <v>30</v>
      </c>
      <c r="H7" s="6"/>
      <c r="I7" s="110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108"/>
      <c r="C8" s="7" t="s">
        <v>31</v>
      </c>
      <c r="D8" s="6"/>
      <c r="E8" s="109" t="s">
        <v>43</v>
      </c>
      <c r="F8" s="111"/>
      <c r="G8" s="7" t="s">
        <v>29</v>
      </c>
      <c r="H8" s="6"/>
      <c r="I8" s="110" t="s">
        <v>53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108"/>
      <c r="C9" s="7"/>
      <c r="D9" s="6"/>
      <c r="E9" s="57"/>
      <c r="I9" s="112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108"/>
      <c r="C10" s="57" t="s">
        <v>36</v>
      </c>
      <c r="D10" s="6"/>
      <c r="E10" s="18" t="s">
        <v>26</v>
      </c>
      <c r="F10" s="18" t="s">
        <v>27</v>
      </c>
      <c r="G10" s="113" t="s">
        <v>28</v>
      </c>
      <c r="I10" s="112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108"/>
      <c r="C11" s="61" t="s">
        <v>44</v>
      </c>
      <c r="E11" s="113">
        <v>808931.10900000005</v>
      </c>
      <c r="F11" s="113">
        <v>9159077.3220000006</v>
      </c>
      <c r="G11" s="113">
        <v>2523.3319999999999</v>
      </c>
      <c r="H11" s="114"/>
      <c r="I11" s="115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116"/>
      <c r="C12" s="6"/>
      <c r="D12" s="6"/>
      <c r="E12" s="7"/>
      <c r="F12" s="7"/>
      <c r="G12" s="117"/>
      <c r="H12" s="117"/>
      <c r="I12" s="118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116"/>
      <c r="C13" s="6"/>
      <c r="D13" s="6"/>
      <c r="E13" s="119" t="s">
        <v>26</v>
      </c>
      <c r="F13" s="120" t="s">
        <v>27</v>
      </c>
      <c r="G13" s="18" t="s">
        <v>28</v>
      </c>
      <c r="H13" s="117"/>
      <c r="I13" s="118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116"/>
      <c r="C14" s="121" t="s">
        <v>25</v>
      </c>
      <c r="D14" s="121"/>
      <c r="E14" s="113">
        <f>G20</f>
        <v>808683.77249999996</v>
      </c>
      <c r="F14" s="113">
        <f>H20</f>
        <v>9158745.8484999985</v>
      </c>
      <c r="G14" s="113">
        <f>I20</f>
        <v>2610.6365000000001</v>
      </c>
      <c r="H14" s="117"/>
      <c r="I14" s="118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122"/>
      <c r="C15" s="123"/>
      <c r="D15" s="123"/>
      <c r="E15" s="123"/>
      <c r="F15" s="123"/>
      <c r="G15" s="123"/>
      <c r="H15" s="123"/>
      <c r="I15" s="12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53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/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89">
        <v>45634.458333333336</v>
      </c>
      <c r="E20" s="82">
        <v>0</v>
      </c>
      <c r="F20" s="83">
        <v>0</v>
      </c>
      <c r="G20" s="20">
        <v>808683.77249999996</v>
      </c>
      <c r="H20" s="20">
        <v>9158745.8484999985</v>
      </c>
      <c r="I20" s="19">
        <v>2610.6365000000001</v>
      </c>
      <c r="J20" s="6"/>
      <c r="K20" s="16">
        <f>(G20-G20)*100</f>
        <v>0</v>
      </c>
      <c r="L20" s="17">
        <f>(H20-H20)*100</f>
        <v>0</v>
      </c>
      <c r="M20" s="17">
        <f t="shared" ref="M20:M23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3" si="1">(G20-$G$20)*100</f>
        <v>0</v>
      </c>
      <c r="W20" s="86">
        <f t="shared" ref="W20:W23" si="2">(H20-$H$20)*100</f>
        <v>0</v>
      </c>
      <c r="X20" s="86">
        <v>0</v>
      </c>
      <c r="Y20" s="86">
        <f t="shared" ref="Y20:Y23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3" si="4">SQRT((G20-$E$11)^2+(H20-$F$11)^2+(I20-$G$11)^2)</f>
        <v>422.69622798912928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89">
        <v>45638.625</v>
      </c>
      <c r="E21" s="82">
        <f t="shared" ref="E21:E23" si="5">D21-D20</f>
        <v>4.1666666666642413</v>
      </c>
      <c r="F21" s="83">
        <f t="shared" ref="F21:F23" si="6">D21-D$20</f>
        <v>4.1666666666642413</v>
      </c>
      <c r="G21" s="20">
        <v>808683.63950000005</v>
      </c>
      <c r="H21" s="20">
        <v>9158745.9495000001</v>
      </c>
      <c r="I21" s="19">
        <v>2610.6305000000002</v>
      </c>
      <c r="K21" s="16">
        <f t="shared" ref="K21:L23" si="7">(G21-G20)*100</f>
        <v>-13.299999991431832</v>
      </c>
      <c r="L21" s="17">
        <f t="shared" si="7"/>
        <v>10.100000165402889</v>
      </c>
      <c r="M21" s="17">
        <f t="shared" si="0"/>
        <v>16.700299491722451</v>
      </c>
      <c r="N21" s="17">
        <f t="shared" ref="N21:N23" si="8">(I21-I20)*100</f>
        <v>-0.59999999998581188</v>
      </c>
      <c r="O21" s="18">
        <f t="shared" ref="O21:O23" si="9">(SQRT((G21-G20)^2+(H21-H20)^2+(I21-I20)^2)*100)</f>
        <v>16.711074265684061</v>
      </c>
      <c r="P21" s="18">
        <f t="shared" ref="P21:P23" si="10">O21/(F21-F20)</f>
        <v>4.0106578237665094</v>
      </c>
      <c r="Q21" s="19">
        <f t="shared" ref="Q21:Q23" si="11">(P21-P20)/(F21-F20)</f>
        <v>0.9625578777045225</v>
      </c>
      <c r="R21" s="21"/>
      <c r="S21" s="42">
        <f t="shared" ref="S21:S23" si="12">IF(K21&lt;0, ATAN2(L21,K21)*180/PI()+360,ATAN2(L21,K21)*180/PI())</f>
        <v>307.21298251507312</v>
      </c>
      <c r="T21" s="43">
        <f t="shared" ref="T21:T23" si="13">ATAN(N21/M21)*180/PI()</f>
        <v>-2.0576090782063141</v>
      </c>
      <c r="U21" s="21"/>
      <c r="V21" s="20">
        <f t="shared" si="1"/>
        <v>-13.299999991431832</v>
      </c>
      <c r="W21" s="18">
        <f t="shared" si="2"/>
        <v>10.100000165402889</v>
      </c>
      <c r="X21" s="18">
        <f t="shared" ref="X21:X23" si="14">SQRT(V21^2+W21^2)</f>
        <v>16.700299491722451</v>
      </c>
      <c r="Y21" s="18">
        <f t="shared" si="3"/>
        <v>-0.59999999998581188</v>
      </c>
      <c r="Z21" s="18">
        <f t="shared" ref="Z21:Z23" si="15">SQRT((G21-$G$20)^2+(H21-$H$20)^2+(I21-$I$20)^2)*100</f>
        <v>16.711074265684061</v>
      </c>
      <c r="AA21" s="18">
        <f t="shared" ref="AA21:AA23" si="16">Z21/F21</f>
        <v>4.0106578237665094</v>
      </c>
      <c r="AB21" s="19">
        <f t="shared" ref="AB21:AB23" si="17">(AA21-$AA$20)/(F21-$F$20)</f>
        <v>0.9625578777045225</v>
      </c>
      <c r="AC21" s="21"/>
      <c r="AD21" s="42">
        <f t="shared" ref="AD21:AD23" si="18">IF(F21&lt;=0,NA(),IF((G21-$G$20)&lt;0,ATAN2((H21-$H$20),(G21-$G$20))*180/PI()+360,ATAN2((H21-$H$20),(G21-$G$20))*180/PI()))</f>
        <v>307.21298251507312</v>
      </c>
      <c r="AE21" s="43">
        <f t="shared" ref="AE21:AE23" si="19">IF(E21&lt;=0,NA(),ATAN(Y21/X21)*180/PI())</f>
        <v>-2.0576090782063141</v>
      </c>
      <c r="AF21" s="21"/>
      <c r="AG21" s="55">
        <f t="shared" ref="AG21:AG23" si="20">1/(O21/E21)</f>
        <v>0.24933565612956601</v>
      </c>
      <c r="AH21" s="55">
        <f t="shared" ref="AH21:AH23" si="21">1/(Z21/F21)</f>
        <v>0.24933565612956601</v>
      </c>
      <c r="AI21" s="21"/>
      <c r="AJ21" s="17">
        <f t="shared" si="4"/>
        <v>422.69364235708463</v>
      </c>
    </row>
    <row r="22" spans="2:100" ht="15.75" x14ac:dyDescent="0.25">
      <c r="B22" s="138">
        <v>3</v>
      </c>
      <c r="C22" s="139"/>
      <c r="D22" s="89">
        <v>45643.583333333336</v>
      </c>
      <c r="E22" s="82">
        <f t="shared" si="5"/>
        <v>4.9583333333357587</v>
      </c>
      <c r="F22" s="83">
        <f t="shared" si="6"/>
        <v>9.125</v>
      </c>
      <c r="G22" s="20">
        <v>808682.72799999989</v>
      </c>
      <c r="H22" s="20">
        <v>9158746.6404999997</v>
      </c>
      <c r="I22" s="19">
        <v>2610.6144999999997</v>
      </c>
      <c r="K22" s="16">
        <f t="shared" si="7"/>
        <v>-91.150000016205013</v>
      </c>
      <c r="L22" s="17">
        <f t="shared" si="7"/>
        <v>69.099999964237213</v>
      </c>
      <c r="M22" s="17">
        <f t="shared" si="0"/>
        <v>114.38152166329908</v>
      </c>
      <c r="N22" s="17">
        <f t="shared" si="8"/>
        <v>-1.6000000000531145</v>
      </c>
      <c r="O22" s="18">
        <f t="shared" si="9"/>
        <v>114.39271173467272</v>
      </c>
      <c r="P22" s="18">
        <f t="shared" si="10"/>
        <v>23.070799005300859</v>
      </c>
      <c r="Q22" s="19">
        <f t="shared" si="11"/>
        <v>3.8440620870302573</v>
      </c>
      <c r="R22" s="21"/>
      <c r="S22" s="42">
        <f t="shared" si="12"/>
        <v>307.16544064205027</v>
      </c>
      <c r="T22" s="43">
        <f t="shared" si="13"/>
        <v>-0.80141676123295136</v>
      </c>
      <c r="U22" s="21"/>
      <c r="V22" s="20">
        <f t="shared" si="1"/>
        <v>-104.45000000763685</v>
      </c>
      <c r="W22" s="18">
        <f t="shared" si="2"/>
        <v>79.200000129640102</v>
      </c>
      <c r="X22" s="18">
        <f t="shared" si="14"/>
        <v>131.08181613835814</v>
      </c>
      <c r="Y22" s="18">
        <f t="shared" si="3"/>
        <v>-2.2000000000389264</v>
      </c>
      <c r="Z22" s="18">
        <f t="shared" si="15"/>
        <v>131.10027659059494</v>
      </c>
      <c r="AA22" s="18">
        <f t="shared" si="16"/>
        <v>14.36715359896931</v>
      </c>
      <c r="AB22" s="19">
        <f t="shared" si="17"/>
        <v>1.5744825861884175</v>
      </c>
      <c r="AC22" s="21"/>
      <c r="AD22" s="42">
        <f t="shared" si="18"/>
        <v>307.17149764867133</v>
      </c>
      <c r="AE22" s="43">
        <f t="shared" si="19"/>
        <v>-0.9615283431442484</v>
      </c>
      <c r="AF22" s="21"/>
      <c r="AG22" s="55">
        <f t="shared" si="20"/>
        <v>4.3344836031480101E-2</v>
      </c>
      <c r="AH22" s="55">
        <f t="shared" si="21"/>
        <v>6.9603209369999308E-2</v>
      </c>
      <c r="AI22" s="21"/>
      <c r="AJ22" s="17">
        <f t="shared" si="4"/>
        <v>422.68381848630679</v>
      </c>
    </row>
    <row r="23" spans="2:100" ht="15.75" x14ac:dyDescent="0.25">
      <c r="B23" s="138">
        <v>4</v>
      </c>
      <c r="C23" s="139"/>
      <c r="D23" s="89">
        <v>45644.416666666664</v>
      </c>
      <c r="E23" s="82">
        <f t="shared" si="5"/>
        <v>0.83333333332848269</v>
      </c>
      <c r="F23" s="83">
        <f t="shared" si="6"/>
        <v>9.9583333333284827</v>
      </c>
      <c r="G23" s="20">
        <v>808683.50050000008</v>
      </c>
      <c r="H23" s="20">
        <v>9158746.0594999995</v>
      </c>
      <c r="I23" s="19">
        <v>2610.6115</v>
      </c>
      <c r="K23" s="16">
        <f t="shared" si="7"/>
        <v>77.250000019557774</v>
      </c>
      <c r="L23" s="17">
        <f t="shared" si="7"/>
        <v>-58.100000023841858</v>
      </c>
      <c r="M23" s="17">
        <f t="shared" si="0"/>
        <v>96.660087449743699</v>
      </c>
      <c r="N23" s="17">
        <f t="shared" si="8"/>
        <v>-0.29999999997016857</v>
      </c>
      <c r="O23" s="18">
        <f t="shared" si="9"/>
        <v>96.66055299754953</v>
      </c>
      <c r="P23" s="18">
        <f t="shared" si="10"/>
        <v>115.99266359773461</v>
      </c>
      <c r="Q23" s="19">
        <f t="shared" si="11"/>
        <v>111.50623751156955</v>
      </c>
      <c r="R23" s="21"/>
      <c r="S23" s="42">
        <f t="shared" si="12"/>
        <v>126.94695586293417</v>
      </c>
      <c r="T23" s="43">
        <f t="shared" si="13"/>
        <v>-0.17782602017768931</v>
      </c>
      <c r="U23" s="21"/>
      <c r="V23" s="20">
        <f t="shared" si="1"/>
        <v>-27.199999988079071</v>
      </c>
      <c r="W23" s="18">
        <f t="shared" si="2"/>
        <v>21.100000105798244</v>
      </c>
      <c r="X23" s="18">
        <f t="shared" si="14"/>
        <v>34.424555245001898</v>
      </c>
      <c r="Y23" s="18">
        <f t="shared" si="3"/>
        <v>-2.5000000000090949</v>
      </c>
      <c r="Z23" s="18">
        <f t="shared" si="15"/>
        <v>34.51521409199475</v>
      </c>
      <c r="AA23" s="18">
        <f t="shared" si="16"/>
        <v>3.4659629213735461</v>
      </c>
      <c r="AB23" s="19">
        <f t="shared" si="17"/>
        <v>0.34804648582847542</v>
      </c>
      <c r="AC23" s="21"/>
      <c r="AD23" s="42">
        <f t="shared" si="18"/>
        <v>307.80199558771801</v>
      </c>
      <c r="AE23" s="43">
        <f t="shared" si="19"/>
        <v>-4.1536753290016852</v>
      </c>
      <c r="AF23" s="21"/>
      <c r="AG23" s="55">
        <f t="shared" si="20"/>
        <v>8.6212349038558549E-3</v>
      </c>
      <c r="AH23" s="55">
        <f t="shared" si="21"/>
        <v>0.28852010903905007</v>
      </c>
      <c r="AI23" s="21"/>
      <c r="AJ23" s="17">
        <f t="shared" si="4"/>
        <v>422.68489954039887</v>
      </c>
    </row>
    <row r="24" spans="2:100" ht="15.75" x14ac:dyDescent="0.25">
      <c r="B24" s="138">
        <v>5</v>
      </c>
      <c r="C24" s="139"/>
      <c r="D24" s="89">
        <v>45648.375</v>
      </c>
      <c r="E24" s="82">
        <f t="shared" ref="E24:E25" si="22">D24-D23</f>
        <v>3.9583333333357587</v>
      </c>
      <c r="F24" s="83">
        <f t="shared" ref="F24:F25" si="23">D24-D$20</f>
        <v>13.916666666664241</v>
      </c>
      <c r="G24" s="20">
        <v>808683.65449999995</v>
      </c>
      <c r="H24" s="20">
        <v>9158745.9420000017</v>
      </c>
      <c r="I24" s="19">
        <v>2610.6115</v>
      </c>
      <c r="K24" s="16">
        <f t="shared" ref="K24:K25" si="24">(G24-G23)*100</f>
        <v>15.39999998640269</v>
      </c>
      <c r="L24" s="17">
        <f t="shared" ref="L24:L25" si="25">(H24-H23)*100</f>
        <v>-11.749999783933163</v>
      </c>
      <c r="M24" s="17">
        <f t="shared" ref="M24:M25" si="26">SQRT(K24^2+L24^2)</f>
        <v>19.370660662549231</v>
      </c>
      <c r="N24" s="17">
        <f t="shared" ref="N24:N25" si="27">(I24-I23)*100</f>
        <v>0</v>
      </c>
      <c r="O24" s="18">
        <f t="shared" ref="O24:O25" si="28">(SQRT((G24-G23)^2+(H24-H23)^2+(I24-I23)^2)*100)</f>
        <v>19.370660662549234</v>
      </c>
      <c r="P24" s="18">
        <f t="shared" ref="P24:P25" si="29">O24/(F24-F23)</f>
        <v>4.8936405884304923</v>
      </c>
      <c r="Q24" s="19">
        <f t="shared" ref="Q24:Q25" si="30">(P24-P23)/(F24-F23)</f>
        <v>-28.067121602333316</v>
      </c>
      <c r="R24" s="21"/>
      <c r="S24" s="42">
        <f t="shared" ref="S24:S25" si="31">IF(K24&lt;0, ATAN2(L24,K24)*180/PI()+360,ATAN2(L24,K24)*180/PI())</f>
        <v>127.34316077766366</v>
      </c>
      <c r="T24" s="43">
        <f t="shared" ref="T24:T25" si="32">ATAN(N24/M24)*180/PI()</f>
        <v>0</v>
      </c>
      <c r="U24" s="21"/>
      <c r="V24" s="20">
        <f t="shared" ref="V24:V25" si="33">(G24-$G$20)*100</f>
        <v>-11.800000001676381</v>
      </c>
      <c r="W24" s="18">
        <f t="shared" ref="W24:W25" si="34">(H24-$H$20)*100</f>
        <v>9.3500003218650818</v>
      </c>
      <c r="X24" s="18">
        <f t="shared" ref="X24:X25" si="35">SQRT(V24^2+W24^2)</f>
        <v>15.055314877425836</v>
      </c>
      <c r="Y24" s="18">
        <f t="shared" ref="Y24:Y25" si="36">(I24-$I$20)*100</f>
        <v>-2.5000000000090949</v>
      </c>
      <c r="Z24" s="18">
        <f t="shared" ref="Z24:Z25" si="37">SQRT((G24-$G$20)^2+(H24-$H$20)^2+(I24-$I$20)^2)*100</f>
        <v>15.261471294029457</v>
      </c>
      <c r="AA24" s="18">
        <f t="shared" ref="AA24:AA25" si="38">Z24/F24</f>
        <v>1.0966326678346432</v>
      </c>
      <c r="AB24" s="19">
        <f t="shared" ref="AB24:AB25" si="39">(AA24-$AA$20)/(F24-$F$20)</f>
        <v>7.879995217974857E-2</v>
      </c>
      <c r="AC24" s="21"/>
      <c r="AD24" s="42">
        <f t="shared" ref="AD24:AD25" si="40">IF(F24&lt;=0,NA(),IF((G24-$G$20)&lt;0,ATAN2((H24-$H$20),(G24-$G$20))*180/PI()+360,ATAN2((H24-$H$20),(G24-$G$20))*180/PI()))</f>
        <v>308.39235160120393</v>
      </c>
      <c r="AE24" s="43">
        <f t="shared" ref="AE24:AE25" si="41">IF(E24&lt;=0,NA(),ATAN(Y24/X24)*180/PI())</f>
        <v>-9.4281819070183062</v>
      </c>
      <c r="AF24" s="21"/>
      <c r="AG24" s="55">
        <f t="shared" ref="AG24:AG25" si="42">1/(O24/E24)</f>
        <v>0.20434684197368158</v>
      </c>
      <c r="AH24" s="55">
        <f t="shared" ref="AH24:AH25" si="43">1/(Z24/F24)</f>
        <v>0.91188237349754564</v>
      </c>
      <c r="AI24" s="21"/>
      <c r="AJ24" s="17">
        <f t="shared" ref="AJ24:AJ25" si="44">SQRT((G24-$E$11)^2+(H24-$F$11)^2+(I24-$G$11)^2)</f>
        <v>422.68681679212875</v>
      </c>
    </row>
    <row r="25" spans="2:100" ht="15.75" x14ac:dyDescent="0.25">
      <c r="B25" s="138">
        <v>6</v>
      </c>
      <c r="C25" s="139"/>
      <c r="D25" s="89">
        <v>45652.375</v>
      </c>
      <c r="E25" s="82">
        <f t="shared" si="22"/>
        <v>4</v>
      </c>
      <c r="F25" s="83">
        <f t="shared" si="23"/>
        <v>17.916666666664241</v>
      </c>
      <c r="G25" s="20">
        <v>808683.64199999999</v>
      </c>
      <c r="H25" s="20">
        <v>9158745.9594999999</v>
      </c>
      <c r="I25" s="19">
        <v>2610.6185</v>
      </c>
      <c r="K25" s="16">
        <f t="shared" si="24"/>
        <v>-1.2499999953433871</v>
      </c>
      <c r="L25" s="17">
        <f t="shared" si="25"/>
        <v>1.7499998211860657</v>
      </c>
      <c r="M25" s="17">
        <f t="shared" si="26"/>
        <v>2.1505811685471743</v>
      </c>
      <c r="N25" s="17">
        <f t="shared" si="27"/>
        <v>0.70000000000618456</v>
      </c>
      <c r="O25" s="18">
        <f t="shared" si="28"/>
        <v>2.261636434646026</v>
      </c>
      <c r="P25" s="18">
        <f t="shared" si="29"/>
        <v>0.56540910866150651</v>
      </c>
      <c r="Q25" s="19">
        <f t="shared" si="30"/>
        <v>-1.0820578699422465</v>
      </c>
      <c r="R25" s="21"/>
      <c r="S25" s="42">
        <f t="shared" si="31"/>
        <v>324.46231953998279</v>
      </c>
      <c r="T25" s="43">
        <f t="shared" si="32"/>
        <v>18.029727472802058</v>
      </c>
      <c r="U25" s="21"/>
      <c r="V25" s="20">
        <f t="shared" si="33"/>
        <v>-13.049999997019768</v>
      </c>
      <c r="W25" s="18">
        <f t="shared" si="34"/>
        <v>11.100000143051147</v>
      </c>
      <c r="X25" s="18">
        <f t="shared" si="35"/>
        <v>17.132206603294026</v>
      </c>
      <c r="Y25" s="18">
        <f t="shared" si="36"/>
        <v>-1.8000000000029104</v>
      </c>
      <c r="Z25" s="18">
        <f t="shared" si="37"/>
        <v>17.226505829620873</v>
      </c>
      <c r="AA25" s="18">
        <f t="shared" si="38"/>
        <v>0.96147939514176028</v>
      </c>
      <c r="AB25" s="19">
        <f t="shared" si="39"/>
        <v>5.3663966240477604E-2</v>
      </c>
      <c r="AC25" s="21"/>
      <c r="AD25" s="42">
        <f t="shared" si="40"/>
        <v>310.38364827732295</v>
      </c>
      <c r="AE25" s="43">
        <f t="shared" si="41"/>
        <v>-5.9977921285610396</v>
      </c>
      <c r="AF25" s="21"/>
      <c r="AG25" s="55">
        <f t="shared" si="42"/>
        <v>1.7686308633536183</v>
      </c>
      <c r="AH25" s="55">
        <f t="shared" si="43"/>
        <v>1.0400638901393828</v>
      </c>
      <c r="AI25" s="21"/>
      <c r="AJ25" s="17">
        <f t="shared" si="44"/>
        <v>422.68186095221154</v>
      </c>
    </row>
    <row r="26" spans="2:100" ht="15.75" x14ac:dyDescent="0.25">
      <c r="B26" s="138">
        <v>7</v>
      </c>
      <c r="C26" s="139"/>
      <c r="D26" s="89">
        <v>45664.375</v>
      </c>
      <c r="E26" s="82">
        <f t="shared" ref="E26:E27" si="45">D26-D25</f>
        <v>12</v>
      </c>
      <c r="F26" s="83">
        <f t="shared" ref="F26:F27" si="46">D26-D$20</f>
        <v>29.916666666664241</v>
      </c>
      <c r="G26" s="20">
        <v>808683.71824999992</v>
      </c>
      <c r="H26" s="20">
        <v>9158746.1456499994</v>
      </c>
      <c r="I26" s="19">
        <v>2610.6152000000002</v>
      </c>
      <c r="K26" s="16">
        <f t="shared" ref="K26:K27" si="47">(G26-G25)*100</f>
        <v>7.6249999925494194</v>
      </c>
      <c r="L26" s="17">
        <f t="shared" ref="L26:L27" si="48">(H26-H25)*100</f>
        <v>18.614999949932098</v>
      </c>
      <c r="M26" s="17">
        <f t="shared" ref="M26:M27" si="49">SQRT(K26^2+L26^2)</f>
        <v>20.116134022777604</v>
      </c>
      <c r="N26" s="17">
        <f t="shared" ref="N26:N27" si="50">(I26-I25)*100</f>
        <v>-0.32999999998537533</v>
      </c>
      <c r="O26" s="18">
        <f t="shared" ref="O26:O27" si="51">(SQRT((G26-G25)^2+(H26-H25)^2+(I26-I25)^2)*100)</f>
        <v>20.11884062321537</v>
      </c>
      <c r="P26" s="18">
        <f t="shared" ref="P26:P27" si="52">O26/(F26-F25)</f>
        <v>1.6765700519346141</v>
      </c>
      <c r="Q26" s="19">
        <f t="shared" ref="Q26:Q27" si="53">(P26-P25)/(F26-F25)</f>
        <v>9.2596745272758962E-2</v>
      </c>
      <c r="R26" s="21"/>
      <c r="S26" s="42">
        <f t="shared" ref="S26:S27" si="54">IF(K26&lt;0, ATAN2(L26,K26)*180/PI()+360,ATAN2(L26,K26)*180/PI())</f>
        <v>22.274786450076242</v>
      </c>
      <c r="T26" s="43">
        <f t="shared" ref="T26:T27" si="55">ATAN(N26/M26)*180/PI()</f>
        <v>-0.93983821047999105</v>
      </c>
      <c r="U26" s="21"/>
      <c r="V26" s="20">
        <f t="shared" ref="V26:V27" si="56">(G26-$G$20)*100</f>
        <v>-5.4250000044703484</v>
      </c>
      <c r="W26" s="18">
        <f t="shared" ref="W26:W27" si="57">(H26-$H$20)*100</f>
        <v>29.715000092983246</v>
      </c>
      <c r="X26" s="18">
        <f t="shared" ref="X26:X27" si="58">SQRT(V26^2+W26^2)</f>
        <v>30.206155921839802</v>
      </c>
      <c r="Y26" s="18">
        <f t="shared" ref="Y26:Y27" si="59">(I26-$I$20)*100</f>
        <v>-2.1299999999882857</v>
      </c>
      <c r="Z26" s="18">
        <f t="shared" ref="Z26:Z27" si="60">SQRT((G26-$G$20)^2+(H26-$H$20)^2+(I26-$I$20)^2)*100</f>
        <v>30.281161727622795</v>
      </c>
      <c r="AA26" s="18">
        <f t="shared" ref="AA26:AA27" si="61">Z26/F26</f>
        <v>1.0121836789178356</v>
      </c>
      <c r="AB26" s="19">
        <f t="shared" ref="AB26:AB27" si="62">(AA26-$AA$20)/(F26-$F$20)</f>
        <v>3.3833437735417859E-2</v>
      </c>
      <c r="AC26" s="21"/>
      <c r="AD26" s="42">
        <f t="shared" ref="AD26:AD27" si="63">IF(F26&lt;=0,NA(),IF((G26-$G$20)&lt;0,ATAN2((H26-$H$20),(G26-$G$20))*180/PI()+360,ATAN2((H26-$H$20),(G26-$G$20))*180/PI()))</f>
        <v>349.6535875491557</v>
      </c>
      <c r="AE26" s="43">
        <f t="shared" ref="AE26:AE27" si="64">IF(E26&lt;=0,NA(),ATAN(Y26/X26)*180/PI())</f>
        <v>-4.0335597069347759</v>
      </c>
      <c r="AF26" s="21"/>
      <c r="AG26" s="55">
        <f t="shared" ref="AG26:AG27" si="65">1/(O26/E26)</f>
        <v>0.59645584080789715</v>
      </c>
      <c r="AH26" s="55">
        <f t="shared" ref="AH26:AH27" si="66">1/(Z26/F26)</f>
        <v>0.98796297631388252</v>
      </c>
      <c r="AI26" s="21"/>
      <c r="AJ26" s="17">
        <f t="shared" ref="AJ26:AJ27" si="67">SQRT((G26-$E$11)^2+(H26-$F$11)^2+(I26-$G$11)^2)</f>
        <v>422.49060934891548</v>
      </c>
    </row>
    <row r="27" spans="2:100" ht="15.75" x14ac:dyDescent="0.25">
      <c r="B27" s="138">
        <v>8</v>
      </c>
      <c r="C27" s="139"/>
      <c r="D27" s="89">
        <v>45666.375</v>
      </c>
      <c r="E27" s="82">
        <f t="shared" si="45"/>
        <v>2</v>
      </c>
      <c r="F27" s="83">
        <f t="shared" si="46"/>
        <v>31.916666666664241</v>
      </c>
      <c r="G27" s="20">
        <v>808683.70344999991</v>
      </c>
      <c r="H27" s="20">
        <v>9158746.1549500003</v>
      </c>
      <c r="I27" s="19">
        <v>2610.6064000000001</v>
      </c>
      <c r="K27" s="16">
        <f t="shared" si="47"/>
        <v>-1.4800000004470348</v>
      </c>
      <c r="L27" s="17">
        <f t="shared" si="48"/>
        <v>0.93000009655952454</v>
      </c>
      <c r="M27" s="17">
        <f t="shared" si="49"/>
        <v>1.7479416983766787</v>
      </c>
      <c r="N27" s="17">
        <f t="shared" si="50"/>
        <v>-0.8800000000064756</v>
      </c>
      <c r="O27" s="18">
        <f t="shared" si="51"/>
        <v>1.9569619773862099</v>
      </c>
      <c r="P27" s="18">
        <f t="shared" si="52"/>
        <v>0.97848098869310496</v>
      </c>
      <c r="Q27" s="19">
        <f t="shared" si="53"/>
        <v>-0.34904453162075455</v>
      </c>
      <c r="R27" s="21"/>
      <c r="S27" s="42">
        <f t="shared" si="54"/>
        <v>302.14436869923776</v>
      </c>
      <c r="T27" s="43">
        <f t="shared" si="55"/>
        <v>-26.722936563974098</v>
      </c>
      <c r="U27" s="21"/>
      <c r="V27" s="20">
        <f t="shared" si="56"/>
        <v>-6.9050000049173832</v>
      </c>
      <c r="W27" s="18">
        <f t="shared" si="57"/>
        <v>30.64500018954277</v>
      </c>
      <c r="X27" s="18">
        <f t="shared" si="58"/>
        <v>31.413294346263424</v>
      </c>
      <c r="Y27" s="18">
        <f t="shared" si="59"/>
        <v>-3.0099999999947613</v>
      </c>
      <c r="Z27" s="18">
        <f t="shared" si="60"/>
        <v>31.557172903873283</v>
      </c>
      <c r="AA27" s="18">
        <f t="shared" si="61"/>
        <v>0.98873648784989077</v>
      </c>
      <c r="AB27" s="19">
        <f t="shared" si="62"/>
        <v>3.0978688914359245E-2</v>
      </c>
      <c r="AC27" s="21"/>
      <c r="AD27" s="42">
        <f t="shared" si="63"/>
        <v>347.30204452677265</v>
      </c>
      <c r="AE27" s="43">
        <f t="shared" si="64"/>
        <v>-5.473331691991226</v>
      </c>
      <c r="AF27" s="21"/>
      <c r="AG27" s="55">
        <f t="shared" si="65"/>
        <v>1.0219922630644429</v>
      </c>
      <c r="AH27" s="55">
        <f t="shared" si="66"/>
        <v>1.0113918240992632</v>
      </c>
      <c r="AI27" s="21"/>
      <c r="AJ27" s="17">
        <f t="shared" si="67"/>
        <v>422.49016801828719</v>
      </c>
    </row>
    <row r="28" spans="2:100" ht="15.75" x14ac:dyDescent="0.25">
      <c r="B28" s="138">
        <v>9</v>
      </c>
      <c r="C28" s="139"/>
      <c r="D28" s="132">
        <v>45685.416666666664</v>
      </c>
      <c r="E28" s="82">
        <f t="shared" ref="E28" si="68">D28-D27</f>
        <v>19.041666666664241</v>
      </c>
      <c r="F28" s="83">
        <f t="shared" ref="F28" si="69">D28-D$20</f>
        <v>50.958333333328483</v>
      </c>
      <c r="G28" s="20">
        <v>808683.66149999993</v>
      </c>
      <c r="H28" s="20">
        <v>9158745.9864999987</v>
      </c>
      <c r="I28" s="19">
        <v>2610.6220000000003</v>
      </c>
      <c r="K28" s="16">
        <f t="shared" ref="K28" si="70">(G28-G27)*100</f>
        <v>-4.1949999984353781</v>
      </c>
      <c r="L28" s="17">
        <f t="shared" ref="L28" si="71">(H28-H27)*100</f>
        <v>-16.84500016272068</v>
      </c>
      <c r="M28" s="17">
        <f t="shared" ref="M28" si="72">SQRT(K28^2+L28^2)</f>
        <v>17.359494677810542</v>
      </c>
      <c r="N28" s="17">
        <f t="shared" ref="N28" si="73">(I28-I27)*100</f>
        <v>1.5600000000176806</v>
      </c>
      <c r="O28" s="18">
        <f t="shared" ref="O28" si="74">(SQRT((G28-G27)^2+(H28-H27)^2+(I28-I27)^2)*100)</f>
        <v>17.429447939306275</v>
      </c>
      <c r="P28" s="18">
        <f t="shared" ref="P28" si="75">O28/(F28-F27)</f>
        <v>0.91533205808184659</v>
      </c>
      <c r="Q28" s="19">
        <f t="shared" ref="Q28" si="76">(P28-P27)/(F28-F27)</f>
        <v>-3.3163552180971419E-3</v>
      </c>
      <c r="R28" s="21"/>
      <c r="S28" s="42">
        <f t="shared" ref="S28" si="77">IF(K28&lt;0, ATAN2(L28,K28)*180/PI()+360,ATAN2(L28,K28)*180/PI())</f>
        <v>193.98421085468806</v>
      </c>
      <c r="T28" s="43">
        <f t="shared" ref="T28" si="78">ATAN(N28/M28)*180/PI()</f>
        <v>5.1350557049510934</v>
      </c>
      <c r="U28" s="21"/>
      <c r="V28" s="20">
        <f t="shared" ref="V28" si="79">(G28-$G$20)*100</f>
        <v>-11.100000003352761</v>
      </c>
      <c r="W28" s="18">
        <f t="shared" ref="W28" si="80">(H28-$H$20)*100</f>
        <v>13.80000002682209</v>
      </c>
      <c r="X28" s="18">
        <f t="shared" ref="X28" si="81">SQRT(V28^2+W28^2)</f>
        <v>17.710166594776037</v>
      </c>
      <c r="Y28" s="18">
        <f t="shared" ref="Y28" si="82">(I28-$I$20)*100</f>
        <v>-1.4499999999770807</v>
      </c>
      <c r="Z28" s="18">
        <f t="shared" ref="Z28" si="83">SQRT((G28-$G$20)^2+(H28-$H$20)^2+(I28-$I$20)^2)*100</f>
        <v>17.76942601252653</v>
      </c>
      <c r="AA28" s="18">
        <f t="shared" ref="AA28" si="84">Z28/F28</f>
        <v>0.34870500760480566</v>
      </c>
      <c r="AB28" s="19">
        <f t="shared" ref="AB28" si="85">(AA28-$AA$20)/(F28-$F$20)</f>
        <v>6.8429437305937302E-3</v>
      </c>
      <c r="AC28" s="21"/>
      <c r="AD28" s="42">
        <f t="shared" ref="AD28" si="86">IF(F28&lt;=0,NA(),IF((G28-$G$20)&lt;0,ATAN2((H28-$H$20),(G28-$G$20))*180/PI()+360,ATAN2((H28-$H$20),(G28-$G$20))*180/PI()))</f>
        <v>321.18861600917631</v>
      </c>
      <c r="AE28" s="43">
        <f t="shared" ref="AE28" si="87">IF(E28&lt;=0,NA(),ATAN(Y28/X28)*180/PI())</f>
        <v>-4.6805877188662564</v>
      </c>
      <c r="AF28" s="21"/>
      <c r="AG28" s="55">
        <f t="shared" ref="AG28" si="88">1/(O28/E28)</f>
        <v>1.0924997012511306</v>
      </c>
      <c r="AH28" s="55">
        <f t="shared" ref="AH28" si="89">1/(Z28/F28)</f>
        <v>2.8677534827183209</v>
      </c>
      <c r="AI28" s="21"/>
      <c r="AJ28" s="17">
        <f t="shared" ref="AJ28" si="90">SQRT((G28-$E$11)^2+(H28-$F$11)^2+(I28-$G$11)^2)</f>
        <v>422.65000049429347</v>
      </c>
    </row>
    <row r="29" spans="2:100" ht="15.75" x14ac:dyDescent="0.25">
      <c r="B29" s="138">
        <v>10</v>
      </c>
      <c r="C29" s="139"/>
      <c r="D29" s="132">
        <v>45687.375</v>
      </c>
      <c r="E29" s="82">
        <f t="shared" ref="E29" si="91">D29-D28</f>
        <v>1.9583333333357587</v>
      </c>
      <c r="F29" s="83">
        <f t="shared" ref="F29" si="92">D29-D$20</f>
        <v>52.916666666664241</v>
      </c>
      <c r="G29" s="20">
        <v>808683.64899999998</v>
      </c>
      <c r="H29" s="20">
        <v>9158746.004999999</v>
      </c>
      <c r="I29" s="19">
        <v>2610.6289999999999</v>
      </c>
      <c r="K29" s="16">
        <f t="shared" ref="K29" si="93">(G29-G28)*100</f>
        <v>-1.2499999953433871</v>
      </c>
      <c r="L29" s="17">
        <f t="shared" ref="L29" si="94">(H29-H28)*100</f>
        <v>1.8500000238418579</v>
      </c>
      <c r="M29" s="17">
        <f t="shared" ref="M29" si="95">SQRT(K29^2+L29^2)</f>
        <v>2.2327113733246717</v>
      </c>
      <c r="N29" s="17">
        <f t="shared" ref="N29" si="96">(I29-I28)*100</f>
        <v>0.69999999996070983</v>
      </c>
      <c r="O29" s="18">
        <f t="shared" ref="O29" si="97">(SQRT((G29-G28)^2+(H29-H28)^2+(I29-I28)^2)*100)</f>
        <v>2.3398718077104856</v>
      </c>
      <c r="P29" s="18">
        <f t="shared" ref="P29" si="98">O29/(F29-F28)</f>
        <v>1.194828157127279</v>
      </c>
      <c r="Q29" s="19">
        <f t="shared" ref="Q29" si="99">(P29-P28)/(F29-F28)</f>
        <v>0.1427214122783419</v>
      </c>
      <c r="R29" s="21"/>
      <c r="S29" s="42">
        <f t="shared" ref="S29" si="100">IF(K29&lt;0, ATAN2(L29,K29)*180/PI()+360,ATAN2(L29,K29)*180/PI())</f>
        <v>325.95406308495001</v>
      </c>
      <c r="T29" s="43">
        <f t="shared" ref="T29" si="101">ATAN(N29/M29)*180/PI()</f>
        <v>17.407259135501942</v>
      </c>
      <c r="U29" s="21"/>
      <c r="V29" s="20">
        <f t="shared" ref="V29" si="102">(G29-$G$20)*100</f>
        <v>-12.349999998696148</v>
      </c>
      <c r="W29" s="18">
        <f t="shared" ref="W29" si="103">(H29-$H$20)*100</f>
        <v>15.650000050663948</v>
      </c>
      <c r="X29" s="18">
        <f t="shared" ref="X29" si="104">SQRT(V29^2+W29^2)</f>
        <v>19.936022711503327</v>
      </c>
      <c r="Y29" s="18">
        <f t="shared" ref="Y29" si="105">(I29-$I$20)*100</f>
        <v>-0.7500000000163709</v>
      </c>
      <c r="Z29" s="18">
        <f t="shared" ref="Z29" si="106">SQRT((G29-$G$20)^2+(H29-$H$20)^2+(I29-$I$20)^2)*100</f>
        <v>19.950125351826767</v>
      </c>
      <c r="AA29" s="18">
        <f t="shared" ref="AA29" si="107">Z29/F29</f>
        <v>0.3770102428691845</v>
      </c>
      <c r="AB29" s="19">
        <f t="shared" ref="AB29" si="108">(AA29-$AA$20)/(F29-$F$20)</f>
        <v>7.1246030148510572E-3</v>
      </c>
      <c r="AC29" s="21"/>
      <c r="AD29" s="42">
        <f t="shared" ref="AD29" si="109">IF(F29&lt;=0,NA(),IF((G29-$G$20)&lt;0,ATAN2((H29-$H$20),(G29-$G$20))*180/PI()+360,ATAN2((H29-$H$20),(G29-$G$20))*180/PI()))</f>
        <v>321.72170921310288</v>
      </c>
      <c r="AE29" s="43">
        <f t="shared" ref="AE29" si="110">IF(E29&lt;=0,NA(),ATAN(Y29/X29)*180/PI())</f>
        <v>-2.1544708248276119</v>
      </c>
      <c r="AF29" s="21"/>
      <c r="AG29" s="55">
        <f t="shared" ref="AG29" si="111">1/(O29/E29)</f>
        <v>0.836940437028448</v>
      </c>
      <c r="AH29" s="55">
        <f t="shared" ref="AH29" si="112">1/(Z29/F29)</f>
        <v>2.6524478284452906</v>
      </c>
      <c r="AI29" s="21"/>
      <c r="AJ29" s="17">
        <f t="shared" ref="AJ29" si="113">SQRT((G29-$E$11)^2+(H29-$F$11)^2+(I29-$G$11)^2)</f>
        <v>422.64426211548766</v>
      </c>
    </row>
    <row r="30" spans="2:100" ht="15.75" x14ac:dyDescent="0.25">
      <c r="B30" s="138">
        <v>11</v>
      </c>
      <c r="C30" s="139"/>
      <c r="D30" s="132">
        <v>45698.375</v>
      </c>
      <c r="E30" s="82">
        <f t="shared" ref="E30" si="114">D30-D29</f>
        <v>11</v>
      </c>
      <c r="F30" s="83">
        <f t="shared" ref="F30" si="115">D30-D$20</f>
        <v>63.916666666664241</v>
      </c>
      <c r="G30" s="20">
        <v>808683.64100000006</v>
      </c>
      <c r="H30" s="20">
        <v>9158745.9974999987</v>
      </c>
      <c r="I30" s="19">
        <v>2610.6305000000002</v>
      </c>
      <c r="K30" s="16">
        <f t="shared" ref="K30" si="116">(G30-G29)*100</f>
        <v>-0.79999999143183231</v>
      </c>
      <c r="L30" s="17">
        <f t="shared" ref="L30" si="117">(H30-H29)*100</f>
        <v>-0.75000002980232239</v>
      </c>
      <c r="M30" s="17">
        <f t="shared" ref="M30" si="118">SQRT(K30^2+L30^2)</f>
        <v>1.0965856241053027</v>
      </c>
      <c r="N30" s="17">
        <f t="shared" ref="N30" si="119">(I30-I29)*100</f>
        <v>0.15000000003055902</v>
      </c>
      <c r="O30" s="18">
        <f t="shared" ref="O30" si="120">(SQRT((G30-G29)^2+(H30-H29)^2+(I30-I29)^2)*100)</f>
        <v>1.1067971950649242</v>
      </c>
      <c r="P30" s="18">
        <f t="shared" ref="P30" si="121">O30/(F30-F29)</f>
        <v>0.10061792682408402</v>
      </c>
      <c r="Q30" s="19">
        <f t="shared" ref="Q30" si="122">(P30-P29)/(F30-F29)</f>
        <v>-9.9473657300290438E-2</v>
      </c>
      <c r="R30" s="21"/>
      <c r="S30" s="42">
        <f t="shared" ref="S30" si="123">IF(K30&lt;0, ATAN2(L30,K30)*180/PI()+360,ATAN2(L30,K30)*180/PI())</f>
        <v>226.84760882380942</v>
      </c>
      <c r="T30" s="43">
        <f t="shared" ref="T30" si="124">ATAN(N30/M30)*180/PI()</f>
        <v>7.7890476365962664</v>
      </c>
      <c r="U30" s="21"/>
      <c r="V30" s="20">
        <f t="shared" ref="V30" si="125">(G30-$G$20)*100</f>
        <v>-13.149999990127981</v>
      </c>
      <c r="W30" s="18">
        <f t="shared" ref="W30" si="126">(H30-$H$20)*100</f>
        <v>14.900000020861626</v>
      </c>
      <c r="X30" s="18">
        <f t="shared" ref="X30" si="127">SQRT(V30^2+W30^2)</f>
        <v>19.872908704113808</v>
      </c>
      <c r="Y30" s="18">
        <f t="shared" ref="Y30" si="128">(I30-$I$20)*100</f>
        <v>-0.59999999998581188</v>
      </c>
      <c r="Z30" s="18">
        <f t="shared" ref="Z30" si="129">SQRT((G30-$G$20)^2+(H30-$H$20)^2+(I30-$I$20)^2)*100</f>
        <v>19.881964197785521</v>
      </c>
      <c r="AA30" s="18">
        <f t="shared" ref="AA30" si="130">Z30/F30</f>
        <v>0.31106071756640846</v>
      </c>
      <c r="AB30" s="19">
        <f t="shared" ref="AB30" si="131">(AA30-$AA$20)/(F30-$F$20)</f>
        <v>4.8666605095137464E-3</v>
      </c>
      <c r="AC30" s="21"/>
      <c r="AD30" s="42">
        <f t="shared" ref="AD30" si="132">IF(F30&lt;=0,NA(),IF((G30-$G$20)&lt;0,ATAN2((H30-$H$20),(G30-$G$20))*180/PI()+360,ATAN2((H30-$H$20),(G30-$G$20))*180/PI()))</f>
        <v>318.56997600984874</v>
      </c>
      <c r="AE30" s="43">
        <f t="shared" ref="AE30" si="133">IF(E30&lt;=0,NA(),ATAN(Y30/X30)*180/PI())</f>
        <v>-1.7293405990709403</v>
      </c>
      <c r="AF30" s="21"/>
      <c r="AG30" s="55">
        <f t="shared" ref="AG30" si="134">1/(O30/E30)</f>
        <v>9.9385868061896794</v>
      </c>
      <c r="AH30" s="55">
        <f t="shared" ref="AH30" si="135">1/(Z30/F30)</f>
        <v>3.2148064462254373</v>
      </c>
      <c r="AI30" s="21"/>
      <c r="AJ30" s="17">
        <f t="shared" ref="AJ30" si="136">SQRT((G30-$E$11)^2+(H30-$F$11)^2+(I30-$G$11)^2)</f>
        <v>422.65513533825691</v>
      </c>
    </row>
    <row r="31" spans="2:100" ht="15.75" x14ac:dyDescent="0.25">
      <c r="B31" s="138">
        <v>12</v>
      </c>
      <c r="C31" s="139"/>
      <c r="D31" s="132">
        <v>45702.458333333336</v>
      </c>
      <c r="E31" s="82">
        <f t="shared" ref="E31:E32" si="137">D31-D30</f>
        <v>4.0833333333357587</v>
      </c>
      <c r="F31" s="83">
        <f t="shared" ref="F31:F32" si="138">D31-D$20</f>
        <v>68</v>
      </c>
      <c r="G31" s="20">
        <v>808683.62950000004</v>
      </c>
      <c r="H31" s="20">
        <v>9158746.0024999995</v>
      </c>
      <c r="I31" s="19">
        <v>2610.6075000000001</v>
      </c>
      <c r="K31" s="16">
        <f t="shared" ref="K31:K32" si="139">(G31-G30)*100</f>
        <v>-1.1500000022351742</v>
      </c>
      <c r="L31" s="17">
        <f t="shared" ref="L31:L32" si="140">(H31-H30)*100</f>
        <v>0.50000008195638657</v>
      </c>
      <c r="M31" s="17">
        <f t="shared" ref="M31:M32" si="141">SQRT(K31^2+L31^2)</f>
        <v>1.2539936551264101</v>
      </c>
      <c r="N31" s="17">
        <f t="shared" ref="N31:N32" si="142">(I31-I30)*100</f>
        <v>-2.3000000000138243</v>
      </c>
      <c r="O31" s="18">
        <f t="shared" ref="O31:O32" si="143">(SQRT((G31-G30)^2+(H31-H30)^2+(I31-I30)^2)*100)</f>
        <v>2.6196373961220063</v>
      </c>
      <c r="P31" s="18">
        <f t="shared" ref="P31:P32" si="144">O31/(F31-F30)</f>
        <v>0.64154385211113074</v>
      </c>
      <c r="Q31" s="19">
        <f t="shared" ref="Q31:Q32" si="145">(P31-P30)/(F31-F30)</f>
        <v>0.13247165517225928</v>
      </c>
      <c r="R31" s="21"/>
      <c r="S31" s="42">
        <f t="shared" ref="S31:S32" si="146">IF(K31&lt;0, ATAN2(L31,K31)*180/PI()+360,ATAN2(L31,K31)*180/PI())</f>
        <v>293.49856906932899</v>
      </c>
      <c r="T31" s="43">
        <f t="shared" ref="T31:T32" si="147">ATAN(N31/M31)*180/PI()</f>
        <v>-61.400135446162309</v>
      </c>
      <c r="U31" s="21"/>
      <c r="V31" s="20">
        <f t="shared" ref="V31:V32" si="148">(G31-$G$20)*100</f>
        <v>-14.299999992363155</v>
      </c>
      <c r="W31" s="18">
        <f t="shared" ref="W31:W32" si="149">(H31-$H$20)*100</f>
        <v>15.400000102818012</v>
      </c>
      <c r="X31" s="18">
        <f t="shared" ref="X31:X32" si="150">SQRT(V31^2+W31^2)</f>
        <v>21.015470562144952</v>
      </c>
      <c r="Y31" s="18">
        <f t="shared" ref="Y31:Y32" si="151">(I31-$I$20)*100</f>
        <v>-2.8999999999996362</v>
      </c>
      <c r="Z31" s="18">
        <f t="shared" ref="Z31:Z32" si="152">SQRT((G31-$G$20)^2+(H31-$H$20)^2+(I31-$I$20)^2)*100</f>
        <v>21.214617671510812</v>
      </c>
      <c r="AA31" s="18">
        <f t="shared" ref="AA31:AA32" si="153">Z31/F31</f>
        <v>0.3119796716398649</v>
      </c>
      <c r="AB31" s="19">
        <f t="shared" ref="AB31:AB32" si="154">(AA31-$AA$20)/(F31-$F$20)</f>
        <v>4.5879363476450724E-3</v>
      </c>
      <c r="AC31" s="21"/>
      <c r="AD31" s="42">
        <f t="shared" ref="AD31:AD32" si="155">IF(F31&lt;=0,NA(),IF((G31-$G$20)&lt;0,ATAN2((H31-$H$20),(G31-$G$20))*180/PI()+360,ATAN2((H31-$H$20),(G31-$G$20))*180/PI()))</f>
        <v>317.12109660266225</v>
      </c>
      <c r="AE31" s="43">
        <f t="shared" ref="AE31:AE32" si="156">IF(E31&lt;=0,NA(),ATAN(Y31/X31)*180/PI())</f>
        <v>-7.8568299126182435</v>
      </c>
      <c r="AF31" s="21"/>
      <c r="AG31" s="55">
        <f t="shared" ref="AG31:AG32" si="157">1/(O31/E31)</f>
        <v>1.5587399001787583</v>
      </c>
      <c r="AH31" s="55">
        <f t="shared" ref="AH31:AH32" si="158">1/(Z31/F31)</f>
        <v>3.2053370488650117</v>
      </c>
      <c r="AI31" s="21"/>
      <c r="AJ31" s="17">
        <f t="shared" ref="AJ31:AJ32" si="159">SQRT((G31-$E$11)^2+(H31-$F$11)^2+(I31-$G$11)^2)</f>
        <v>422.65319932720041</v>
      </c>
    </row>
    <row r="32" spans="2:100" ht="15.75" x14ac:dyDescent="0.25">
      <c r="B32" s="138">
        <v>13</v>
      </c>
      <c r="C32" s="139"/>
      <c r="D32" s="132">
        <v>45704.625</v>
      </c>
      <c r="E32" s="82">
        <f t="shared" si="137"/>
        <v>2.1666666666642413</v>
      </c>
      <c r="F32" s="83">
        <f t="shared" si="138"/>
        <v>70.166666666664241</v>
      </c>
      <c r="G32" s="20">
        <v>808683.63399999996</v>
      </c>
      <c r="H32" s="20">
        <v>9158746.0075000003</v>
      </c>
      <c r="I32" s="19">
        <v>2610.6085000000003</v>
      </c>
      <c r="K32" s="16">
        <f t="shared" si="139"/>
        <v>0.44999999227002263</v>
      </c>
      <c r="L32" s="17">
        <f t="shared" si="140"/>
        <v>0.50000008195638657</v>
      </c>
      <c r="M32" s="17">
        <f t="shared" si="141"/>
        <v>0.67268125810030832</v>
      </c>
      <c r="N32" s="17">
        <f t="shared" si="142"/>
        <v>0.10000000002037268</v>
      </c>
      <c r="O32" s="18">
        <f t="shared" si="143"/>
        <v>0.68007358058043121</v>
      </c>
      <c r="P32" s="18">
        <f t="shared" si="144"/>
        <v>0.31388011411439654</v>
      </c>
      <c r="Q32" s="19">
        <f t="shared" si="145"/>
        <v>-0.15122941753712354</v>
      </c>
      <c r="R32" s="21"/>
      <c r="S32" s="42">
        <f t="shared" si="146"/>
        <v>41.987207336618603</v>
      </c>
      <c r="T32" s="43">
        <f t="shared" si="147"/>
        <v>8.455597682563635</v>
      </c>
      <c r="U32" s="21"/>
      <c r="V32" s="20">
        <f t="shared" si="148"/>
        <v>-13.850000000093132</v>
      </c>
      <c r="W32" s="18">
        <f t="shared" si="149"/>
        <v>15.900000184774399</v>
      </c>
      <c r="X32" s="18">
        <f t="shared" si="150"/>
        <v>21.086310864596626</v>
      </c>
      <c r="Y32" s="18">
        <f t="shared" si="151"/>
        <v>-2.7999999999792635</v>
      </c>
      <c r="Z32" s="18">
        <f t="shared" si="152"/>
        <v>21.271401126354828</v>
      </c>
      <c r="AA32" s="18">
        <f t="shared" si="153"/>
        <v>0.30315536047062558</v>
      </c>
      <c r="AB32" s="19">
        <f t="shared" si="154"/>
        <v>4.3205039497002766E-3</v>
      </c>
      <c r="AC32" s="21"/>
      <c r="AD32" s="42">
        <f t="shared" si="155"/>
        <v>318.94188173197864</v>
      </c>
      <c r="AE32" s="43">
        <f t="shared" si="156"/>
        <v>-7.5639174922643582</v>
      </c>
      <c r="AF32" s="21"/>
      <c r="AG32" s="55">
        <f t="shared" si="157"/>
        <v>3.1859297707389667</v>
      </c>
      <c r="AH32" s="55">
        <f t="shared" si="158"/>
        <v>3.2986386862748405</v>
      </c>
      <c r="AI32" s="21"/>
      <c r="AJ32" s="17">
        <f t="shared" si="159"/>
        <v>422.64685138749513</v>
      </c>
    </row>
    <row r="33" spans="2:36" ht="15.75" x14ac:dyDescent="0.25">
      <c r="B33" s="138">
        <v>14</v>
      </c>
      <c r="C33" s="139"/>
      <c r="D33" s="132">
        <v>45713.625</v>
      </c>
      <c r="E33" s="82">
        <f t="shared" ref="E33" si="160">D33-D32</f>
        <v>9</v>
      </c>
      <c r="F33" s="83">
        <f t="shared" ref="F33" si="161">D33-D$20</f>
        <v>79.166666666664241</v>
      </c>
      <c r="G33" s="20">
        <v>808683.65150000004</v>
      </c>
      <c r="H33" s="20">
        <v>9158745.995000001</v>
      </c>
      <c r="I33" s="19">
        <v>2610.6145000000001</v>
      </c>
      <c r="K33" s="16">
        <f t="shared" ref="K33" si="162">(G33-G32)*100</f>
        <v>1.7500000074505806</v>
      </c>
      <c r="L33" s="17">
        <f t="shared" ref="L33" si="163">(H33-H32)*100</f>
        <v>-1.249999925494194</v>
      </c>
      <c r="M33" s="17">
        <f t="shared" ref="M33" si="164">SQRT(K33^2+L33^2)</f>
        <v>2.1505812795178243</v>
      </c>
      <c r="N33" s="17">
        <f t="shared" ref="N33" si="165">(I33-I32)*100</f>
        <v>0.59999999998581188</v>
      </c>
      <c r="O33" s="18">
        <f t="shared" ref="O33" si="166">(SQRT((G33-G32)^2+(H33-H32)^2+(I33-I32)^2)*100)</f>
        <v>2.2327113202999391</v>
      </c>
      <c r="P33" s="18">
        <f t="shared" ref="P33" si="167">O33/(F33-F32)</f>
        <v>0.24807903558888211</v>
      </c>
      <c r="Q33" s="19">
        <f t="shared" ref="Q33" si="168">(P33-P32)/(F33-F32)</f>
        <v>-7.3112309472793801E-3</v>
      </c>
      <c r="R33" s="21"/>
      <c r="S33" s="42">
        <f t="shared" ref="S33" si="169">IF(K33&lt;0, ATAN2(L33,K33)*180/PI()+360,ATAN2(L33,K33)*180/PI())</f>
        <v>125.53767606135207</v>
      </c>
      <c r="T33" s="43">
        <f t="shared" ref="T33" si="170">ATAN(N33/M33)*180/PI()</f>
        <v>15.588801323903022</v>
      </c>
      <c r="U33" s="21"/>
      <c r="V33" s="20">
        <f t="shared" ref="V33" si="171">(G33-$G$20)*100</f>
        <v>-12.099999992642552</v>
      </c>
      <c r="W33" s="18">
        <f t="shared" ref="W33" si="172">(H33-$H$20)*100</f>
        <v>14.650000259280205</v>
      </c>
      <c r="X33" s="18">
        <f t="shared" ref="X33" si="173">SQRT(V33^2+W33^2)</f>
        <v>19.000855439133783</v>
      </c>
      <c r="Y33" s="18">
        <f t="shared" ref="Y33" si="174">(I33-$I$20)*100</f>
        <v>-2.1999999999934516</v>
      </c>
      <c r="Z33" s="18">
        <f t="shared" ref="Z33" si="175">SQRT((G33-$G$20)^2+(H33-$H$20)^2+(I33-$I$20)^2)*100</f>
        <v>19.127794107497888</v>
      </c>
      <c r="AA33" s="18">
        <f t="shared" ref="AA33" si="176">Z33/F33</f>
        <v>0.24161424135787546</v>
      </c>
      <c r="AB33" s="19">
        <f t="shared" ref="AB33" si="177">(AA33-$AA$20)/(F33-$F$20)</f>
        <v>3.0519693645206258E-3</v>
      </c>
      <c r="AC33" s="21"/>
      <c r="AD33" s="42">
        <f t="shared" ref="AD33" si="178">IF(F33&lt;=0,NA(),IF((G33-$G$20)&lt;0,ATAN2((H33-$H$20),(G33-$G$20))*180/PI()+360,ATAN2((H33-$H$20),(G33-$G$20))*180/PI()))</f>
        <v>320.4453864208653</v>
      </c>
      <c r="AE33" s="43">
        <f t="shared" ref="AE33" si="179">IF(E33&lt;=0,NA(),ATAN(Y33/X33)*180/PI())</f>
        <v>-6.6045407670055161</v>
      </c>
      <c r="AF33" s="21"/>
      <c r="AG33" s="55">
        <f t="shared" ref="AG33" si="180">1/(O33/E33)</f>
        <v>4.0309734259738308</v>
      </c>
      <c r="AH33" s="55">
        <f t="shared" ref="AH33" si="181">1/(Z33/F33)</f>
        <v>4.1388288802017046</v>
      </c>
      <c r="AI33" s="21"/>
      <c r="AJ33" s="17">
        <f t="shared" ref="AJ33" si="182">SQRT((G33-$E$11)^2+(H33-$F$11)^2+(I33-$G$11)^2)</f>
        <v>422.64764289089891</v>
      </c>
    </row>
    <row r="34" spans="2:36" ht="15.75" x14ac:dyDescent="0.25">
      <c r="B34" s="138">
        <v>15</v>
      </c>
      <c r="C34" s="139"/>
      <c r="D34" s="132"/>
      <c r="E34" s="82"/>
      <c r="F34" s="83"/>
      <c r="G34" s="20"/>
      <c r="H34" s="20"/>
      <c r="I34" s="19"/>
    </row>
    <row r="35" spans="2:36" ht="15.75" x14ac:dyDescent="0.25">
      <c r="B35" s="138">
        <v>16</v>
      </c>
      <c r="C35" s="139"/>
      <c r="D35" s="132"/>
      <c r="E35" s="82"/>
      <c r="F35" s="83"/>
      <c r="G35" s="20"/>
      <c r="H35" s="20"/>
      <c r="I35" s="19"/>
    </row>
    <row r="36" spans="2:36" ht="15.75" x14ac:dyDescent="0.25">
      <c r="B36" s="138">
        <v>17</v>
      </c>
      <c r="C36" s="139"/>
      <c r="D36" s="132"/>
      <c r="E36" s="82"/>
      <c r="F36" s="83"/>
      <c r="G36" s="20"/>
      <c r="H36" s="20"/>
      <c r="I36" s="19"/>
    </row>
    <row r="37" spans="2:36" ht="15.75" x14ac:dyDescent="0.25">
      <c r="B37" s="138">
        <v>18</v>
      </c>
      <c r="C37" s="139"/>
      <c r="D37" s="132"/>
      <c r="E37" s="82"/>
      <c r="F37" s="83"/>
      <c r="G37" s="20"/>
      <c r="H37" s="20"/>
      <c r="I37" s="19"/>
    </row>
    <row r="38" spans="2:36" ht="15.75" x14ac:dyDescent="0.25">
      <c r="B38" s="138">
        <v>19</v>
      </c>
      <c r="C38" s="139"/>
      <c r="D38" s="132"/>
      <c r="E38" s="82"/>
      <c r="F38" s="83"/>
      <c r="G38" s="20"/>
      <c r="H38" s="20"/>
      <c r="I38" s="19"/>
    </row>
    <row r="39" spans="2:36" ht="15.75" x14ac:dyDescent="0.25">
      <c r="B39" s="138">
        <v>20</v>
      </c>
      <c r="C39" s="139"/>
      <c r="D39" s="132"/>
      <c r="E39" s="82"/>
      <c r="F39" s="83"/>
      <c r="G39" s="20"/>
      <c r="H39" s="20"/>
      <c r="I39" s="19"/>
    </row>
    <row r="40" spans="2:36" ht="15.75" x14ac:dyDescent="0.25">
      <c r="B40" s="138">
        <v>21</v>
      </c>
      <c r="C40" s="139"/>
      <c r="D40" s="132"/>
      <c r="E40" s="82"/>
      <c r="F40" s="83"/>
      <c r="G40" s="20"/>
      <c r="H40" s="20"/>
      <c r="I40" s="19"/>
    </row>
  </sheetData>
  <mergeCells count="33"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30:C30"/>
    <mergeCell ref="B23:C23"/>
    <mergeCell ref="B2:D5"/>
    <mergeCell ref="B17:C19"/>
    <mergeCell ref="D17:D19"/>
    <mergeCell ref="B22:C22"/>
    <mergeCell ref="B20:C20"/>
    <mergeCell ref="B21:C21"/>
    <mergeCell ref="B29:C29"/>
    <mergeCell ref="B26:C26"/>
    <mergeCell ref="B27:C27"/>
    <mergeCell ref="B28:C28"/>
    <mergeCell ref="B24:C24"/>
    <mergeCell ref="B25:C25"/>
    <mergeCell ref="E17:E18"/>
    <mergeCell ref="AH17:AH18"/>
    <mergeCell ref="G17:I17"/>
    <mergeCell ref="V17:AB17"/>
    <mergeCell ref="AD17:AE17"/>
    <mergeCell ref="AG17:AG18"/>
    <mergeCell ref="K17:Q17"/>
    <mergeCell ref="S17:T17"/>
    <mergeCell ref="F17:F1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212F-4010-4AE5-A920-4A7A28A59D0F}">
  <sheetPr>
    <tabColor rgb="FFFF0000"/>
  </sheetPr>
  <dimension ref="B1:CV37"/>
  <sheetViews>
    <sheetView zoomScale="70" zoomScaleNormal="70" workbookViewId="0">
      <pane ySplit="19" topLeftCell="A20" activePane="bottomLeft" state="frozen"/>
      <selection activeCell="G77" sqref="G77:G78"/>
      <selection pane="bottomLeft" activeCell="Q43" sqref="Q43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94"/>
      <c r="F2" s="95"/>
      <c r="G2" s="95"/>
      <c r="H2" s="95"/>
      <c r="I2" s="96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97"/>
      <c r="F3" s="98"/>
      <c r="G3" s="98"/>
      <c r="H3" s="98"/>
      <c r="I3" s="99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97"/>
      <c r="F4" s="98"/>
      <c r="G4" s="98"/>
      <c r="H4" s="98"/>
      <c r="I4" s="99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100"/>
      <c r="F5" s="101"/>
      <c r="G5" s="101"/>
      <c r="H5" s="101"/>
      <c r="I5" s="102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103"/>
      <c r="C6" s="104"/>
      <c r="D6" s="104"/>
      <c r="E6" s="105"/>
      <c r="F6" s="105"/>
      <c r="G6" s="106"/>
      <c r="H6" s="106"/>
      <c r="I6" s="107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108"/>
      <c r="C7" s="7" t="s">
        <v>32</v>
      </c>
      <c r="D7" s="6"/>
      <c r="E7" s="109" t="s">
        <v>42</v>
      </c>
      <c r="F7" s="57"/>
      <c r="G7" s="7" t="s">
        <v>30</v>
      </c>
      <c r="H7" s="6"/>
      <c r="I7" s="110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108"/>
      <c r="C8" s="7" t="s">
        <v>31</v>
      </c>
      <c r="D8" s="6"/>
      <c r="E8" s="109" t="s">
        <v>43</v>
      </c>
      <c r="F8" s="111"/>
      <c r="G8" s="7" t="s">
        <v>29</v>
      </c>
      <c r="H8" s="6"/>
      <c r="I8" s="110" t="s">
        <v>54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108"/>
      <c r="C9" s="7"/>
      <c r="D9" s="6"/>
      <c r="E9" s="57"/>
      <c r="I9" s="112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108"/>
      <c r="C10" s="57" t="s">
        <v>36</v>
      </c>
      <c r="D10" s="6"/>
      <c r="E10" s="18" t="s">
        <v>26</v>
      </c>
      <c r="F10" s="18" t="s">
        <v>27</v>
      </c>
      <c r="G10" s="113" t="s">
        <v>28</v>
      </c>
      <c r="I10" s="112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108"/>
      <c r="C11" s="61" t="s">
        <v>44</v>
      </c>
      <c r="E11" s="113">
        <v>808931.10900000005</v>
      </c>
      <c r="F11" s="113">
        <v>9159077.3220000006</v>
      </c>
      <c r="G11" s="113">
        <v>2523.3319999999999</v>
      </c>
      <c r="H11" s="114"/>
      <c r="I11" s="115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116"/>
      <c r="C12" s="6"/>
      <c r="D12" s="6"/>
      <c r="E12" s="7"/>
      <c r="F12" s="7"/>
      <c r="G12" s="117"/>
      <c r="H12" s="117"/>
      <c r="I12" s="118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116"/>
      <c r="C13" s="6"/>
      <c r="D13" s="6"/>
      <c r="E13" s="119" t="s">
        <v>26</v>
      </c>
      <c r="F13" s="120" t="s">
        <v>27</v>
      </c>
      <c r="G13" s="18" t="s">
        <v>28</v>
      </c>
      <c r="H13" s="117"/>
      <c r="I13" s="118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116"/>
      <c r="C14" s="121" t="s">
        <v>25</v>
      </c>
      <c r="D14" s="121"/>
      <c r="E14" s="113">
        <f>G20</f>
        <v>808730.31949999998</v>
      </c>
      <c r="F14" s="113">
        <f>H20</f>
        <v>9158708.3929999992</v>
      </c>
      <c r="G14" s="113">
        <f>I20</f>
        <v>2619.1239999999998</v>
      </c>
      <c r="H14" s="117"/>
      <c r="I14" s="118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122"/>
      <c r="C15" s="123"/>
      <c r="D15" s="123"/>
      <c r="E15" s="123"/>
      <c r="F15" s="123"/>
      <c r="G15" s="123"/>
      <c r="H15" s="123"/>
      <c r="I15" s="12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53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/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89">
        <v>45634.458333333336</v>
      </c>
      <c r="E20" s="82">
        <v>0</v>
      </c>
      <c r="F20" s="83">
        <v>0</v>
      </c>
      <c r="G20" s="20">
        <v>808730.31949999998</v>
      </c>
      <c r="H20" s="20">
        <v>9158708.3929999992</v>
      </c>
      <c r="I20" s="19">
        <v>2619.1239999999998</v>
      </c>
      <c r="J20" s="6"/>
      <c r="K20" s="16">
        <f>(G20-G20)*100</f>
        <v>0</v>
      </c>
      <c r="L20" s="17">
        <f>(H20-H20)*100</f>
        <v>0</v>
      </c>
      <c r="M20" s="17">
        <f t="shared" ref="M20:M23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3" si="1">(G20-$G$20)*100</f>
        <v>0</v>
      </c>
      <c r="W20" s="86">
        <f t="shared" ref="W20:W23" si="2">(H20-$H$20)*100</f>
        <v>0</v>
      </c>
      <c r="X20" s="86">
        <v>0</v>
      </c>
      <c r="Y20" s="86">
        <f t="shared" ref="Y20:Y23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3" si="4">SQRT((G20-$E$11)^2+(H20-$F$11)^2+(I20-$G$11)^2)</f>
        <v>430.81450488152359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89">
        <v>45638.625</v>
      </c>
      <c r="E21" s="82">
        <f t="shared" ref="E21:E23" si="5">D21-D20</f>
        <v>4.1666666666642413</v>
      </c>
      <c r="F21" s="83">
        <f t="shared" ref="F21:F23" si="6">D21-D$20</f>
        <v>4.1666666666642413</v>
      </c>
      <c r="G21" s="20">
        <v>808730.13599999994</v>
      </c>
      <c r="H21" s="20">
        <v>9158708.5225000009</v>
      </c>
      <c r="I21" s="19">
        <v>2619.1255000000001</v>
      </c>
      <c r="K21" s="16">
        <f t="shared" ref="K21:L23" si="7">(G21-G20)*100</f>
        <v>-18.350000004284084</v>
      </c>
      <c r="L21" s="17">
        <f t="shared" si="7"/>
        <v>12.950000166893005</v>
      </c>
      <c r="M21" s="17">
        <f t="shared" si="0"/>
        <v>22.459407928076704</v>
      </c>
      <c r="N21" s="17">
        <f t="shared" ref="N21:N23" si="8">(I21-I20)*100</f>
        <v>0.15000000003055902</v>
      </c>
      <c r="O21" s="18">
        <f t="shared" ref="O21:O23" si="9">(SQRT((G21-G20)^2+(H21-H20)^2+(I21-I20)^2)*100)</f>
        <v>22.459908826167659</v>
      </c>
      <c r="P21" s="18">
        <f t="shared" ref="P21:P23" si="10">O21/(F21-F20)</f>
        <v>5.3903781182833761</v>
      </c>
      <c r="Q21" s="19">
        <f t="shared" ref="Q21:Q23" si="11">(P21-P20)/(F21-F20)</f>
        <v>1.2936907483887632</v>
      </c>
      <c r="R21" s="21"/>
      <c r="S21" s="42">
        <f t="shared" ref="S21:S23" si="12">IF(K21&lt;0, ATAN2(L21,K21)*180/PI()+360,ATAN2(L21,K21)*180/PI())</f>
        <v>305.2114634521148</v>
      </c>
      <c r="T21" s="43">
        <f t="shared" ref="T21:T23" si="13">ATAN(N21/M21)*180/PI()</f>
        <v>0.38265653195515803</v>
      </c>
      <c r="U21" s="21"/>
      <c r="V21" s="20">
        <f t="shared" si="1"/>
        <v>-18.350000004284084</v>
      </c>
      <c r="W21" s="18">
        <f t="shared" si="2"/>
        <v>12.950000166893005</v>
      </c>
      <c r="X21" s="18">
        <f t="shared" ref="X21:X23" si="14">SQRT(V21^2+W21^2)</f>
        <v>22.459407928076704</v>
      </c>
      <c r="Y21" s="18">
        <f t="shared" si="3"/>
        <v>0.15000000003055902</v>
      </c>
      <c r="Z21" s="18">
        <f t="shared" ref="Z21:Z23" si="15">SQRT((G21-$G$20)^2+(H21-$H$20)^2+(I21-$I$20)^2)*100</f>
        <v>22.459908826167659</v>
      </c>
      <c r="AA21" s="18">
        <f t="shared" ref="AA21:AA23" si="16">Z21/F21</f>
        <v>5.3903781182833761</v>
      </c>
      <c r="AB21" s="19">
        <f t="shared" ref="AB21:AB23" si="17">(AA21-$AA$20)/(F21-$F$20)</f>
        <v>1.2936907483887632</v>
      </c>
      <c r="AC21" s="21"/>
      <c r="AD21" s="42">
        <f t="shared" ref="AD21:AD23" si="18">IF(F21&lt;=0,NA(),IF((G21-$G$20)&lt;0,ATAN2((H21-$H$20),(G21-$G$20))*180/PI()+360,ATAN2((H21-$H$20),(G21-$G$20))*180/PI()))</f>
        <v>305.2114634521148</v>
      </c>
      <c r="AE21" s="43">
        <f t="shared" ref="AE21:AE23" si="19">IF(E21&lt;=0,NA(),ATAN(Y21/X21)*180/PI())</f>
        <v>0.38265653195515803</v>
      </c>
      <c r="AF21" s="21"/>
      <c r="AG21" s="55">
        <f t="shared" ref="AG21:AG23" si="20">1/(O21/E21)</f>
        <v>0.1855157426912494</v>
      </c>
      <c r="AH21" s="55">
        <f t="shared" ref="AH21:AH23" si="21">1/(Z21/F21)</f>
        <v>0.1855157426912494</v>
      </c>
      <c r="AI21" s="21"/>
      <c r="AJ21" s="17">
        <f t="shared" si="4"/>
        <v>430.78952235557938</v>
      </c>
    </row>
    <row r="22" spans="2:100" ht="15.75" x14ac:dyDescent="0.25">
      <c r="B22" s="138">
        <v>3</v>
      </c>
      <c r="C22" s="139"/>
      <c r="D22" s="89">
        <v>45643.583333333336</v>
      </c>
      <c r="E22" s="82">
        <f t="shared" si="5"/>
        <v>4.9583333333357587</v>
      </c>
      <c r="F22" s="83">
        <f t="shared" si="6"/>
        <v>9.125</v>
      </c>
      <c r="G22" s="20">
        <v>808729.09649999999</v>
      </c>
      <c r="H22" s="20">
        <v>9158709.124499999</v>
      </c>
      <c r="I22" s="19">
        <v>2619.0834999999997</v>
      </c>
      <c r="K22" s="16">
        <f t="shared" si="7"/>
        <v>-103.94999999552965</v>
      </c>
      <c r="L22" s="17">
        <f t="shared" si="7"/>
        <v>60.199999809265137</v>
      </c>
      <c r="M22" s="17">
        <f t="shared" si="0"/>
        <v>120.12344682078572</v>
      </c>
      <c r="N22" s="17">
        <f t="shared" si="8"/>
        <v>-4.2000000000371074</v>
      </c>
      <c r="O22" s="18">
        <f t="shared" si="9"/>
        <v>120.19684886096826</v>
      </c>
      <c r="P22" s="18">
        <f t="shared" si="10"/>
        <v>24.241381282872496</v>
      </c>
      <c r="Q22" s="19">
        <f t="shared" si="11"/>
        <v>3.8018829911757779</v>
      </c>
      <c r="R22" s="21"/>
      <c r="S22" s="42">
        <f t="shared" si="12"/>
        <v>300.07618669631808</v>
      </c>
      <c r="T22" s="43">
        <f t="shared" si="13"/>
        <v>-2.002475717963089</v>
      </c>
      <c r="U22" s="21"/>
      <c r="V22" s="20">
        <f t="shared" si="1"/>
        <v>-122.29999999981374</v>
      </c>
      <c r="W22" s="18">
        <f t="shared" si="2"/>
        <v>73.149999976158142</v>
      </c>
      <c r="X22" s="18">
        <f t="shared" si="14"/>
        <v>142.5068857861485</v>
      </c>
      <c r="Y22" s="18">
        <f t="shared" si="3"/>
        <v>-4.0500000000065484</v>
      </c>
      <c r="Z22" s="18">
        <f t="shared" si="15"/>
        <v>142.56442402109451</v>
      </c>
      <c r="AA22" s="18">
        <f t="shared" si="16"/>
        <v>15.623498522859672</v>
      </c>
      <c r="AB22" s="19">
        <f t="shared" si="17"/>
        <v>1.7121642216832518</v>
      </c>
      <c r="AC22" s="21"/>
      <c r="AD22" s="42">
        <f t="shared" si="18"/>
        <v>300.88446161519926</v>
      </c>
      <c r="AE22" s="43">
        <f t="shared" si="19"/>
        <v>-1.6278895062707011</v>
      </c>
      <c r="AF22" s="21"/>
      <c r="AG22" s="55">
        <f t="shared" si="20"/>
        <v>4.1251774737215155E-2</v>
      </c>
      <c r="AH22" s="55">
        <f t="shared" si="21"/>
        <v>6.4006150641409826E-2</v>
      </c>
      <c r="AI22" s="21"/>
      <c r="AJ22" s="17">
        <f t="shared" si="4"/>
        <v>430.75143518737724</v>
      </c>
    </row>
    <row r="23" spans="2:100" ht="15.75" x14ac:dyDescent="0.25">
      <c r="B23" s="138">
        <v>4</v>
      </c>
      <c r="C23" s="139"/>
      <c r="D23" s="89">
        <v>45644.416666666664</v>
      </c>
      <c r="E23" s="82">
        <f t="shared" si="5"/>
        <v>0.83333333332848269</v>
      </c>
      <c r="F23" s="83">
        <f t="shared" si="6"/>
        <v>9.9583333333284827</v>
      </c>
      <c r="G23" s="20">
        <v>808729.93200000003</v>
      </c>
      <c r="H23" s="20">
        <v>9158708.6765000001</v>
      </c>
      <c r="I23" s="19">
        <v>2619.0965000000001</v>
      </c>
      <c r="K23" s="16">
        <f t="shared" si="7"/>
        <v>83.550000004470348</v>
      </c>
      <c r="L23" s="17">
        <f t="shared" si="7"/>
        <v>-44.799999892711639</v>
      </c>
      <c r="M23" s="17">
        <f t="shared" si="0"/>
        <v>94.803177642597817</v>
      </c>
      <c r="N23" s="17">
        <f t="shared" si="8"/>
        <v>1.3000000000374712</v>
      </c>
      <c r="O23" s="18">
        <f t="shared" si="9"/>
        <v>94.812090426981172</v>
      </c>
      <c r="P23" s="18">
        <f t="shared" si="10"/>
        <v>113.77450851303966</v>
      </c>
      <c r="Q23" s="19">
        <f t="shared" si="11"/>
        <v>107.43975267682599</v>
      </c>
      <c r="R23" s="21"/>
      <c r="S23" s="42">
        <f t="shared" si="12"/>
        <v>118.20047028771928</v>
      </c>
      <c r="T23" s="43">
        <f t="shared" si="13"/>
        <v>0.78562604291122518</v>
      </c>
      <c r="U23" s="21"/>
      <c r="V23" s="20">
        <f t="shared" si="1"/>
        <v>-38.749999995343387</v>
      </c>
      <c r="W23" s="18">
        <f t="shared" si="2"/>
        <v>28.350000083446503</v>
      </c>
      <c r="X23" s="18">
        <f t="shared" si="14"/>
        <v>48.013383596352895</v>
      </c>
      <c r="Y23" s="18">
        <f t="shared" si="3"/>
        <v>-2.7499999999690772</v>
      </c>
      <c r="Z23" s="18">
        <f t="shared" si="15"/>
        <v>48.092073196841483</v>
      </c>
      <c r="AA23" s="18">
        <f t="shared" si="16"/>
        <v>4.8293295260450115</v>
      </c>
      <c r="AB23" s="19">
        <f t="shared" si="17"/>
        <v>0.48495359257379383</v>
      </c>
      <c r="AC23" s="21"/>
      <c r="AD23" s="42">
        <f t="shared" si="18"/>
        <v>306.1896840246884</v>
      </c>
      <c r="AE23" s="43">
        <f t="shared" si="19"/>
        <v>-3.2780742441216</v>
      </c>
      <c r="AF23" s="21"/>
      <c r="AG23" s="55">
        <f t="shared" si="20"/>
        <v>8.789315050175675E-3</v>
      </c>
      <c r="AH23" s="55">
        <f t="shared" si="21"/>
        <v>0.20706808152289244</v>
      </c>
      <c r="AI23" s="21"/>
      <c r="AJ23" s="17">
        <f t="shared" si="4"/>
        <v>430.74647933549926</v>
      </c>
    </row>
    <row r="24" spans="2:100" ht="15.75" x14ac:dyDescent="0.25">
      <c r="B24" s="138">
        <v>5</v>
      </c>
      <c r="C24" s="139"/>
      <c r="D24" s="89">
        <v>45648.375</v>
      </c>
      <c r="E24" s="82">
        <f t="shared" ref="E24:E25" si="22">D24-D23</f>
        <v>3.9583333333357587</v>
      </c>
      <c r="F24" s="83">
        <f t="shared" ref="F24:F25" si="23">D24-D$20</f>
        <v>13.916666666664241</v>
      </c>
      <c r="G24" s="20">
        <v>808730.13800000004</v>
      </c>
      <c r="H24" s="20">
        <v>9158708.5995000005</v>
      </c>
      <c r="I24" s="19">
        <v>2619.0879999999997</v>
      </c>
      <c r="K24" s="16">
        <f t="shared" ref="K24:K25" si="24">(G24-G23)*100</f>
        <v>20.600000000558794</v>
      </c>
      <c r="L24" s="17">
        <f t="shared" ref="L24:L25" si="25">(H24-H23)*100</f>
        <v>-7.6999999582767487</v>
      </c>
      <c r="M24" s="17">
        <f t="shared" ref="M24:M25" si="26">SQRT(K24^2+L24^2)</f>
        <v>21.992044001876774</v>
      </c>
      <c r="N24" s="17">
        <f t="shared" ref="N24:N25" si="27">(I24-I23)*100</f>
        <v>-0.85000000003674359</v>
      </c>
      <c r="O24" s="18">
        <f t="shared" ref="O24:O25" si="28">(SQRT((G24-G23)^2+(H24-H23)^2+(I24-I23)^2)*100)</f>
        <v>22.008464266743982</v>
      </c>
      <c r="P24" s="18">
        <f t="shared" ref="P24:P25" si="29">O24/(F24-F23)</f>
        <v>5.5600330779108624</v>
      </c>
      <c r="Q24" s="19">
        <f t="shared" ref="Q24:Q25" si="30">(P24-P23)/(F24-F23)</f>
        <v>-27.338393794121053</v>
      </c>
      <c r="R24" s="21"/>
      <c r="S24" s="42">
        <f t="shared" ref="S24:S25" si="31">IF(K24&lt;0, ATAN2(L24,K24)*180/PI()+360,ATAN2(L24,K24)*180/PI())</f>
        <v>110.49505974431455</v>
      </c>
      <c r="T24" s="43">
        <f t="shared" ref="T24:T25" si="32">ATAN(N24/M24)*180/PI()</f>
        <v>-2.2133996934200706</v>
      </c>
      <c r="U24" s="21"/>
      <c r="V24" s="20">
        <f t="shared" ref="V24:V25" si="33">(G24-$G$20)*100</f>
        <v>-18.149999994784594</v>
      </c>
      <c r="W24" s="18">
        <f t="shared" ref="W24:W25" si="34">(H24-$H$20)*100</f>
        <v>20.650000125169754</v>
      </c>
      <c r="X24" s="18">
        <f t="shared" ref="X24:X25" si="35">SQRT(V24^2+W24^2)</f>
        <v>27.492635468070201</v>
      </c>
      <c r="Y24" s="18">
        <f t="shared" ref="Y24:Y25" si="36">(I24-$I$20)*100</f>
        <v>-3.6000000000058208</v>
      </c>
      <c r="Z24" s="18">
        <f t="shared" ref="Z24:Z25" si="37">SQRT((G24-$G$20)^2+(H24-$H$20)^2+(I24-$I$20)^2)*100</f>
        <v>27.727333174689438</v>
      </c>
      <c r="AA24" s="18">
        <f t="shared" ref="AA24:AA25" si="38">Z24/F24</f>
        <v>1.9923832221337201</v>
      </c>
      <c r="AB24" s="19">
        <f t="shared" ref="AB24:AB25" si="39">(AA24-$AA$20)/(F24-$F$20)</f>
        <v>0.14316526147071143</v>
      </c>
      <c r="AC24" s="21"/>
      <c r="AD24" s="42">
        <f t="shared" ref="AD24:AD25" si="40">IF(F24&lt;=0,NA(),IF((G24-$G$20)&lt;0,ATAN2((H24-$H$20),(G24-$G$20))*180/PI()+360,ATAN2((H24-$H$20),(G24-$G$20))*180/PI()))</f>
        <v>318.68664235333404</v>
      </c>
      <c r="AE24" s="43">
        <f t="shared" ref="AE24:AE25" si="41">IF(E24&lt;=0,NA(),ATAN(Y24/X24)*180/PI())</f>
        <v>-7.4601029231142464</v>
      </c>
      <c r="AF24" s="21"/>
      <c r="AG24" s="55">
        <f t="shared" ref="AG24:AG25" si="42">1/(O24/E24)</f>
        <v>0.17985504510267086</v>
      </c>
      <c r="AH24" s="55">
        <f t="shared" ref="AH24:AH25" si="43">1/(Z24/F24)</f>
        <v>0.50191147410339132</v>
      </c>
      <c r="AI24" s="21"/>
      <c r="AJ24" s="17">
        <f t="shared" ref="AJ24:AJ25" si="44">SQRT((G24-$E$11)^2+(H24-$F$11)^2+(I24-$G$11)^2)</f>
        <v>430.71433268857879</v>
      </c>
    </row>
    <row r="25" spans="2:100" ht="15.75" x14ac:dyDescent="0.25">
      <c r="B25" s="138">
        <v>6</v>
      </c>
      <c r="C25" s="139"/>
      <c r="D25" s="89">
        <v>45652.375</v>
      </c>
      <c r="E25" s="82">
        <f t="shared" si="22"/>
        <v>4</v>
      </c>
      <c r="F25" s="83">
        <f t="shared" si="23"/>
        <v>17.916666666664241</v>
      </c>
      <c r="G25" s="20">
        <v>808730.12299999991</v>
      </c>
      <c r="H25" s="20">
        <v>9158708.6469999999</v>
      </c>
      <c r="I25" s="19">
        <v>2619.105</v>
      </c>
      <c r="K25" s="16">
        <f t="shared" si="24"/>
        <v>-1.500000013038516</v>
      </c>
      <c r="L25" s="17">
        <f t="shared" si="25"/>
        <v>4.7499999403953552</v>
      </c>
      <c r="M25" s="17">
        <f t="shared" si="26"/>
        <v>4.9812146583811687</v>
      </c>
      <c r="N25" s="17">
        <f t="shared" si="27"/>
        <v>1.7000000000280124</v>
      </c>
      <c r="O25" s="18">
        <f t="shared" si="28"/>
        <v>5.2633163949136357</v>
      </c>
      <c r="P25" s="18">
        <f t="shared" si="29"/>
        <v>1.3158290987284089</v>
      </c>
      <c r="Q25" s="19">
        <f t="shared" si="30"/>
        <v>-1.0610509947956133</v>
      </c>
      <c r="R25" s="21"/>
      <c r="S25" s="42">
        <f t="shared" si="31"/>
        <v>342.47443127681061</v>
      </c>
      <c r="T25" s="43">
        <f t="shared" si="32"/>
        <v>18.843860669697815</v>
      </c>
      <c r="U25" s="21"/>
      <c r="V25" s="20">
        <f t="shared" si="33"/>
        <v>-19.65000000782311</v>
      </c>
      <c r="W25" s="18">
        <f t="shared" si="34"/>
        <v>25.400000065565109</v>
      </c>
      <c r="X25" s="18">
        <f t="shared" si="35"/>
        <v>32.113587523634848</v>
      </c>
      <c r="Y25" s="18">
        <f t="shared" si="36"/>
        <v>-1.8999999999778083</v>
      </c>
      <c r="Z25" s="18">
        <f t="shared" si="37"/>
        <v>32.169745159669375</v>
      </c>
      <c r="AA25" s="18">
        <f t="shared" si="38"/>
        <v>1.7955206600748128</v>
      </c>
      <c r="AB25" s="19">
        <f t="shared" si="39"/>
        <v>0.10021510660884032</v>
      </c>
      <c r="AC25" s="21"/>
      <c r="AD25" s="42">
        <f t="shared" si="40"/>
        <v>322.27367370398883</v>
      </c>
      <c r="AE25" s="43">
        <f t="shared" si="41"/>
        <v>-3.3859569094369397</v>
      </c>
      <c r="AF25" s="21"/>
      <c r="AG25" s="55">
        <f t="shared" si="42"/>
        <v>0.75997711326370587</v>
      </c>
      <c r="AH25" s="55">
        <f t="shared" si="43"/>
        <v>0.5569415168736257</v>
      </c>
      <c r="AI25" s="21"/>
      <c r="AJ25" s="17">
        <f t="shared" si="44"/>
        <v>430.68444985930199</v>
      </c>
    </row>
    <row r="26" spans="2:100" ht="15.75" x14ac:dyDescent="0.25">
      <c r="B26" s="138">
        <v>7</v>
      </c>
      <c r="C26" s="139"/>
      <c r="D26" s="89">
        <v>45664.375</v>
      </c>
      <c r="E26" s="82">
        <f t="shared" ref="E26:E27" si="45">D26-D25</f>
        <v>12</v>
      </c>
      <c r="F26" s="83">
        <f t="shared" ref="F26:F27" si="46">D26-D$20</f>
        <v>29.916666666664241</v>
      </c>
      <c r="G26" s="20">
        <v>808730.17995000002</v>
      </c>
      <c r="H26" s="20">
        <v>9158708.9749999996</v>
      </c>
      <c r="I26" s="19">
        <v>2619.0451499999999</v>
      </c>
      <c r="K26" s="16">
        <f t="shared" ref="K26:K27" si="47">(G26-G25)*100</f>
        <v>5.6950000114738941</v>
      </c>
      <c r="L26" s="17">
        <f t="shared" ref="L26:L27" si="48">(H26-H25)*100</f>
        <v>32.799999974668026</v>
      </c>
      <c r="M26" s="17">
        <f t="shared" ref="M26:M27" si="49">SQRT(K26^2+L26^2)</f>
        <v>33.290734799173634</v>
      </c>
      <c r="N26" s="17">
        <f t="shared" ref="N26:N27" si="50">(I26-I25)*100</f>
        <v>-5.985000000009677</v>
      </c>
      <c r="O26" s="18">
        <f t="shared" ref="O26:O27" si="51">(SQRT((G26-G25)^2+(H26-H25)^2+(I26-I25)^2)*100)</f>
        <v>33.824447496877553</v>
      </c>
      <c r="P26" s="18">
        <f t="shared" ref="P26:P27" si="52">O26/(F26-F25)</f>
        <v>2.8187039580731295</v>
      </c>
      <c r="Q26" s="19">
        <f t="shared" ref="Q26:Q27" si="53">(P26-P25)/(F26-F25)</f>
        <v>0.12523957161206004</v>
      </c>
      <c r="R26" s="21"/>
      <c r="S26" s="42">
        <f t="shared" ref="S26:S27" si="54">IF(K26&lt;0, ATAN2(L26,K26)*180/PI()+360,ATAN2(L26,K26)*180/PI())</f>
        <v>9.8499565977800874</v>
      </c>
      <c r="T26" s="43">
        <f t="shared" ref="T26:T27" si="55">ATAN(N26/M26)*180/PI()</f>
        <v>-10.19174992806761</v>
      </c>
      <c r="U26" s="21"/>
      <c r="V26" s="20">
        <f t="shared" ref="V26:V27" si="56">(G26-$G$20)*100</f>
        <v>-13.954999996349216</v>
      </c>
      <c r="W26" s="18">
        <f t="shared" ref="W26:W27" si="57">(H26-$H$20)*100</f>
        <v>58.200000040233135</v>
      </c>
      <c r="X26" s="18">
        <f t="shared" ref="X26:X27" si="58">SQRT(V26^2+W26^2)</f>
        <v>59.84966190030854</v>
      </c>
      <c r="Y26" s="18">
        <f t="shared" ref="Y26:Y27" si="59">(I26-$I$20)*100</f>
        <v>-7.8849999999874854</v>
      </c>
      <c r="Z26" s="18">
        <f t="shared" ref="Z26:Z27" si="60">SQRT((G26-$G$20)^2+(H26-$H$20)^2+(I26-$I$20)^2)*100</f>
        <v>60.366839030887199</v>
      </c>
      <c r="AA26" s="18">
        <f t="shared" ref="AA26:AA27" si="61">Z26/F26</f>
        <v>2.0178330595284266</v>
      </c>
      <c r="AB26" s="19">
        <f t="shared" ref="AB26:AB27" si="62">(AA26-$AA$20)/(F26-$F$20)</f>
        <v>6.7448458814326137E-2</v>
      </c>
      <c r="AC26" s="21"/>
      <c r="AD26" s="42">
        <f t="shared" ref="AD26:AD27" si="63">IF(F26&lt;=0,NA(),IF((G26-$G$20)&lt;0,ATAN2((H26-$H$20),(G26-$G$20))*180/PI()+360,ATAN2((H26-$H$20),(G26-$G$20))*180/PI()))</f>
        <v>346.51636835309279</v>
      </c>
      <c r="AE26" s="43">
        <f t="shared" ref="AE26:AE27" si="64">IF(E26&lt;=0,NA(),ATAN(Y26/X26)*180/PI())</f>
        <v>-7.5053096601098828</v>
      </c>
      <c r="AF26" s="21"/>
      <c r="AG26" s="55">
        <f t="shared" ref="AG26:AG27" si="65">1/(O26/E26)</f>
        <v>0.35477297895576149</v>
      </c>
      <c r="AH26" s="55">
        <f t="shared" ref="AH26:AH27" si="66">1/(Z26/F26)</f>
        <v>0.49558113604982906</v>
      </c>
      <c r="AI26" s="21"/>
      <c r="AJ26" s="17">
        <f t="shared" ref="AJ26:AJ27" si="67">SQRT((G26-$E$11)^2+(H26-$F$11)^2+(I26-$G$11)^2)</f>
        <v>430.3638026444309</v>
      </c>
    </row>
    <row r="27" spans="2:100" ht="15.75" x14ac:dyDescent="0.25">
      <c r="B27" s="138">
        <v>8</v>
      </c>
      <c r="C27" s="139"/>
      <c r="D27" s="89">
        <v>45666.375</v>
      </c>
      <c r="E27" s="82">
        <f t="shared" si="45"/>
        <v>2</v>
      </c>
      <c r="F27" s="83">
        <f t="shared" si="46"/>
        <v>31.916666666664241</v>
      </c>
      <c r="G27" s="20">
        <v>808730.15650000004</v>
      </c>
      <c r="H27" s="20">
        <v>9158709.0011</v>
      </c>
      <c r="I27" s="19">
        <v>2619.0452999999998</v>
      </c>
      <c r="K27" s="16">
        <f t="shared" si="47"/>
        <v>-2.3449999978765845</v>
      </c>
      <c r="L27" s="17">
        <f t="shared" si="48"/>
        <v>2.6100000366568565</v>
      </c>
      <c r="M27" s="17">
        <f t="shared" si="49"/>
        <v>3.5087213028951125</v>
      </c>
      <c r="N27" s="17">
        <f t="shared" si="50"/>
        <v>1.4999999984866008E-2</v>
      </c>
      <c r="O27" s="18">
        <f t="shared" si="51"/>
        <v>3.5087533657111778</v>
      </c>
      <c r="P27" s="18">
        <f t="shared" si="52"/>
        <v>1.7543766828555889</v>
      </c>
      <c r="Q27" s="19">
        <f t="shared" si="53"/>
        <v>-0.53216363760877028</v>
      </c>
      <c r="R27" s="21"/>
      <c r="S27" s="42">
        <f t="shared" si="54"/>
        <v>318.06133852069172</v>
      </c>
      <c r="T27" s="43">
        <f t="shared" si="55"/>
        <v>0.2449414991853088</v>
      </c>
      <c r="U27" s="21"/>
      <c r="V27" s="20">
        <f t="shared" si="56"/>
        <v>-16.2999999942258</v>
      </c>
      <c r="W27" s="18">
        <f t="shared" si="57"/>
        <v>60.810000076889992</v>
      </c>
      <c r="X27" s="18">
        <f t="shared" si="58"/>
        <v>62.956700272195981</v>
      </c>
      <c r="Y27" s="18">
        <f t="shared" si="59"/>
        <v>-7.8700000000026193</v>
      </c>
      <c r="Z27" s="18">
        <f t="shared" si="60"/>
        <v>63.446694233530899</v>
      </c>
      <c r="AA27" s="18">
        <f t="shared" si="61"/>
        <v>1.9878859812073855</v>
      </c>
      <c r="AB27" s="19">
        <f t="shared" si="62"/>
        <v>6.2283633875954147E-2</v>
      </c>
      <c r="AC27" s="21"/>
      <c r="AD27" s="42">
        <f t="shared" si="63"/>
        <v>344.99471714475294</v>
      </c>
      <c r="AE27" s="43">
        <f t="shared" si="64"/>
        <v>-7.1253859515498572</v>
      </c>
      <c r="AF27" s="21"/>
      <c r="AG27" s="55">
        <f t="shared" si="65"/>
        <v>0.57000301575617485</v>
      </c>
      <c r="AH27" s="55">
        <f t="shared" si="66"/>
        <v>0.50304696016450023</v>
      </c>
      <c r="AI27" s="21"/>
      <c r="AJ27" s="17">
        <f t="shared" si="67"/>
        <v>430.35244675779529</v>
      </c>
    </row>
    <row r="28" spans="2:100" ht="15.75" x14ac:dyDescent="0.25">
      <c r="B28" s="138">
        <v>9</v>
      </c>
      <c r="C28" s="139"/>
      <c r="D28" s="132">
        <v>45685.416666666664</v>
      </c>
      <c r="E28" s="82">
        <f t="shared" ref="E28" si="68">D28-D27</f>
        <v>19.041666666664241</v>
      </c>
      <c r="F28" s="83">
        <f t="shared" ref="F28" si="69">D28-D$20</f>
        <v>50.958333333328483</v>
      </c>
      <c r="G28" s="20">
        <v>808730.09049999993</v>
      </c>
      <c r="H28" s="20">
        <v>9158708.9979999997</v>
      </c>
      <c r="I28" s="19">
        <v>2619.0699999999997</v>
      </c>
      <c r="K28" s="16">
        <f t="shared" ref="K28:K29" si="70">(G28-G27)*100</f>
        <v>-6.6000000108033419</v>
      </c>
      <c r="L28" s="17">
        <f t="shared" ref="L28:L29" si="71">(H28-H27)*100</f>
        <v>-0.31000003218650818</v>
      </c>
      <c r="M28" s="17">
        <f t="shared" ref="M28:M29" si="72">SQRT(K28^2+L28^2)</f>
        <v>6.6072763043904672</v>
      </c>
      <c r="N28" s="17">
        <f t="shared" ref="N28:N29" si="73">(I28-I27)*100</f>
        <v>2.4699999999938882</v>
      </c>
      <c r="O28" s="18">
        <f t="shared" ref="O28:O29" si="74">(SQRT((G28-G27)^2+(H28-H27)^2+(I28-I27)^2)*100)</f>
        <v>7.0538642007434165</v>
      </c>
      <c r="P28" s="18">
        <f t="shared" ref="P28:P29" si="75">O28/(F28-F27)</f>
        <v>0.37044363417475612</v>
      </c>
      <c r="Q28" s="19">
        <f t="shared" ref="Q28:Q29" si="76">(P28-P27)/(F28-F27)</f>
        <v>-7.2679197304910764E-2</v>
      </c>
      <c r="R28" s="21"/>
      <c r="S28" s="42">
        <f t="shared" ref="S28:S29" si="77">IF(K28&lt;0, ATAN2(L28,K28)*180/PI()+360,ATAN2(L28,K28)*180/PI())</f>
        <v>267.31081074907013</v>
      </c>
      <c r="T28" s="43">
        <f t="shared" ref="T28:T29" si="78">ATAN(N28/M28)*180/PI()</f>
        <v>20.497265731839697</v>
      </c>
      <c r="U28" s="21"/>
      <c r="V28" s="20">
        <f t="shared" ref="V28:V29" si="79">(G28-$G$20)*100</f>
        <v>-22.900000005029142</v>
      </c>
      <c r="W28" s="18">
        <f t="shared" ref="W28:W29" si="80">(H28-$H$20)*100</f>
        <v>60.500000044703484</v>
      </c>
      <c r="X28" s="18">
        <f t="shared" ref="X28:X29" si="81">SQRT(V28^2+W28^2)</f>
        <v>64.688948095014311</v>
      </c>
      <c r="Y28" s="18">
        <f t="shared" ref="Y28:Y29" si="82">(I28-$I$20)*100</f>
        <v>-5.4000000000087311</v>
      </c>
      <c r="Z28" s="18">
        <f t="shared" ref="Z28:Z29" si="83">SQRT((G28-$G$20)^2+(H28-$H$20)^2+(I28-$I$20)^2)*100</f>
        <v>64.913943075733343</v>
      </c>
      <c r="AA28" s="18">
        <f t="shared" ref="AA28:AA29" si="84">Z28/F28</f>
        <v>1.2738631511183554</v>
      </c>
      <c r="AB28" s="19">
        <f t="shared" ref="AB28:AB29" si="85">(AA28-$AA$20)/(F28-$F$20)</f>
        <v>2.4998132156045329E-2</v>
      </c>
      <c r="AC28" s="21"/>
      <c r="AD28" s="42">
        <f t="shared" ref="AD28:AD29" si="86">IF(F28&lt;=0,NA(),IF((G28-$G$20)&lt;0,ATAN2((H28-$H$20),(G28-$G$20))*180/PI()+360,ATAN2((H28-$H$20),(G28-$G$20))*180/PI()))</f>
        <v>339.26772443381554</v>
      </c>
      <c r="AE28" s="43">
        <f t="shared" ref="AE28:AE29" si="87">IF(E28&lt;=0,NA(),ATAN(Y28/X28)*180/PI())</f>
        <v>-4.7717817329127161</v>
      </c>
      <c r="AF28" s="21"/>
      <c r="AG28" s="55">
        <f t="shared" ref="AG28:AG29" si="88">1/(O28/E28)</f>
        <v>2.6994660124953094</v>
      </c>
      <c r="AH28" s="55">
        <f t="shared" ref="AH28:AH29" si="89">1/(Z28/F28)</f>
        <v>0.78501367994048321</v>
      </c>
      <c r="AI28" s="21"/>
      <c r="AJ28" s="17">
        <f t="shared" ref="AJ28:AJ29" si="90">SQRT((G28-$E$11)^2+(H28-$F$11)^2+(I28-$G$11)^2)</f>
        <v>430.39141599595308</v>
      </c>
    </row>
    <row r="29" spans="2:100" ht="15.75" x14ac:dyDescent="0.25">
      <c r="B29" s="138">
        <v>10</v>
      </c>
      <c r="C29" s="139"/>
      <c r="D29" s="89">
        <v>45687.375</v>
      </c>
      <c r="E29" s="82">
        <f t="shared" ref="E29" si="91">D29-D28</f>
        <v>1.9583333333357587</v>
      </c>
      <c r="F29" s="83">
        <f t="shared" ref="F29" si="92">D29-D$20</f>
        <v>52.916666666664241</v>
      </c>
      <c r="G29" s="20">
        <v>808730.08700000006</v>
      </c>
      <c r="H29" s="20">
        <v>9158709.0285</v>
      </c>
      <c r="I29" s="19">
        <v>2619.0655000000002</v>
      </c>
      <c r="K29" s="16">
        <f t="shared" si="70"/>
        <v>-0.3499999875202775</v>
      </c>
      <c r="L29" s="17">
        <f t="shared" si="71"/>
        <v>3.0500000342726707</v>
      </c>
      <c r="M29" s="17">
        <f t="shared" si="72"/>
        <v>3.0700163192282037</v>
      </c>
      <c r="N29" s="17">
        <f t="shared" si="73"/>
        <v>-0.44999999995525286</v>
      </c>
      <c r="O29" s="18">
        <f t="shared" si="74"/>
        <v>3.1028213290950566</v>
      </c>
      <c r="P29" s="18">
        <f t="shared" si="75"/>
        <v>1.5844194020891305</v>
      </c>
      <c r="Q29" s="19">
        <f t="shared" si="76"/>
        <v>0.61990251978529576</v>
      </c>
      <c r="R29" s="21"/>
      <c r="S29" s="42">
        <f t="shared" si="77"/>
        <v>353.45370952101854</v>
      </c>
      <c r="T29" s="43">
        <f t="shared" si="78"/>
        <v>-8.3389757889013953</v>
      </c>
      <c r="U29" s="21"/>
      <c r="V29" s="20">
        <f t="shared" si="79"/>
        <v>-23.249999992549419</v>
      </c>
      <c r="W29" s="18">
        <f t="shared" si="80"/>
        <v>63.550000078976154</v>
      </c>
      <c r="X29" s="18">
        <f t="shared" si="81"/>
        <v>67.669527925731956</v>
      </c>
      <c r="Y29" s="18">
        <f t="shared" si="82"/>
        <v>-5.849999999963984</v>
      </c>
      <c r="Z29" s="18">
        <f t="shared" si="83"/>
        <v>67.921922158394452</v>
      </c>
      <c r="AA29" s="18">
        <f t="shared" si="84"/>
        <v>1.2835638833083005</v>
      </c>
      <c r="AB29" s="19">
        <f t="shared" si="85"/>
        <v>2.425632535385876E-2</v>
      </c>
      <c r="AC29" s="21"/>
      <c r="AD29" s="42">
        <f t="shared" si="86"/>
        <v>339.90476883699455</v>
      </c>
      <c r="AE29" s="43">
        <f t="shared" si="87"/>
        <v>-4.9409099194570683</v>
      </c>
      <c r="AF29" s="21"/>
      <c r="AG29" s="55">
        <f t="shared" si="88"/>
        <v>0.63114602022763266</v>
      </c>
      <c r="AH29" s="55">
        <f t="shared" si="89"/>
        <v>0.77908081787294181</v>
      </c>
      <c r="AI29" s="21"/>
      <c r="AJ29" s="17">
        <f t="shared" si="90"/>
        <v>430.36594852398457</v>
      </c>
    </row>
    <row r="30" spans="2:100" ht="15.75" x14ac:dyDescent="0.25">
      <c r="B30" s="138">
        <v>11</v>
      </c>
      <c r="C30" s="139"/>
      <c r="D30" s="79">
        <v>45698.375</v>
      </c>
      <c r="E30" s="82">
        <f t="shared" ref="E30" si="93">D30-D29</f>
        <v>11</v>
      </c>
      <c r="F30" s="83">
        <f t="shared" ref="F30" si="94">D30-D$20</f>
        <v>63.916666666664241</v>
      </c>
      <c r="G30" s="20">
        <v>808730.01799999992</v>
      </c>
      <c r="H30" s="20">
        <v>9158709.2109999992</v>
      </c>
      <c r="I30" s="19">
        <v>2619.0174999999999</v>
      </c>
      <c r="K30" s="16">
        <f t="shared" ref="K30" si="95">(G30-G29)*100</f>
        <v>-6.9000000134110451</v>
      </c>
      <c r="L30" s="17">
        <f t="shared" ref="L30" si="96">(H30-H29)*100</f>
        <v>18.249999918043613</v>
      </c>
      <c r="M30" s="17">
        <f t="shared" ref="M30" si="97">SQRT(K30^2+L30^2)</f>
        <v>19.510830253827343</v>
      </c>
      <c r="N30" s="17">
        <f t="shared" ref="N30" si="98">(I30-I29)*100</f>
        <v>-4.8000000000229193</v>
      </c>
      <c r="O30" s="18">
        <f t="shared" ref="O30" si="99">(SQRT((G30-G29)^2+(H30-H29)^2+(I30-I29)^2)*100)</f>
        <v>20.092598069783914</v>
      </c>
      <c r="P30" s="18">
        <f t="shared" ref="P30" si="100">O30/(F30-F29)</f>
        <v>1.8265998245258104</v>
      </c>
      <c r="Q30" s="19">
        <f t="shared" ref="Q30" si="101">(P30-P29)/(F30-F29)</f>
        <v>2.2016402039698176E-2</v>
      </c>
      <c r="R30" s="21"/>
      <c r="S30" s="42">
        <f t="shared" ref="S30" si="102">IF(K30&lt;0, ATAN2(L30,K30)*180/PI()+360,ATAN2(L30,K30)*180/PI())</f>
        <v>339.2892873630035</v>
      </c>
      <c r="T30" s="43">
        <f t="shared" ref="T30" si="103">ATAN(N30/M30)*180/PI()</f>
        <v>-13.821269250387283</v>
      </c>
      <c r="U30" s="21"/>
      <c r="V30" s="20">
        <f t="shared" ref="V30" si="104">(G30-$G$20)*100</f>
        <v>-30.150000005960464</v>
      </c>
      <c r="W30" s="18">
        <f t="shared" ref="W30" si="105">(H30-$H$20)*100</f>
        <v>81.799999997019768</v>
      </c>
      <c r="X30" s="18">
        <f t="shared" ref="X30" si="106">SQRT(V30^2+W30^2)</f>
        <v>87.179484397832098</v>
      </c>
      <c r="Y30" s="18">
        <f t="shared" ref="Y30" si="107">(I30-$I$20)*100</f>
        <v>-10.649999999986903</v>
      </c>
      <c r="Z30" s="18">
        <f t="shared" ref="Z30" si="108">SQRT((G30-$G$20)^2+(H30-$H$20)^2+(I30-$I$20)^2)*100</f>
        <v>87.827586781554984</v>
      </c>
      <c r="AA30" s="18">
        <f t="shared" ref="AA30" si="109">Z30/F30</f>
        <v>1.3740952299591913</v>
      </c>
      <c r="AB30" s="19">
        <f t="shared" ref="AB30" si="110">(AA30-$AA$20)/(F30-$F$20)</f>
        <v>2.1498230455685687E-2</v>
      </c>
      <c r="AC30" s="21"/>
      <c r="AD30" s="42">
        <f t="shared" ref="AD30" si="111">IF(F30&lt;=0,NA(),IF((G30-$G$20)&lt;0,ATAN2((H30-$H$20),(G30-$G$20))*180/PI()+360,ATAN2((H30-$H$20),(G30-$G$20))*180/PI()))</f>
        <v>339.76702616437558</v>
      </c>
      <c r="AE30" s="43">
        <f t="shared" ref="AE30" si="112">IF(E30&lt;=0,NA(),ATAN(Y30/X30)*180/PI())</f>
        <v>-6.9648439600164744</v>
      </c>
      <c r="AF30" s="21"/>
      <c r="AG30" s="55">
        <f t="shared" ref="AG30" si="113">1/(O30/E30)</f>
        <v>0.54746528855032728</v>
      </c>
      <c r="AH30" s="55">
        <f t="shared" ref="AH30" si="114">1/(Z30/F30)</f>
        <v>0.727751598431572</v>
      </c>
      <c r="AI30" s="21"/>
      <c r="AJ30" s="17">
        <f t="shared" ref="AJ30" si="115">SQRT((G30-$E$11)^2+(H30-$F$11)^2+(I30-$G$11)^2)</f>
        <v>430.23134882683291</v>
      </c>
    </row>
    <row r="31" spans="2:100" ht="15.75" x14ac:dyDescent="0.25">
      <c r="B31" s="138">
        <v>12</v>
      </c>
      <c r="C31" s="139"/>
      <c r="D31" s="89">
        <v>45702.458333333336</v>
      </c>
      <c r="E31" s="82">
        <f t="shared" ref="E31:E32" si="116">D31-D30</f>
        <v>4.0833333333357587</v>
      </c>
      <c r="F31" s="83">
        <f t="shared" ref="F31:F32" si="117">D31-D$20</f>
        <v>68</v>
      </c>
      <c r="G31" s="20">
        <v>808730.00450000004</v>
      </c>
      <c r="H31" s="20">
        <v>9158709.2719999999</v>
      </c>
      <c r="I31" s="19">
        <v>2618.9899999999998</v>
      </c>
      <c r="K31" s="16">
        <f t="shared" ref="K31:K32" si="118">(G31-G30)*100</f>
        <v>-1.3499999884516001</v>
      </c>
      <c r="L31" s="17">
        <f t="shared" ref="L31:L32" si="119">(H31-H30)*100</f>
        <v>6.1000000685453415</v>
      </c>
      <c r="M31" s="17">
        <f t="shared" ref="M31:M32" si="120">SQRT(K31^2+L31^2)</f>
        <v>6.2475996034535131</v>
      </c>
      <c r="N31" s="17">
        <f t="shared" ref="N31:N32" si="121">(I31-I30)*100</f>
        <v>-2.7500000000145519</v>
      </c>
      <c r="O31" s="18">
        <f t="shared" ref="O31:O32" si="122">(SQRT((G31-G30)^2+(H31-H30)^2+(I31-I30)^2)*100)</f>
        <v>6.826053091293133</v>
      </c>
      <c r="P31" s="18">
        <f t="shared" ref="P31:P32" si="123">O31/(F31-F30)</f>
        <v>1.6716864713361008</v>
      </c>
      <c r="Q31" s="19">
        <f t="shared" ref="Q31:Q32" si="124">(P31-P30)/(F31-F30)</f>
        <v>-3.7937964046436949E-2</v>
      </c>
      <c r="R31" s="21"/>
      <c r="S31" s="42">
        <f t="shared" ref="S31:S32" si="125">IF(K31&lt;0, ATAN2(L31,K31)*180/PI()+360,ATAN2(L31,K31)*180/PI())</f>
        <v>347.5209284373127</v>
      </c>
      <c r="T31" s="43">
        <f t="shared" ref="T31:T32" si="126">ATAN(N31/M31)*180/PI()</f>
        <v>-23.757608945747894</v>
      </c>
      <c r="U31" s="21"/>
      <c r="V31" s="20">
        <f t="shared" ref="V31:V32" si="127">(G31-$G$20)*100</f>
        <v>-31.499999994412065</v>
      </c>
      <c r="W31" s="18">
        <f t="shared" ref="W31:W32" si="128">(H31-$H$20)*100</f>
        <v>87.900000065565109</v>
      </c>
      <c r="X31" s="18">
        <f t="shared" ref="X31:X32" si="129">SQRT(V31^2+W31^2)</f>
        <v>93.373765111910885</v>
      </c>
      <c r="Y31" s="18">
        <f t="shared" ref="Y31:Y32" si="130">(I31-$I$20)*100</f>
        <v>-13.400000000001455</v>
      </c>
      <c r="Z31" s="18">
        <f t="shared" ref="Z31:Z32" si="131">SQRT((G31-$G$20)^2+(H31-$H$20)^2+(I31-$I$20)^2)*100</f>
        <v>94.33037692691758</v>
      </c>
      <c r="AA31" s="18">
        <f t="shared" ref="AA31:AA32" si="132">Z31/F31</f>
        <v>1.3872114253958467</v>
      </c>
      <c r="AB31" s="19">
        <f t="shared" ref="AB31:AB32" si="133">(AA31-$AA$20)/(F31-$F$20)</f>
        <v>2.040016802052716E-2</v>
      </c>
      <c r="AC31" s="21"/>
      <c r="AD31" s="42">
        <f t="shared" ref="AD31:AD32" si="134">IF(F31&lt;=0,NA(),IF((G31-$G$20)&lt;0,ATAN2((H31-$H$20),(G31-$G$20))*180/PI()+360,ATAN2((H31-$H$20),(G31-$G$20))*180/PI()))</f>
        <v>340.28426137347441</v>
      </c>
      <c r="AE31" s="43">
        <f t="shared" ref="AE31:AE32" si="135">IF(E31&lt;=0,NA(),ATAN(Y31/X31)*180/PI())</f>
        <v>-8.1667153346825661</v>
      </c>
      <c r="AF31" s="21"/>
      <c r="AG31" s="55">
        <f t="shared" ref="AG31:AG32" si="136">1/(O31/E31)</f>
        <v>0.5981982968377717</v>
      </c>
      <c r="AH31" s="55">
        <f t="shared" ref="AH31:AH32" si="137">1/(Z31/F31)</f>
        <v>0.72087064862131289</v>
      </c>
      <c r="AI31" s="21"/>
      <c r="AJ31" s="17">
        <f t="shared" ref="AJ31:AJ32" si="138">SQRT((G31-$E$11)^2+(H31-$F$11)^2+(I31-$G$11)^2)</f>
        <v>430.1793525784388</v>
      </c>
    </row>
    <row r="32" spans="2:100" ht="15.75" x14ac:dyDescent="0.25">
      <c r="B32" s="138">
        <v>13</v>
      </c>
      <c r="C32" s="139"/>
      <c r="D32" s="89">
        <v>45704.625</v>
      </c>
      <c r="E32" s="82">
        <f t="shared" si="116"/>
        <v>2.1666666666642413</v>
      </c>
      <c r="F32" s="83">
        <f t="shared" si="117"/>
        <v>70.166666666664241</v>
      </c>
      <c r="G32" s="20">
        <v>808730.00450000004</v>
      </c>
      <c r="H32" s="20">
        <v>9158709.2990000006</v>
      </c>
      <c r="I32" s="19">
        <v>2618.9794999999999</v>
      </c>
      <c r="K32" s="16">
        <f t="shared" si="118"/>
        <v>0</v>
      </c>
      <c r="L32" s="17">
        <f t="shared" si="119"/>
        <v>2.7000000700354576</v>
      </c>
      <c r="M32" s="17">
        <f t="shared" si="120"/>
        <v>2.7000000700354576</v>
      </c>
      <c r="N32" s="17">
        <f t="shared" si="121"/>
        <v>-1.0499999999865395</v>
      </c>
      <c r="O32" s="18">
        <f t="shared" si="122"/>
        <v>2.8969812526426901</v>
      </c>
      <c r="P32" s="18">
        <f t="shared" si="123"/>
        <v>1.337068270451969</v>
      </c>
      <c r="Q32" s="19">
        <f t="shared" si="124"/>
        <v>-0.15443916963900298</v>
      </c>
      <c r="R32" s="21"/>
      <c r="S32" s="42">
        <f t="shared" si="125"/>
        <v>0</v>
      </c>
      <c r="T32" s="43">
        <f t="shared" si="126"/>
        <v>-21.250505004844864</v>
      </c>
      <c r="U32" s="21"/>
      <c r="V32" s="20">
        <f t="shared" si="127"/>
        <v>-31.499999994412065</v>
      </c>
      <c r="W32" s="18">
        <f t="shared" si="128"/>
        <v>90.600000135600567</v>
      </c>
      <c r="X32" s="18">
        <f t="shared" si="129"/>
        <v>95.919810384606066</v>
      </c>
      <c r="Y32" s="18">
        <f t="shared" si="130"/>
        <v>-14.449999999987995</v>
      </c>
      <c r="Z32" s="18">
        <f t="shared" si="131"/>
        <v>97.002126390190213</v>
      </c>
      <c r="AA32" s="18">
        <f t="shared" si="132"/>
        <v>1.3824531076987208</v>
      </c>
      <c r="AB32" s="19">
        <f t="shared" si="133"/>
        <v>1.9702419587155847E-2</v>
      </c>
      <c r="AC32" s="21"/>
      <c r="AD32" s="42">
        <f t="shared" si="134"/>
        <v>340.82835082479949</v>
      </c>
      <c r="AE32" s="43">
        <f t="shared" si="135"/>
        <v>-8.5669983037156516</v>
      </c>
      <c r="AF32" s="21"/>
      <c r="AG32" s="55">
        <f t="shared" si="136"/>
        <v>0.74790496648459859</v>
      </c>
      <c r="AH32" s="55">
        <f t="shared" si="137"/>
        <v>0.72335184060212687</v>
      </c>
      <c r="AI32" s="21"/>
      <c r="AJ32" s="17">
        <f t="shared" si="138"/>
        <v>430.15391745925007</v>
      </c>
    </row>
    <row r="33" spans="2:9" ht="15.75" x14ac:dyDescent="0.25">
      <c r="B33" s="138">
        <v>14</v>
      </c>
      <c r="C33" s="139"/>
      <c r="D33" s="148" t="s">
        <v>74</v>
      </c>
      <c r="E33" s="149"/>
      <c r="F33" s="149"/>
      <c r="G33" s="149"/>
      <c r="H33" s="149"/>
      <c r="I33" s="150"/>
    </row>
    <row r="34" spans="2:9" ht="15.75" x14ac:dyDescent="0.25">
      <c r="B34" s="138">
        <v>15</v>
      </c>
      <c r="C34" s="139"/>
      <c r="D34" s="89"/>
      <c r="E34" s="82"/>
      <c r="F34" s="83"/>
      <c r="G34" s="20"/>
      <c r="H34" s="20"/>
      <c r="I34" s="19"/>
    </row>
    <row r="35" spans="2:9" ht="15.75" x14ac:dyDescent="0.25">
      <c r="B35" s="138">
        <v>16</v>
      </c>
      <c r="C35" s="139"/>
      <c r="D35" s="89"/>
      <c r="E35" s="82"/>
      <c r="F35" s="83"/>
      <c r="G35" s="20"/>
      <c r="H35" s="20"/>
      <c r="I35" s="19"/>
    </row>
    <row r="36" spans="2:9" ht="15.75" x14ac:dyDescent="0.25">
      <c r="B36" s="138">
        <v>17</v>
      </c>
      <c r="C36" s="139"/>
      <c r="D36" s="89"/>
      <c r="E36" s="82"/>
      <c r="F36" s="83"/>
      <c r="G36" s="20"/>
      <c r="H36" s="20"/>
      <c r="I36" s="19"/>
    </row>
    <row r="37" spans="2:9" ht="15.75" x14ac:dyDescent="0.25">
      <c r="B37" s="138">
        <v>18</v>
      </c>
      <c r="C37" s="139"/>
      <c r="D37" s="89"/>
      <c r="E37" s="82"/>
      <c r="F37" s="83"/>
      <c r="G37" s="20"/>
      <c r="H37" s="20"/>
      <c r="I37" s="19"/>
    </row>
  </sheetData>
  <mergeCells count="31">
    <mergeCell ref="AH17:AH18"/>
    <mergeCell ref="G17:I17"/>
    <mergeCell ref="V17:AB17"/>
    <mergeCell ref="AD17:AE17"/>
    <mergeCell ref="AG17:AG18"/>
    <mergeCell ref="K17:Q17"/>
    <mergeCell ref="S17:T17"/>
    <mergeCell ref="F17:F18"/>
    <mergeCell ref="B2:D5"/>
    <mergeCell ref="B17:C19"/>
    <mergeCell ref="D17:D19"/>
    <mergeCell ref="E17:E18"/>
    <mergeCell ref="B24:C24"/>
    <mergeCell ref="B25:C25"/>
    <mergeCell ref="B22:C22"/>
    <mergeCell ref="B20:C20"/>
    <mergeCell ref="B21:C21"/>
    <mergeCell ref="B23:C23"/>
    <mergeCell ref="B26:C26"/>
    <mergeCell ref="B27:C27"/>
    <mergeCell ref="B28:C28"/>
    <mergeCell ref="B29:C29"/>
    <mergeCell ref="B30:C30"/>
    <mergeCell ref="D33:I33"/>
    <mergeCell ref="B36:C36"/>
    <mergeCell ref="B37:C37"/>
    <mergeCell ref="B31:C31"/>
    <mergeCell ref="B32:C32"/>
    <mergeCell ref="B33:C33"/>
    <mergeCell ref="B34:C34"/>
    <mergeCell ref="B35:C3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17FD-7E7A-4AFE-A8B5-3E0FBA29B305}">
  <sheetPr codeName="Hoja9">
    <tabColor rgb="FF01F598"/>
  </sheetPr>
  <dimension ref="B1:CV43"/>
  <sheetViews>
    <sheetView zoomScale="70" zoomScaleNormal="70" workbookViewId="0">
      <pane ySplit="19" topLeftCell="A20" activePane="bottomLeft" state="frozen"/>
      <selection activeCell="G77" sqref="G77:G78"/>
      <selection pane="bottomLeft" activeCell="Q48" sqref="Q48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42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43</v>
      </c>
      <c r="F8" s="40"/>
      <c r="G8" s="31" t="s">
        <v>29</v>
      </c>
      <c r="H8" s="68"/>
      <c r="I8" s="76" t="s">
        <v>55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44</v>
      </c>
      <c r="E11" s="56">
        <v>808931.10900000005</v>
      </c>
      <c r="F11" s="56">
        <v>9159077.3220000006</v>
      </c>
      <c r="G11" s="56">
        <v>2523.3319999999999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808687.60450000002</v>
      </c>
      <c r="F14" s="56">
        <f>H20</f>
        <v>9158712.0500000007</v>
      </c>
      <c r="G14" s="56">
        <f>I20</f>
        <v>2620.8180000000002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77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78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89">
        <v>45621.458333333336</v>
      </c>
      <c r="E20" s="82">
        <v>0</v>
      </c>
      <c r="F20" s="83">
        <v>0</v>
      </c>
      <c r="G20" s="20">
        <v>808687.60450000002</v>
      </c>
      <c r="H20" s="20">
        <v>9158712.0500000007</v>
      </c>
      <c r="I20" s="19">
        <v>2620.8180000000002</v>
      </c>
      <c r="J20" s="6"/>
      <c r="K20" s="16">
        <f>(G20-G20)*100</f>
        <v>0</v>
      </c>
      <c r="L20" s="17">
        <f>(H20-H20)*100</f>
        <v>0</v>
      </c>
      <c r="M20" s="17">
        <f t="shared" ref="M20:M22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2" si="1">(G20-$G$20)*100</f>
        <v>0</v>
      </c>
      <c r="W20" s="86">
        <f t="shared" ref="W20:W22" si="2">(H20-$H$20)*100</f>
        <v>0</v>
      </c>
      <c r="X20" s="86">
        <v>0</v>
      </c>
      <c r="Y20" s="86">
        <f t="shared" ref="Y20:Y22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2" si="4">SQRT((G20-$E$11)^2+(H20-$F$11)^2+(I20-$G$11)^2)</f>
        <v>449.6905554936439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89">
        <v>45634.458333333336</v>
      </c>
      <c r="E21" s="82">
        <f t="shared" ref="E21:E22" si="5">D21-D20</f>
        <v>13</v>
      </c>
      <c r="F21" s="83">
        <f t="shared" ref="F21:F22" si="6">D21-D$20</f>
        <v>13</v>
      </c>
      <c r="G21" s="20">
        <v>808687.70699999994</v>
      </c>
      <c r="H21" s="20">
        <v>9158712.000500001</v>
      </c>
      <c r="I21" s="19">
        <v>2620.8050000000003</v>
      </c>
      <c r="K21" s="16">
        <f t="shared" ref="K21:L22" si="7">(G21-G20)*100</f>
        <v>10.249999992083758</v>
      </c>
      <c r="L21" s="17">
        <f t="shared" si="7"/>
        <v>-4.9499999731779099</v>
      </c>
      <c r="M21" s="17">
        <f t="shared" si="0"/>
        <v>11.382662235706476</v>
      </c>
      <c r="N21" s="17">
        <f t="shared" ref="N21:N22" si="8">(I21-I20)*100</f>
        <v>-1.2999999999919964</v>
      </c>
      <c r="O21" s="18">
        <f t="shared" ref="O21:O22" si="9">(SQRT((G21-G20)^2+(H21-H20)^2+(I21-I20)^2)*100)</f>
        <v>11.45665743452939</v>
      </c>
      <c r="P21" s="18">
        <f t="shared" ref="P21:P22" si="10">O21/(F21-F20)</f>
        <v>0.88128134111764544</v>
      </c>
      <c r="Q21" s="19">
        <f t="shared" ref="Q21:Q22" si="11">(P21-P20)/(F21-F20)</f>
        <v>6.7790872393665033E-2</v>
      </c>
      <c r="R21" s="21"/>
      <c r="S21" s="42">
        <f t="shared" ref="S21:S22" si="12">IF(K21&lt;0, ATAN2(L21,K21)*180/PI()+360,ATAN2(L21,K21)*180/PI())</f>
        <v>115.7771430676495</v>
      </c>
      <c r="T21" s="43">
        <f t="shared" ref="T21:T22" si="13">ATAN(N21/M21)*180/PI()</f>
        <v>-6.5154506992166246</v>
      </c>
      <c r="U21" s="21"/>
      <c r="V21" s="20">
        <f t="shared" si="1"/>
        <v>10.249999992083758</v>
      </c>
      <c r="W21" s="18">
        <f t="shared" si="2"/>
        <v>-4.9499999731779099</v>
      </c>
      <c r="X21" s="18">
        <f t="shared" ref="X21:X22" si="14">SQRT(V21^2+W21^2)</f>
        <v>11.382662235706476</v>
      </c>
      <c r="Y21" s="18">
        <f t="shared" si="3"/>
        <v>-1.2999999999919964</v>
      </c>
      <c r="Z21" s="18">
        <f t="shared" ref="Z21:Z22" si="15">SQRT((G21-$G$20)^2+(H21-$H$20)^2+(I21-$I$20)^2)*100</f>
        <v>11.45665743452939</v>
      </c>
      <c r="AA21" s="18">
        <f t="shared" ref="AA21:AA22" si="16">Z21/F21</f>
        <v>0.88128134111764544</v>
      </c>
      <c r="AB21" s="19">
        <f t="shared" ref="AB21:AB22" si="17">(AA21-$AA$20)/(F21-$F$20)</f>
        <v>6.7790872393665033E-2</v>
      </c>
      <c r="AC21" s="21"/>
      <c r="AD21" s="42">
        <f t="shared" ref="AD21:AD22" si="18">IF(F21&lt;=0,NA(),IF((G21-$G$20)&lt;0,ATAN2((H21-$H$20),(G21-$G$20))*180/PI()+360,ATAN2((H21-$H$20),(G21-$G$20))*180/PI()))</f>
        <v>115.7771430676495</v>
      </c>
      <c r="AE21" s="43">
        <f t="shared" ref="AE21:AE22" si="19">IF(E21&lt;=0,NA(),ATAN(Y21/X21)*180/PI())</f>
        <v>-6.5154506992166246</v>
      </c>
      <c r="AF21" s="21"/>
      <c r="AG21" s="55">
        <f t="shared" ref="AG21:AG22" si="20">1/(O21/E21)</f>
        <v>1.1347114177315896</v>
      </c>
      <c r="AH21" s="55">
        <f t="shared" ref="AH21:AH22" si="21">1/(Z21/F21)</f>
        <v>1.1347114177315896</v>
      </c>
      <c r="AI21" s="21"/>
      <c r="AJ21" s="17">
        <f t="shared" si="4"/>
        <v>449.67245601106657</v>
      </c>
    </row>
    <row r="22" spans="2:100" ht="15.75" x14ac:dyDescent="0.25">
      <c r="B22" s="138">
        <v>3</v>
      </c>
      <c r="C22" s="139"/>
      <c r="D22" s="89">
        <v>45638.625</v>
      </c>
      <c r="E22" s="82">
        <f t="shared" si="5"/>
        <v>4.1666666666642413</v>
      </c>
      <c r="F22" s="83">
        <f t="shared" si="6"/>
        <v>17.166666666664241</v>
      </c>
      <c r="G22" s="20">
        <v>808687.47200000007</v>
      </c>
      <c r="H22" s="20">
        <v>9158712.1550000012</v>
      </c>
      <c r="I22" s="19">
        <v>2620.7960000000003</v>
      </c>
      <c r="K22" s="16">
        <f t="shared" si="7"/>
        <v>-23.499999986961484</v>
      </c>
      <c r="L22" s="17">
        <f t="shared" si="7"/>
        <v>15.450000017881393</v>
      </c>
      <c r="M22" s="17">
        <f t="shared" si="0"/>
        <v>28.123877754316258</v>
      </c>
      <c r="N22" s="17">
        <f t="shared" si="8"/>
        <v>-0.90000000000145519</v>
      </c>
      <c r="O22" s="18">
        <f t="shared" si="9"/>
        <v>28.138274643974309</v>
      </c>
      <c r="P22" s="18">
        <f t="shared" si="10"/>
        <v>6.7531859145577648</v>
      </c>
      <c r="Q22" s="19">
        <f t="shared" si="11"/>
        <v>1.4092570976264489</v>
      </c>
      <c r="R22" s="21"/>
      <c r="S22" s="42">
        <f t="shared" si="12"/>
        <v>303.32279196367392</v>
      </c>
      <c r="T22" s="43">
        <f t="shared" si="13"/>
        <v>-1.8329125930644101</v>
      </c>
      <c r="U22" s="21"/>
      <c r="V22" s="20">
        <f t="shared" si="1"/>
        <v>-13.249999994877726</v>
      </c>
      <c r="W22" s="18">
        <f t="shared" si="2"/>
        <v>10.500000044703484</v>
      </c>
      <c r="X22" s="18">
        <f t="shared" si="14"/>
        <v>16.905990086446664</v>
      </c>
      <c r="Y22" s="18">
        <f t="shared" si="3"/>
        <v>-2.1999999999934516</v>
      </c>
      <c r="Z22" s="18">
        <f t="shared" si="15"/>
        <v>17.048533684836478</v>
      </c>
      <c r="AA22" s="18">
        <f t="shared" si="16"/>
        <v>0.99311846707799345</v>
      </c>
      <c r="AB22" s="19">
        <f t="shared" si="17"/>
        <v>5.7851561189017499E-2</v>
      </c>
      <c r="AC22" s="21"/>
      <c r="AD22" s="42">
        <f t="shared" si="18"/>
        <v>308.39516463276834</v>
      </c>
      <c r="AE22" s="43">
        <f t="shared" si="19"/>
        <v>-7.4143150219017091</v>
      </c>
      <c r="AF22" s="21"/>
      <c r="AG22" s="55">
        <f t="shared" si="20"/>
        <v>0.14807825708519465</v>
      </c>
      <c r="AH22" s="55">
        <f t="shared" si="21"/>
        <v>1.0069292165538455</v>
      </c>
      <c r="AI22" s="21"/>
      <c r="AJ22" s="17">
        <f t="shared" si="4"/>
        <v>449.67227727933221</v>
      </c>
    </row>
    <row r="23" spans="2:100" ht="15.75" x14ac:dyDescent="0.25">
      <c r="B23" s="138">
        <v>5</v>
      </c>
      <c r="C23" s="139"/>
      <c r="D23" s="79">
        <v>45644.416666666664</v>
      </c>
      <c r="E23" s="82">
        <f t="shared" ref="E23" si="22">D23-D22</f>
        <v>5.7916666666642413</v>
      </c>
      <c r="F23" s="83">
        <f t="shared" ref="F23" si="23">D23-D$20</f>
        <v>22.958333333328483</v>
      </c>
      <c r="G23" s="20">
        <v>808687.25399999996</v>
      </c>
      <c r="H23" s="20">
        <v>9158712.306499999</v>
      </c>
      <c r="I23" s="19">
        <v>2620.7719999999999</v>
      </c>
      <c r="K23" s="16">
        <f t="shared" ref="K23" si="24">(G23-G22)*100</f>
        <v>-21.800000010989606</v>
      </c>
      <c r="L23" s="17">
        <f t="shared" ref="L23" si="25">(H23-H22)*100</f>
        <v>15.149999782443047</v>
      </c>
      <c r="M23" s="17">
        <f t="shared" ref="M23" si="26">SQRT(K23^2+L23^2)</f>
        <v>26.547363219106551</v>
      </c>
      <c r="N23" s="17">
        <f t="shared" ref="N23" si="27">(I23-I22)*100</f>
        <v>-2.400000000034197</v>
      </c>
      <c r="O23" s="18">
        <f t="shared" ref="O23" si="28">(SQRT((G23-G22)^2+(H23-H22)^2+(I23-I22)^2)*100)</f>
        <v>26.655627808913735</v>
      </c>
      <c r="P23" s="18">
        <f t="shared" ref="P23" si="29">O23/(F23-F22)</f>
        <v>4.6024105569366727</v>
      </c>
      <c r="Q23" s="19">
        <f t="shared" ref="Q23" si="30">(P23-P22)/(F23-F22)</f>
        <v>-0.3713568962800563</v>
      </c>
      <c r="R23" s="21"/>
      <c r="S23" s="42">
        <f t="shared" ref="S23" si="31">IF(K23&lt;0, ATAN2(L23,K23)*180/PI()+360,ATAN2(L23,K23)*180/PI())</f>
        <v>304.79752785256289</v>
      </c>
      <c r="T23" s="43">
        <f t="shared" ref="T23" si="32">ATAN(N23/M23)*180/PI()</f>
        <v>-5.1657513001073934</v>
      </c>
      <c r="U23" s="21"/>
      <c r="V23" s="20">
        <f t="shared" ref="V23" si="33">(G23-$G$20)*100</f>
        <v>-35.050000005867332</v>
      </c>
      <c r="W23" s="18">
        <f t="shared" ref="W23" si="34">(H23-$H$20)*100</f>
        <v>25.64999982714653</v>
      </c>
      <c r="X23" s="18">
        <f t="shared" ref="X23" si="35">SQRT(V23^2+W23^2)</f>
        <v>43.432994273293161</v>
      </c>
      <c r="Y23" s="18">
        <f t="shared" ref="Y23" si="36">(I23-$I$20)*100</f>
        <v>-4.6000000000276486</v>
      </c>
      <c r="Z23" s="18">
        <f t="shared" ref="Z23" si="37">SQRT((G23-$G$20)^2+(H23-$H$20)^2+(I23-$I$20)^2)*100</f>
        <v>43.675908594374668</v>
      </c>
      <c r="AA23" s="18">
        <f t="shared" ref="AA23" si="38">Z23/F23</f>
        <v>1.9023989224414037</v>
      </c>
      <c r="AB23" s="19">
        <f t="shared" ref="AB23" si="39">(AA23-$AA$20)/(F23-$F$20)</f>
        <v>8.2863110959352698E-2</v>
      </c>
      <c r="AC23" s="21"/>
      <c r="AD23" s="42">
        <f t="shared" ref="AD23" si="40">IF(F23&lt;=0,NA(),IF((G23-$G$20)&lt;0,ATAN2((H23-$H$20),(G23-$G$20))*180/PI()+360,ATAN2((H23-$H$20),(G23-$G$20))*180/PI()))</f>
        <v>306.19710205111454</v>
      </c>
      <c r="AE23" s="43">
        <f t="shared" ref="AE23" si="41">IF(E23&lt;=0,NA(),ATAN(Y23/X23)*180/PI())</f>
        <v>-6.0456737574757842</v>
      </c>
      <c r="AF23" s="21"/>
      <c r="AG23" s="55">
        <f t="shared" ref="AG23" si="42">1/(O23/E23)</f>
        <v>0.21727744355462106</v>
      </c>
      <c r="AH23" s="55">
        <f t="shared" ref="AH23" si="43">1/(Z23/F23)</f>
        <v>0.52565210598241452</v>
      </c>
      <c r="AI23" s="21"/>
      <c r="AJ23" s="17">
        <f t="shared" ref="AJ23" si="44">SQRT((G23-$E$11)^2+(H23-$F$11)^2+(I23-$G$11)^2)</f>
        <v>449.662239760548</v>
      </c>
    </row>
    <row r="24" spans="2:100" ht="15.75" x14ac:dyDescent="0.25">
      <c r="B24" s="138">
        <v>6</v>
      </c>
      <c r="C24" s="139"/>
      <c r="D24" s="89">
        <v>45648.375</v>
      </c>
      <c r="E24" s="82">
        <f t="shared" ref="E24:E25" si="45">D24-D23</f>
        <v>3.9583333333357587</v>
      </c>
      <c r="F24" s="83">
        <f t="shared" ref="F24:F25" si="46">D24-D$20</f>
        <v>26.916666666664241</v>
      </c>
      <c r="G24" s="20">
        <v>808687.48549999995</v>
      </c>
      <c r="H24" s="20">
        <v>9158712.1465000007</v>
      </c>
      <c r="I24" s="19">
        <v>2620.77</v>
      </c>
      <c r="K24" s="16">
        <f t="shared" ref="K24:K25" si="47">(G24-G23)*100</f>
        <v>23.149999999441206</v>
      </c>
      <c r="L24" s="17">
        <f t="shared" ref="L24:L25" si="48">(H24-H23)*100</f>
        <v>-15.999999828636646</v>
      </c>
      <c r="M24" s="17">
        <f t="shared" ref="M24:M25" si="49">SQRT(K24^2+L24^2)</f>
        <v>28.141117506071087</v>
      </c>
      <c r="N24" s="17">
        <f t="shared" ref="N24:N25" si="50">(I24-I23)*100</f>
        <v>-0.19999999999527063</v>
      </c>
      <c r="O24" s="18">
        <f t="shared" ref="O24:O25" si="51">(SQRT((G24-G23)^2+(H24-H23)^2+(I24-I23)^2)*100)</f>
        <v>28.141828200927151</v>
      </c>
      <c r="P24" s="18">
        <f t="shared" ref="P24:P25" si="52">O24/(F24-F23)</f>
        <v>7.1095144928614502</v>
      </c>
      <c r="Q24" s="19">
        <f t="shared" ref="Q24:Q25" si="53">(P24-P23)/(F24-F23)</f>
        <v>0.6333736259174505</v>
      </c>
      <c r="R24" s="21"/>
      <c r="S24" s="42">
        <f t="shared" ref="S24:S25" si="54">IF(K24&lt;0, ATAN2(L24,K24)*180/PI()+360,ATAN2(L24,K24)*180/PI())</f>
        <v>124.65008409396162</v>
      </c>
      <c r="T24" s="43">
        <f t="shared" ref="T24:T25" si="55">ATAN(N24/M24)*180/PI()</f>
        <v>-0.40719644384261128</v>
      </c>
      <c r="U24" s="21"/>
      <c r="V24" s="20">
        <f t="shared" ref="V24:V25" si="56">(G24-$G$20)*100</f>
        <v>-11.900000006426126</v>
      </c>
      <c r="W24" s="18">
        <f t="shared" ref="W24:W25" si="57">(H24-$H$20)*100</f>
        <v>9.6499999985098839</v>
      </c>
      <c r="X24" s="18">
        <f t="shared" ref="X24:X25" si="58">SQRT(V24^2+W24^2)</f>
        <v>15.320982348537006</v>
      </c>
      <c r="Y24" s="18">
        <f t="shared" ref="Y24:Y25" si="59">(I24-$I$20)*100</f>
        <v>-4.8000000000229193</v>
      </c>
      <c r="Z24" s="18">
        <f t="shared" ref="Z24:Z25" si="60">SQRT((G24-$G$20)^2+(H24-$H$20)^2+(I24-$I$20)^2)*100</f>
        <v>16.055295080577082</v>
      </c>
      <c r="AA24" s="18">
        <f t="shared" ref="AA24:AA25" si="61">Z24/F24</f>
        <v>0.59648155098124567</v>
      </c>
      <c r="AB24" s="19">
        <f t="shared" ref="AB24:AB25" si="62">(AA24-$AA$20)/(F24-$F$20)</f>
        <v>2.2160305299614838E-2</v>
      </c>
      <c r="AC24" s="21"/>
      <c r="AD24" s="42">
        <f t="shared" ref="AD24:AD25" si="63">IF(F24&lt;=0,NA(),IF((G24-$G$20)&lt;0,ATAN2((H24-$H$20),(G24-$G$20))*180/PI()+360,ATAN2((H24-$H$20),(G24-$G$20))*180/PI()))</f>
        <v>309.03943832319982</v>
      </c>
      <c r="AE24" s="43">
        <f t="shared" ref="AE24:AE25" si="64">IF(E24&lt;=0,NA(),ATAN(Y24/X24)*180/PI())</f>
        <v>-17.395556588767068</v>
      </c>
      <c r="AF24" s="21"/>
      <c r="AG24" s="55">
        <f t="shared" ref="AG24:AG25" si="65">1/(O24/E24)</f>
        <v>0.14065658084023655</v>
      </c>
      <c r="AH24" s="55">
        <f t="shared" ref="AH24:AH25" si="66">1/(Z24/F24)</f>
        <v>1.6764977866539943</v>
      </c>
      <c r="AI24" s="21"/>
      <c r="AJ24" s="17">
        <f t="shared" ref="AJ24:AJ25" si="67">SQRT((G24-$E$11)^2+(H24-$F$11)^2+(I24-$G$11)^2)</f>
        <v>449.66623110533237</v>
      </c>
    </row>
    <row r="25" spans="2:100" ht="15.75" x14ac:dyDescent="0.25">
      <c r="B25" s="138">
        <v>7</v>
      </c>
      <c r="C25" s="139"/>
      <c r="D25" s="89">
        <v>45652.375</v>
      </c>
      <c r="E25" s="82">
        <f t="shared" si="45"/>
        <v>4</v>
      </c>
      <c r="F25" s="83">
        <f t="shared" si="46"/>
        <v>30.916666666664241</v>
      </c>
      <c r="G25" s="20">
        <v>808687.44699999993</v>
      </c>
      <c r="H25" s="20">
        <v>9158712.1799999997</v>
      </c>
      <c r="I25" s="19">
        <v>2620.7640000000001</v>
      </c>
      <c r="K25" s="16">
        <f t="shared" si="47"/>
        <v>-3.8500000024214387</v>
      </c>
      <c r="L25" s="17">
        <f t="shared" si="48"/>
        <v>3.3499998971819878</v>
      </c>
      <c r="M25" s="17">
        <f t="shared" si="49"/>
        <v>5.1034301533149655</v>
      </c>
      <c r="N25" s="17">
        <f t="shared" si="50"/>
        <v>-0.59999999998581188</v>
      </c>
      <c r="O25" s="18">
        <f t="shared" si="51"/>
        <v>5.1385795050526735</v>
      </c>
      <c r="P25" s="18">
        <f t="shared" si="52"/>
        <v>1.2846448762631684</v>
      </c>
      <c r="Q25" s="19">
        <f t="shared" si="53"/>
        <v>-1.4562174041495703</v>
      </c>
      <c r="R25" s="21"/>
      <c r="S25" s="42">
        <f t="shared" si="54"/>
        <v>311.02750317058474</v>
      </c>
      <c r="T25" s="43">
        <f t="shared" si="55"/>
        <v>-6.7053680245636667</v>
      </c>
      <c r="U25" s="21"/>
      <c r="V25" s="20">
        <f t="shared" si="56"/>
        <v>-15.750000008847564</v>
      </c>
      <c r="W25" s="18">
        <f t="shared" si="57"/>
        <v>12.999999895691872</v>
      </c>
      <c r="X25" s="18">
        <f t="shared" si="58"/>
        <v>20.42210805883386</v>
      </c>
      <c r="Y25" s="18">
        <f t="shared" si="59"/>
        <v>-5.4000000000087311</v>
      </c>
      <c r="Z25" s="18">
        <f t="shared" si="60"/>
        <v>21.12397920768673</v>
      </c>
      <c r="AA25" s="18">
        <f t="shared" si="61"/>
        <v>0.68325539216242759</v>
      </c>
      <c r="AB25" s="19">
        <f t="shared" si="62"/>
        <v>2.209990486778915E-2</v>
      </c>
      <c r="AC25" s="21"/>
      <c r="AD25" s="42">
        <f t="shared" si="63"/>
        <v>309.53615694526809</v>
      </c>
      <c r="AE25" s="43">
        <f t="shared" si="64"/>
        <v>-14.811135384309159</v>
      </c>
      <c r="AF25" s="21"/>
      <c r="AG25" s="55">
        <f t="shared" si="65"/>
        <v>0.77842524302034666</v>
      </c>
      <c r="AH25" s="55">
        <f t="shared" si="66"/>
        <v>1.4635815706263375</v>
      </c>
      <c r="AI25" s="21"/>
      <c r="AJ25" s="17">
        <f t="shared" si="67"/>
        <v>449.65858718892144</v>
      </c>
    </row>
    <row r="26" spans="2:100" ht="15.75" x14ac:dyDescent="0.25">
      <c r="B26" s="138">
        <v>8</v>
      </c>
      <c r="C26" s="139"/>
      <c r="D26" s="89">
        <v>45664.375</v>
      </c>
      <c r="E26" s="82">
        <f t="shared" ref="E26:E27" si="68">D26-D25</f>
        <v>12</v>
      </c>
      <c r="F26" s="83">
        <f t="shared" ref="F26:F27" si="69">D26-D$20</f>
        <v>42.916666666664241</v>
      </c>
      <c r="G26" s="20">
        <v>808687.5675</v>
      </c>
      <c r="H26" s="20">
        <v>9158712.3455999997</v>
      </c>
      <c r="I26" s="19">
        <v>2620.7514999999999</v>
      </c>
      <c r="K26" s="16">
        <f t="shared" ref="K26:K27" si="70">(G26-G25)*100</f>
        <v>12.050000007729977</v>
      </c>
      <c r="L26" s="17">
        <f t="shared" ref="L26:L27" si="71">(H26-H25)*100</f>
        <v>16.559999994933605</v>
      </c>
      <c r="M26" s="17">
        <f t="shared" ref="M26:M27" si="72">SQRT(K26^2+L26^2)</f>
        <v>20.480139160134957</v>
      </c>
      <c r="N26" s="17">
        <f t="shared" ref="N26:N27" si="73">(I26-I25)*100</f>
        <v>-1.2500000000272848</v>
      </c>
      <c r="O26" s="18">
        <f t="shared" ref="O26:O27" si="74">(SQRT((G26-G25)^2+(H26-H25)^2+(I26-I25)^2)*100)</f>
        <v>20.518250413194632</v>
      </c>
      <c r="P26" s="18">
        <f t="shared" ref="P26:P27" si="75">O26/(F26-F25)</f>
        <v>1.7098542010995528</v>
      </c>
      <c r="Q26" s="19">
        <f t="shared" ref="Q26:Q27" si="76">(P26-P25)/(F26-F25)</f>
        <v>3.5434110403032036E-2</v>
      </c>
      <c r="R26" s="21"/>
      <c r="S26" s="42">
        <f t="shared" ref="S26:S27" si="77">IF(K26&lt;0, ATAN2(L26,K26)*180/PI()+360,ATAN2(L26,K26)*180/PI())</f>
        <v>36.041771402318979</v>
      </c>
      <c r="T26" s="43">
        <f t="shared" ref="T26:T27" si="78">ATAN(N26/M26)*180/PI()</f>
        <v>-3.4927003444288718</v>
      </c>
      <c r="U26" s="21"/>
      <c r="V26" s="20">
        <f t="shared" ref="V26:V27" si="79">(G26-$G$20)*100</f>
        <v>-3.7000000011175871</v>
      </c>
      <c r="W26" s="18">
        <f t="shared" ref="W26:W27" si="80">(H26-$H$20)*100</f>
        <v>29.559999890625477</v>
      </c>
      <c r="X26" s="18">
        <f t="shared" ref="X26:X27" si="81">SQRT(V26^2+W26^2)</f>
        <v>29.79066285838649</v>
      </c>
      <c r="Y26" s="18">
        <f t="shared" ref="Y26:Y27" si="82">(I26-$I$20)*100</f>
        <v>-6.650000000036016</v>
      </c>
      <c r="Z26" s="18">
        <f t="shared" ref="Z26:Z27" si="83">SQRT((G26-$G$20)^2+(H26-$H$20)^2+(I26-$I$20)^2)*100</f>
        <v>30.523861052339484</v>
      </c>
      <c r="AA26" s="18">
        <f t="shared" ref="AA26:AA27" si="84">Z26/F26</f>
        <v>0.71123559733610586</v>
      </c>
      <c r="AB26" s="19">
        <f t="shared" ref="AB26:AB27" si="85">(AA26-$AA$20)/(F26-$F$20)</f>
        <v>1.6572479937929617E-2</v>
      </c>
      <c r="AC26" s="21"/>
      <c r="AD26" s="42">
        <f t="shared" ref="AD26:AD27" si="86">IF(F26&lt;=0,NA(),IF((G26-$G$20)&lt;0,ATAN2((H26-$H$20),(G26-$G$20))*180/PI()+360,ATAN2((H26-$H$20),(G26-$G$20))*180/PI()))</f>
        <v>352.86544148294666</v>
      </c>
      <c r="AE26" s="43">
        <f t="shared" ref="AE26:AE27" si="87">IF(E26&lt;=0,NA(),ATAN(Y26/X26)*180/PI())</f>
        <v>-12.583509288695291</v>
      </c>
      <c r="AF26" s="21"/>
      <c r="AG26" s="55">
        <f t="shared" ref="AG26:AG27" si="88">1/(O26/E26)</f>
        <v>0.58484518700888755</v>
      </c>
      <c r="AH26" s="55">
        <f t="shared" ref="AH26:AH27" si="89">1/(Z26/F26)</f>
        <v>1.4060038667151158</v>
      </c>
      <c r="AI26" s="21"/>
      <c r="AJ26" s="17">
        <f t="shared" ref="AJ26:AJ27" si="90">SQRT((G26-$E$11)^2+(H26-$F$11)^2+(I26-$G$11)^2)</f>
        <v>449.45610882509527</v>
      </c>
    </row>
    <row r="27" spans="2:100" ht="15.75" x14ac:dyDescent="0.25">
      <c r="B27" s="138">
        <v>9</v>
      </c>
      <c r="C27" s="139"/>
      <c r="D27" s="89">
        <v>45666.375</v>
      </c>
      <c r="E27" s="82">
        <f t="shared" si="68"/>
        <v>2</v>
      </c>
      <c r="F27" s="83">
        <f t="shared" si="69"/>
        <v>44.916666666664241</v>
      </c>
      <c r="G27" s="20">
        <v>808687.54520000005</v>
      </c>
      <c r="H27" s="20">
        <v>9158712.3646499999</v>
      </c>
      <c r="I27" s="19">
        <v>2620.7546000000002</v>
      </c>
      <c r="K27" s="16">
        <f t="shared" si="70"/>
        <v>-2.2299999953247607</v>
      </c>
      <c r="L27" s="17">
        <f t="shared" si="71"/>
        <v>1.9050000235438347</v>
      </c>
      <c r="M27" s="17">
        <f t="shared" si="72"/>
        <v>2.9329038628721609</v>
      </c>
      <c r="N27" s="17">
        <f t="shared" si="73"/>
        <v>0.31000000003587047</v>
      </c>
      <c r="O27" s="18">
        <f t="shared" si="74"/>
        <v>2.9492414395692808</v>
      </c>
      <c r="P27" s="18">
        <f t="shared" si="75"/>
        <v>1.4746207197846404</v>
      </c>
      <c r="Q27" s="19">
        <f t="shared" si="76"/>
        <v>-0.1176167406574562</v>
      </c>
      <c r="R27" s="21"/>
      <c r="S27" s="42">
        <f t="shared" si="77"/>
        <v>310.50594343799474</v>
      </c>
      <c r="T27" s="43">
        <f t="shared" si="78"/>
        <v>6.0336063816664085</v>
      </c>
      <c r="U27" s="21"/>
      <c r="V27" s="20">
        <f t="shared" si="79"/>
        <v>-5.9299999964423478</v>
      </c>
      <c r="W27" s="18">
        <f t="shared" si="80"/>
        <v>31.464999914169312</v>
      </c>
      <c r="X27" s="18">
        <f t="shared" si="81"/>
        <v>32.018918150938219</v>
      </c>
      <c r="Y27" s="18">
        <f t="shared" si="82"/>
        <v>-6.3400000000001455</v>
      </c>
      <c r="Z27" s="18">
        <f t="shared" si="83"/>
        <v>32.640568615704026</v>
      </c>
      <c r="AA27" s="18">
        <f t="shared" si="84"/>
        <v>0.72669169459827354</v>
      </c>
      <c r="AB27" s="19">
        <f t="shared" si="85"/>
        <v>1.6178664814804736E-2</v>
      </c>
      <c r="AC27" s="21"/>
      <c r="AD27" s="42">
        <f t="shared" si="86"/>
        <v>349.32703149051304</v>
      </c>
      <c r="AE27" s="43">
        <f t="shared" si="87"/>
        <v>-11.200143747939281</v>
      </c>
      <c r="AF27" s="21"/>
      <c r="AG27" s="55">
        <f t="shared" si="88"/>
        <v>0.67814047814684453</v>
      </c>
      <c r="AH27" s="55">
        <f t="shared" si="89"/>
        <v>1.3760993932272965</v>
      </c>
      <c r="AI27" s="21"/>
      <c r="AJ27" s="17">
        <f t="shared" si="90"/>
        <v>449.45339578288173</v>
      </c>
    </row>
    <row r="28" spans="2:100" ht="15.75" x14ac:dyDescent="0.25">
      <c r="B28" s="138">
        <v>10</v>
      </c>
      <c r="C28" s="139"/>
      <c r="D28" s="132">
        <v>45685.416666666664</v>
      </c>
      <c r="E28" s="82">
        <f t="shared" ref="E28" si="91">D28-D27</f>
        <v>19.041666666664241</v>
      </c>
      <c r="F28" s="83">
        <f t="shared" ref="F28" si="92">D28-D$20</f>
        <v>63.958333333328483</v>
      </c>
      <c r="G28" s="20">
        <v>808687.48050000006</v>
      </c>
      <c r="H28" s="20">
        <v>9158712.1955000013</v>
      </c>
      <c r="I28" s="19">
        <v>2620.7525000000001</v>
      </c>
      <c r="K28" s="16">
        <f t="shared" ref="K28" si="93">(G28-G27)*100</f>
        <v>-6.4699999988079071</v>
      </c>
      <c r="L28" s="17">
        <f t="shared" ref="L28" si="94">(H28-H27)*100</f>
        <v>-16.914999857544899</v>
      </c>
      <c r="M28" s="17">
        <f t="shared" ref="M28" si="95">SQRT(K28^2+L28^2)</f>
        <v>18.110166210317296</v>
      </c>
      <c r="N28" s="17">
        <f t="shared" ref="N28" si="96">(I28-I27)*100</f>
        <v>-0.21000000001549779</v>
      </c>
      <c r="O28" s="18">
        <f t="shared" ref="O28" si="97">(SQRT((G28-G27)^2+(H28-H27)^2+(I28-I27)^2)*100)</f>
        <v>18.111383717577318</v>
      </c>
      <c r="P28" s="18">
        <f t="shared" ref="P28" si="98">O28/(F28-F27)</f>
        <v>0.95114487794728886</v>
      </c>
      <c r="Q28" s="19">
        <f t="shared" ref="Q28" si="99">(P28-P27)/(F28-F27)</f>
        <v>-2.7491072656669665E-2</v>
      </c>
      <c r="R28" s="21"/>
      <c r="S28" s="42">
        <f t="shared" ref="S28" si="100">IF(K28&lt;0, ATAN2(L28,K28)*180/PI()+360,ATAN2(L28,K28)*180/PI())</f>
        <v>200.93188963523434</v>
      </c>
      <c r="T28" s="43">
        <f t="shared" ref="T28" si="101">ATAN(N28/M28)*180/PI()</f>
        <v>-0.66435472332606083</v>
      </c>
      <c r="U28" s="21"/>
      <c r="V28" s="20">
        <f t="shared" ref="V28" si="102">(G28-$G$20)*100</f>
        <v>-12.399999995250255</v>
      </c>
      <c r="W28" s="18">
        <f t="shared" ref="W28" si="103">(H28-$H$20)*100</f>
        <v>14.550000056624413</v>
      </c>
      <c r="X28" s="18">
        <f t="shared" ref="X28" si="104">SQRT(V28^2+W28^2)</f>
        <v>19.117073560824544</v>
      </c>
      <c r="Y28" s="18">
        <f t="shared" ref="Y28" si="105">(I28-$I$20)*100</f>
        <v>-6.5500000000156433</v>
      </c>
      <c r="Z28" s="18">
        <f t="shared" ref="Z28" si="106">SQRT((G28-$G$20)^2+(H28-$H$20)^2+(I28-$I$20)^2)*100</f>
        <v>20.208042991100886</v>
      </c>
      <c r="AA28" s="18">
        <f t="shared" ref="AA28" si="107">Z28/F28</f>
        <v>0.31595637249932118</v>
      </c>
      <c r="AB28" s="19">
        <f t="shared" ref="AB28" si="108">(AA28-$AA$20)/(F28-$F$20)</f>
        <v>4.9400344885891095E-3</v>
      </c>
      <c r="AC28" s="21"/>
      <c r="AD28" s="42">
        <f t="shared" ref="AD28" si="109">IF(F28&lt;=0,NA(),IF((G28-$G$20)&lt;0,ATAN2((H28-$H$20),(G28-$G$20))*180/PI()+360,ATAN2((H28-$H$20),(G28-$G$20))*180/PI()))</f>
        <v>319.56124625835059</v>
      </c>
      <c r="AE28" s="43">
        <f t="shared" ref="AE28" si="110">IF(E28&lt;=0,NA(),ATAN(Y28/X28)*180/PI())</f>
        <v>-18.912775811838465</v>
      </c>
      <c r="AF28" s="21"/>
      <c r="AG28" s="55">
        <f t="shared" ref="AG28" si="111">1/(O28/E28)</f>
        <v>1.0513645430737615</v>
      </c>
      <c r="AH28" s="55">
        <f t="shared" ref="AH28" si="112">1/(Z28/F28)</f>
        <v>3.1649939265021421</v>
      </c>
      <c r="AI28" s="21"/>
      <c r="AJ28" s="17">
        <f t="shared" ref="AJ28" si="113">SQRT((G28-$E$11)^2+(H28-$F$11)^2+(I28-$G$11)^2)</f>
        <v>449.62535608464674</v>
      </c>
    </row>
    <row r="29" spans="2:100" ht="15.75" x14ac:dyDescent="0.25">
      <c r="B29" s="138">
        <v>11</v>
      </c>
      <c r="C29" s="139"/>
      <c r="D29" s="79">
        <v>45698.375</v>
      </c>
      <c r="E29" s="82">
        <f t="shared" ref="E29" si="114">D29-D28</f>
        <v>12.958333333335759</v>
      </c>
      <c r="F29" s="83">
        <f t="shared" ref="F29" si="115">D29-D$20</f>
        <v>76.916666666664241</v>
      </c>
      <c r="G29" s="20">
        <v>808687.46100000001</v>
      </c>
      <c r="H29" s="20">
        <v>9158712.2090000007</v>
      </c>
      <c r="I29" s="19">
        <v>2620.7474999999999</v>
      </c>
      <c r="K29" s="16">
        <f t="shared" ref="K29" si="116">(G29-G28)*100</f>
        <v>-1.9500000053085387</v>
      </c>
      <c r="L29" s="17">
        <f t="shared" ref="L29" si="117">(H29-H28)*100</f>
        <v>1.3499999418854713</v>
      </c>
      <c r="M29" s="17">
        <f t="shared" ref="M29" si="118">SQRT(K29^2+L29^2)</f>
        <v>2.3717082164115544</v>
      </c>
      <c r="N29" s="17">
        <f t="shared" ref="N29" si="119">(I29-I28)*100</f>
        <v>-0.50000000001091394</v>
      </c>
      <c r="O29" s="18">
        <f t="shared" ref="O29" si="120">(SQRT((G29-G28)^2+(H29-H28)^2+(I29-I28)^2)*100)</f>
        <v>2.4238399006132791</v>
      </c>
      <c r="P29" s="18">
        <f t="shared" ref="P29" si="121">O29/(F29-F28)</f>
        <v>0.18704873831095759</v>
      </c>
      <c r="Q29" s="19">
        <f t="shared" ref="Q29" si="122">(P29-P28)/(F29-F28)</f>
        <v>-5.896561849282482E-2</v>
      </c>
      <c r="R29" s="21"/>
      <c r="S29" s="42">
        <f t="shared" ref="S29" si="123">IF(K29&lt;0, ATAN2(L29,K29)*180/PI()+360,ATAN2(L29,K29)*180/PI())</f>
        <v>304.69515230393432</v>
      </c>
      <c r="T29" s="43">
        <f t="shared" ref="T29" si="124">ATAN(N29/M29)*180/PI()</f>
        <v>-11.904688253120378</v>
      </c>
      <c r="U29" s="21"/>
      <c r="V29" s="20">
        <f t="shared" ref="V29" si="125">(G29-$G$20)*100</f>
        <v>-14.350000000558794</v>
      </c>
      <c r="W29" s="18">
        <f t="shared" ref="W29" si="126">(H29-$H$20)*100</f>
        <v>15.899999998509884</v>
      </c>
      <c r="X29" s="18">
        <f t="shared" ref="X29" si="127">SQRT(V29^2+W29^2)</f>
        <v>21.418041459681874</v>
      </c>
      <c r="Y29" s="18">
        <f t="shared" ref="Y29" si="128">(I29-$I$20)*100</f>
        <v>-7.0500000000265572</v>
      </c>
      <c r="Z29" s="18">
        <f t="shared" ref="Z29" si="129">SQRT((G29-$G$20)^2+(H29-$H$20)^2+(I29-$I$20)^2)*100</f>
        <v>22.548503275584082</v>
      </c>
      <c r="AA29" s="18">
        <f t="shared" ref="AA29" si="130">Z29/F29</f>
        <v>0.29315497216361597</v>
      </c>
      <c r="AB29" s="19">
        <f t="shared" ref="AB29" si="131">(AA29-$AA$20)/(F29-$F$20)</f>
        <v>3.81133224914789E-3</v>
      </c>
      <c r="AC29" s="21"/>
      <c r="AD29" s="42">
        <f t="shared" ref="AD29" si="132">IF(F29&lt;=0,NA(),IF((G29-$G$20)&lt;0,ATAN2((H29-$H$20),(G29-$G$20))*180/PI()+360,ATAN2((H29-$H$20),(G29-$G$20))*180/PI()))</f>
        <v>317.93325150496986</v>
      </c>
      <c r="AE29" s="43">
        <f t="shared" ref="AE29" si="133">IF(E29&lt;=0,NA(),ATAN(Y29/X29)*180/PI())</f>
        <v>-18.219567564626416</v>
      </c>
      <c r="AF29" s="21"/>
      <c r="AG29" s="55">
        <f t="shared" ref="AG29" si="134">1/(O29/E29)</f>
        <v>5.3462001884105659</v>
      </c>
      <c r="AH29" s="55">
        <f t="shared" ref="AH29" si="135">1/(Z29/F29)</f>
        <v>3.4111650661066699</v>
      </c>
      <c r="AI29" s="21"/>
      <c r="AJ29" s="17">
        <f t="shared" ref="AJ29" si="136">SQRT((G29-$E$11)^2+(H29-$F$11)^2+(I29-$G$11)^2)</f>
        <v>449.62387649367071</v>
      </c>
    </row>
    <row r="30" spans="2:100" ht="15.75" x14ac:dyDescent="0.25">
      <c r="B30" s="138">
        <v>12</v>
      </c>
      <c r="C30" s="139"/>
      <c r="D30" s="89">
        <v>45702.458333333336</v>
      </c>
      <c r="E30" s="82">
        <f t="shared" ref="E30:E31" si="137">D30-D29</f>
        <v>4.0833333333357587</v>
      </c>
      <c r="F30" s="83">
        <f t="shared" ref="F30:F31" si="138">D30-D$20</f>
        <v>81</v>
      </c>
      <c r="G30" s="20">
        <v>808687.451</v>
      </c>
      <c r="H30" s="20">
        <v>9158712.2089999989</v>
      </c>
      <c r="I30" s="19">
        <v>2620.7235000000001</v>
      </c>
      <c r="K30" s="16">
        <f t="shared" ref="K30:K31" si="139">(G30-G29)*100</f>
        <v>-1.0000000009313226</v>
      </c>
      <c r="L30" s="17">
        <f t="shared" ref="L30:L31" si="140">(H30-H29)*100</f>
        <v>-1.862645149230957E-7</v>
      </c>
      <c r="M30" s="17">
        <f t="shared" ref="M30:M31" si="141">SQRT(K30^2+L30^2)</f>
        <v>1.0000000009313399</v>
      </c>
      <c r="N30" s="17">
        <f t="shared" ref="N30:N31" si="142">(I30-I29)*100</f>
        <v>-2.3999999999887223</v>
      </c>
      <c r="O30" s="18">
        <f t="shared" ref="O30:O31" si="143">(SQRT((G30-G29)^2+(H30-H29)^2+(I30-I29)^2)*100)</f>
        <v>2.6000000003477974</v>
      </c>
      <c r="P30" s="18">
        <f t="shared" ref="P30:P31" si="144">O30/(F30-F29)</f>
        <v>0.63673469396234772</v>
      </c>
      <c r="Q30" s="19">
        <f t="shared" ref="Q30:Q31" si="145">(P30-P29)/(F30-F29)</f>
        <v>0.11012717281251992</v>
      </c>
      <c r="R30" s="21"/>
      <c r="S30" s="42">
        <f t="shared" ref="S30:S31" si="146">IF(K30&lt;0, ATAN2(L30,K30)*180/PI()+360,ATAN2(L30,K30)*180/PI())</f>
        <v>269.99998932782944</v>
      </c>
      <c r="T30" s="43">
        <f t="shared" ref="T30:T31" si="147">ATAN(N30/M30)*180/PI()</f>
        <v>-67.380135032918943</v>
      </c>
      <c r="U30" s="21"/>
      <c r="V30" s="20">
        <f t="shared" ref="V30:V31" si="148">(G30-$G$20)*100</f>
        <v>-15.350000001490116</v>
      </c>
      <c r="W30" s="18">
        <f t="shared" ref="W30:W31" si="149">(H30-$H$20)*100</f>
        <v>15.899999812245369</v>
      </c>
      <c r="X30" s="18">
        <f t="shared" ref="X30:X31" si="150">SQRT(V30^2+W30^2)</f>
        <v>22.100508909867873</v>
      </c>
      <c r="Y30" s="18">
        <f t="shared" ref="Y30:Y31" si="151">(I30-$I$20)*100</f>
        <v>-9.4500000000152795</v>
      </c>
      <c r="Z30" s="18">
        <f t="shared" ref="Z30:Z31" si="152">SQRT((G30-$G$20)^2+(H30-$H$20)^2+(I30-$I$20)^2)*100</f>
        <v>24.036118531814534</v>
      </c>
      <c r="AA30" s="18">
        <f t="shared" ref="AA30:AA31" si="153">Z30/F30</f>
        <v>0.29674220409647573</v>
      </c>
      <c r="AB30" s="19">
        <f t="shared" ref="AB30:AB31" si="154">(AA30-$AA$20)/(F30-$F$20)</f>
        <v>3.6634840011910584E-3</v>
      </c>
      <c r="AC30" s="21"/>
      <c r="AD30" s="42">
        <f t="shared" ref="AD30:AD31" si="155">IF(F30&lt;=0,NA(),IF((G30-$G$20)&lt;0,ATAN2((H30-$H$20),(G30-$G$20))*180/PI()+360,ATAN2((H30-$H$20),(G30-$G$20))*180/PI()))</f>
        <v>316.00830127666819</v>
      </c>
      <c r="AE30" s="43">
        <f t="shared" ref="AE30:AE31" si="156">IF(E30&lt;=0,NA(),ATAN(Y30/X30)*180/PI())</f>
        <v>-23.151162646152667</v>
      </c>
      <c r="AF30" s="21"/>
      <c r="AG30" s="55">
        <f t="shared" ref="AG30:AG31" si="157">1/(O30/E30)</f>
        <v>1.5705128203036685</v>
      </c>
      <c r="AH30" s="55">
        <f t="shared" ref="AH30:AH31" si="158">1/(Z30/F30)</f>
        <v>3.3699284638152909</v>
      </c>
      <c r="AI30" s="21"/>
      <c r="AJ30" s="17">
        <f t="shared" ref="AJ30:AJ31" si="159">SQRT((G30-$E$11)^2+(H30-$F$11)^2+(I30-$G$11)^2)</f>
        <v>449.62409633666249</v>
      </c>
    </row>
    <row r="31" spans="2:100" ht="15.75" x14ac:dyDescent="0.25">
      <c r="B31" s="138">
        <v>13</v>
      </c>
      <c r="C31" s="139"/>
      <c r="D31" s="89">
        <v>45704.625</v>
      </c>
      <c r="E31" s="82">
        <f t="shared" si="137"/>
        <v>2.1666666666642413</v>
      </c>
      <c r="F31" s="83">
        <f t="shared" si="138"/>
        <v>83.166666666664241</v>
      </c>
      <c r="G31" s="20">
        <v>808687.46149999998</v>
      </c>
      <c r="H31" s="20">
        <v>9158712.2105</v>
      </c>
      <c r="I31" s="19">
        <v>2620.7184999999999</v>
      </c>
      <c r="K31" s="16">
        <f t="shared" si="139"/>
        <v>1.049999997485429</v>
      </c>
      <c r="L31" s="17">
        <f t="shared" si="140"/>
        <v>0.15000011771917343</v>
      </c>
      <c r="M31" s="17">
        <f t="shared" si="141"/>
        <v>1.0606601859385345</v>
      </c>
      <c r="N31" s="17">
        <f t="shared" si="142"/>
        <v>-0.50000000001091394</v>
      </c>
      <c r="O31" s="18">
        <f t="shared" si="143"/>
        <v>1.1726039527675491</v>
      </c>
      <c r="P31" s="18">
        <f t="shared" si="144"/>
        <v>0.54120182435485931</v>
      </c>
      <c r="Q31" s="19">
        <f t="shared" si="145"/>
        <v>-4.4092093665044005E-2</v>
      </c>
      <c r="R31" s="21"/>
      <c r="S31" s="42">
        <f t="shared" si="146"/>
        <v>81.869891331476509</v>
      </c>
      <c r="T31" s="43">
        <f t="shared" si="147"/>
        <v>-25.239401526166919</v>
      </c>
      <c r="U31" s="21"/>
      <c r="V31" s="20">
        <f t="shared" si="148"/>
        <v>-14.300000004004687</v>
      </c>
      <c r="W31" s="18">
        <f t="shared" si="149"/>
        <v>16.049999929964542</v>
      </c>
      <c r="X31" s="18">
        <f t="shared" si="150"/>
        <v>21.496336847621173</v>
      </c>
      <c r="Y31" s="18">
        <f t="shared" si="151"/>
        <v>-9.9500000000261934</v>
      </c>
      <c r="Z31" s="18">
        <f t="shared" si="152"/>
        <v>23.687443886306454</v>
      </c>
      <c r="AA31" s="18">
        <f t="shared" si="153"/>
        <v>0.28481896456481537</v>
      </c>
      <c r="AB31" s="19">
        <f t="shared" si="154"/>
        <v>3.4246769286351542E-3</v>
      </c>
      <c r="AC31" s="21"/>
      <c r="AD31" s="42">
        <f t="shared" si="155"/>
        <v>318.30005633519141</v>
      </c>
      <c r="AE31" s="43">
        <f t="shared" si="156"/>
        <v>-24.837981977731292</v>
      </c>
      <c r="AF31" s="21"/>
      <c r="AG31" s="55">
        <f t="shared" si="157"/>
        <v>1.8477395215584351</v>
      </c>
      <c r="AH31" s="55">
        <f t="shared" si="158"/>
        <v>3.5110021607161381</v>
      </c>
      <c r="AI31" s="21"/>
      <c r="AJ31" s="17">
        <f t="shared" si="159"/>
        <v>449.61610521778795</v>
      </c>
    </row>
    <row r="32" spans="2:100" ht="15.75" x14ac:dyDescent="0.25">
      <c r="B32" s="138">
        <v>14</v>
      </c>
      <c r="C32" s="139"/>
      <c r="D32" s="89">
        <v>45713.625</v>
      </c>
      <c r="E32" s="82">
        <f t="shared" ref="E32" si="160">D32-D31</f>
        <v>9</v>
      </c>
      <c r="F32" s="83">
        <f t="shared" ref="F32" si="161">D32-D$20</f>
        <v>92.166666666664241</v>
      </c>
      <c r="G32" s="20">
        <v>808687.47050000005</v>
      </c>
      <c r="H32" s="20">
        <v>9158712.2065000013</v>
      </c>
      <c r="I32" s="19">
        <v>2620.7179999999998</v>
      </c>
      <c r="K32" s="16">
        <f t="shared" ref="K32" si="162">(G32-G31)*100</f>
        <v>0.90000000782310963</v>
      </c>
      <c r="L32" s="17">
        <f t="shared" ref="L32" si="163">(H32-H31)*100</f>
        <v>-0.39999987930059433</v>
      </c>
      <c r="M32" s="17">
        <f t="shared" ref="M32" si="164">SQRT(K32^2+L32^2)</f>
        <v>0.98488573830779347</v>
      </c>
      <c r="N32" s="17">
        <f t="shared" ref="N32" si="165">(I32-I31)*100</f>
        <v>-5.0000000010186341E-2</v>
      </c>
      <c r="O32" s="18">
        <f t="shared" ref="O32" si="166">(SQRT((G32-G31)^2+(H32-H31)^2+(I32-I31)^2)*100)</f>
        <v>0.98615410434835493</v>
      </c>
      <c r="P32" s="18">
        <f t="shared" ref="P32" si="167">O32/(F32-F31)</f>
        <v>0.10957267826092833</v>
      </c>
      <c r="Q32" s="19">
        <f t="shared" ref="Q32" si="168">(P32-P31)/(F32-F31)</f>
        <v>-4.7958794010436775E-2</v>
      </c>
      <c r="R32" s="21"/>
      <c r="S32" s="42">
        <f t="shared" ref="S32" si="169">IF(K32&lt;0, ATAN2(L32,K32)*180/PI()+360,ATAN2(L32,K32)*180/PI())</f>
        <v>113.96248237323528</v>
      </c>
      <c r="T32" s="43">
        <f t="shared" ref="T32" si="170">ATAN(N32/M32)*180/PI()</f>
        <v>-2.9062575532418728</v>
      </c>
      <c r="U32" s="21"/>
      <c r="V32" s="20">
        <f t="shared" ref="V32" si="171">(G32-$G$20)*100</f>
        <v>-13.399999996181577</v>
      </c>
      <c r="W32" s="18">
        <f t="shared" ref="W32" si="172">(H32-$H$20)*100</f>
        <v>15.650000050663948</v>
      </c>
      <c r="X32" s="18">
        <f t="shared" ref="X32" si="173">SQRT(V32^2+W32^2)</f>
        <v>20.602973122426963</v>
      </c>
      <c r="Y32" s="18">
        <f t="shared" ref="Y32" si="174">(I32-$I$20)*100</f>
        <v>-10.00000000003638</v>
      </c>
      <c r="Z32" s="18">
        <f t="shared" ref="Z32" si="175">SQRT((G32-$G$20)^2+(H32-$H$20)^2+(I32-$I$20)^2)*100</f>
        <v>22.901582947127814</v>
      </c>
      <c r="AA32" s="18">
        <f t="shared" ref="AA32" si="176">Z32/F32</f>
        <v>0.2484801043088074</v>
      </c>
      <c r="AB32" s="19">
        <f t="shared" ref="AB32" si="177">(AA32-$AA$20)/(F32-$F$20)</f>
        <v>2.6959866651950879E-3</v>
      </c>
      <c r="AC32" s="21"/>
      <c r="AD32" s="42">
        <f t="shared" ref="AD32" si="178">IF(F32&lt;=0,NA(),IF((G32-$G$20)&lt;0,ATAN2((H32-$H$20),(G32-$G$20))*180/PI()+360,ATAN2((H32-$H$20),(G32-$G$20))*180/PI()))</f>
        <v>319.4288690631314</v>
      </c>
      <c r="AE32" s="43">
        <f t="shared" ref="AE32" si="179">IF(E32&lt;=0,NA(),ATAN(Y32/X32)*180/PI())</f>
        <v>-25.890398701681537</v>
      </c>
      <c r="AF32" s="21"/>
      <c r="AG32" s="55">
        <f t="shared" ref="AG32" si="180">1/(O32/E32)</f>
        <v>9.126362665140606</v>
      </c>
      <c r="AH32" s="55">
        <f t="shared" ref="AH32" si="181">1/(Z32/F32)</f>
        <v>4.0244670807012168</v>
      </c>
      <c r="AI32" s="21"/>
      <c r="AJ32" s="17">
        <f t="shared" ref="AJ32" si="182">SQRT((G32-$E$11)^2+(H32-$F$11)^2+(I32-$G$11)^2)</f>
        <v>449.61436811788326</v>
      </c>
    </row>
    <row r="33" spans="2:9" ht="15.75" x14ac:dyDescent="0.25">
      <c r="B33" s="138">
        <v>15</v>
      </c>
      <c r="C33" s="139"/>
      <c r="D33" s="89"/>
      <c r="E33" s="82"/>
      <c r="F33" s="83"/>
      <c r="G33" s="20"/>
      <c r="H33" s="20"/>
      <c r="I33" s="19"/>
    </row>
    <row r="34" spans="2:9" ht="15.75" x14ac:dyDescent="0.25">
      <c r="B34" s="138">
        <v>16</v>
      </c>
      <c r="C34" s="139"/>
      <c r="D34" s="89"/>
      <c r="E34" s="82"/>
      <c r="F34" s="83"/>
      <c r="G34" s="20"/>
      <c r="H34" s="20"/>
      <c r="I34" s="19"/>
    </row>
    <row r="35" spans="2:9" ht="15.75" x14ac:dyDescent="0.25">
      <c r="B35" s="138">
        <v>17</v>
      </c>
      <c r="C35" s="139"/>
      <c r="D35" s="89"/>
      <c r="E35" s="82"/>
      <c r="F35" s="83"/>
      <c r="G35" s="20"/>
      <c r="H35" s="20"/>
      <c r="I35" s="19"/>
    </row>
    <row r="36" spans="2:9" ht="15.75" x14ac:dyDescent="0.25">
      <c r="B36" s="138">
        <v>18</v>
      </c>
      <c r="C36" s="139"/>
      <c r="D36" s="89"/>
      <c r="E36" s="82"/>
      <c r="F36" s="83"/>
      <c r="G36" s="20"/>
      <c r="H36" s="20"/>
      <c r="I36" s="19"/>
    </row>
    <row r="37" spans="2:9" ht="15.75" x14ac:dyDescent="0.25">
      <c r="B37" s="138">
        <v>19</v>
      </c>
      <c r="C37" s="139"/>
      <c r="D37" s="89"/>
      <c r="E37" s="82"/>
      <c r="F37" s="83"/>
      <c r="G37" s="20"/>
      <c r="H37" s="20"/>
      <c r="I37" s="19"/>
    </row>
    <row r="38" spans="2:9" ht="15.75" x14ac:dyDescent="0.25">
      <c r="B38" s="138">
        <v>20</v>
      </c>
      <c r="C38" s="139"/>
      <c r="D38" s="89"/>
      <c r="E38" s="82"/>
      <c r="F38" s="83"/>
      <c r="G38" s="20"/>
      <c r="H38" s="20"/>
      <c r="I38" s="19"/>
    </row>
    <row r="39" spans="2:9" ht="15.75" x14ac:dyDescent="0.25">
      <c r="B39" s="138">
        <v>21</v>
      </c>
      <c r="C39" s="139"/>
      <c r="D39" s="89"/>
      <c r="E39" s="82"/>
      <c r="F39" s="83"/>
      <c r="G39" s="20"/>
      <c r="H39" s="20"/>
      <c r="I39" s="19"/>
    </row>
    <row r="40" spans="2:9" ht="15.75" x14ac:dyDescent="0.25">
      <c r="B40" s="138"/>
      <c r="C40" s="139"/>
      <c r="D40" s="89"/>
      <c r="E40" s="82"/>
      <c r="F40" s="83"/>
      <c r="G40" s="20"/>
      <c r="H40" s="20"/>
      <c r="I40" s="19"/>
    </row>
    <row r="41" spans="2:9" ht="15.75" x14ac:dyDescent="0.25">
      <c r="B41" s="138"/>
      <c r="C41" s="139"/>
      <c r="D41" s="89"/>
      <c r="E41" s="82"/>
      <c r="F41" s="83"/>
      <c r="G41" s="20"/>
      <c r="H41" s="20"/>
      <c r="I41" s="19"/>
    </row>
    <row r="42" spans="2:9" ht="15.75" x14ac:dyDescent="0.25">
      <c r="B42" s="138"/>
      <c r="C42" s="139"/>
      <c r="D42" s="89"/>
      <c r="E42" s="82"/>
      <c r="F42" s="83"/>
      <c r="G42" s="20"/>
      <c r="H42" s="20"/>
      <c r="I42" s="19"/>
    </row>
    <row r="43" spans="2:9" ht="15.75" x14ac:dyDescent="0.25">
      <c r="B43" s="138"/>
      <c r="C43" s="139"/>
      <c r="D43" s="89"/>
      <c r="E43" s="82"/>
      <c r="F43" s="83"/>
      <c r="G43" s="20"/>
      <c r="H43" s="20"/>
      <c r="I43" s="19"/>
    </row>
  </sheetData>
  <mergeCells count="36">
    <mergeCell ref="B41:C41"/>
    <mergeCell ref="B42:C42"/>
    <mergeCell ref="B43:C43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:D5"/>
    <mergeCell ref="B17:C19"/>
    <mergeCell ref="D17:D19"/>
    <mergeCell ref="E17:E18"/>
    <mergeCell ref="F17:F18"/>
    <mergeCell ref="B25:C25"/>
    <mergeCell ref="AD17:AE17"/>
    <mergeCell ref="AG17:AG18"/>
    <mergeCell ref="AH17:AH18"/>
    <mergeCell ref="B24:C24"/>
    <mergeCell ref="B23:C23"/>
    <mergeCell ref="B20:C20"/>
    <mergeCell ref="B21:C21"/>
    <mergeCell ref="B22:C22"/>
    <mergeCell ref="G17:I17"/>
    <mergeCell ref="V17:AB17"/>
    <mergeCell ref="K17:Q17"/>
    <mergeCell ref="S17:T1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0BFA-0478-4AB7-A16F-DC91CDA9C548}">
  <sheetPr>
    <tabColor rgb="FF0066CC"/>
  </sheetPr>
  <dimension ref="B1:CV42"/>
  <sheetViews>
    <sheetView zoomScale="70" zoomScaleNormal="70" workbookViewId="0">
      <pane ySplit="19" topLeftCell="A20" activePane="bottomLeft" state="frozen"/>
      <selection activeCell="D29" sqref="D29"/>
      <selection pane="bottomLeft" activeCell="M41" sqref="M41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60"/>
      <c r="M4" s="60"/>
      <c r="N4" s="60"/>
      <c r="O4" s="60"/>
      <c r="P4" s="6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L5" s="60"/>
      <c r="M5" s="60"/>
      <c r="N5" s="60"/>
      <c r="O5" s="60"/>
      <c r="P5" s="60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L6" s="60"/>
      <c r="M6" s="60"/>
      <c r="N6" s="60"/>
      <c r="O6" s="60"/>
      <c r="P6" s="60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45</v>
      </c>
      <c r="F7" s="32"/>
      <c r="G7" s="31" t="s">
        <v>30</v>
      </c>
      <c r="H7" s="68"/>
      <c r="I7" s="76" t="s">
        <v>39</v>
      </c>
      <c r="J7" s="3"/>
      <c r="L7" s="60"/>
      <c r="M7" s="60"/>
      <c r="N7" s="60"/>
      <c r="O7" s="60"/>
      <c r="P7" s="60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46</v>
      </c>
      <c r="F8" s="40"/>
      <c r="G8" s="31" t="s">
        <v>29</v>
      </c>
      <c r="H8" s="68"/>
      <c r="I8" s="76" t="s">
        <v>56</v>
      </c>
      <c r="J8" s="3"/>
      <c r="L8" s="60"/>
      <c r="M8" s="60"/>
      <c r="N8" s="60"/>
      <c r="O8" s="60"/>
      <c r="P8" s="60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L9" s="60"/>
      <c r="M9" s="60"/>
      <c r="N9" s="60"/>
      <c r="O9" s="60"/>
      <c r="P9" s="60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L10" s="60"/>
      <c r="M10" s="60"/>
      <c r="N10" s="60"/>
      <c r="O10" s="60"/>
      <c r="P10" s="60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47</v>
      </c>
      <c r="E11" s="56">
        <v>808544.33200000005</v>
      </c>
      <c r="F11" s="56">
        <v>9158682.6030000001</v>
      </c>
      <c r="G11" s="56">
        <v>2681.0059999999999</v>
      </c>
      <c r="H11" s="71"/>
      <c r="I11" s="72"/>
      <c r="J11" s="3"/>
      <c r="K11" s="57"/>
      <c r="L11" s="60"/>
      <c r="M11" s="60"/>
      <c r="N11" s="60"/>
      <c r="O11" s="60"/>
      <c r="P11" s="60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L12" s="90"/>
      <c r="M12" s="90"/>
      <c r="N12" s="90"/>
      <c r="O12" s="90"/>
      <c r="P12" s="9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808795.39250000007</v>
      </c>
      <c r="F14" s="56">
        <f>H20</f>
        <v>9158748.5899999999</v>
      </c>
      <c r="G14" s="56">
        <f>I20</f>
        <v>2612.8029999999999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53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129"/>
      <c r="AH19" s="129"/>
      <c r="AI19" s="7"/>
      <c r="AJ19" s="81" t="s">
        <v>18</v>
      </c>
    </row>
    <row r="20" spans="2:100" ht="15.75" x14ac:dyDescent="0.25">
      <c r="B20" s="138">
        <v>1</v>
      </c>
      <c r="C20" s="139"/>
      <c r="D20" s="79">
        <v>45627.625</v>
      </c>
      <c r="E20" s="82">
        <v>0</v>
      </c>
      <c r="F20" s="83">
        <v>0</v>
      </c>
      <c r="G20" s="20">
        <v>808795.39250000007</v>
      </c>
      <c r="H20" s="20">
        <v>9158748.5899999999</v>
      </c>
      <c r="I20" s="19">
        <v>2612.8029999999999</v>
      </c>
      <c r="J20" s="6"/>
      <c r="K20" s="16">
        <f>(G20-G20)*100</f>
        <v>0</v>
      </c>
      <c r="L20" s="17">
        <f>(H20-H20)*100</f>
        <v>0</v>
      </c>
      <c r="M20" s="17">
        <f t="shared" ref="M20:M21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16">
        <f t="shared" ref="V20:V21" si="1">(G20-$G$20)*100</f>
        <v>0</v>
      </c>
      <c r="W20" s="126">
        <f t="shared" ref="W20:W21" si="2">(H20-$H$20)*100</f>
        <v>0</v>
      </c>
      <c r="X20" s="126">
        <v>0</v>
      </c>
      <c r="Y20" s="126">
        <f t="shared" ref="Y20:Y21" si="3">(I20-$I$20)*100</f>
        <v>0</v>
      </c>
      <c r="Z20" s="126">
        <v>0</v>
      </c>
      <c r="AA20" s="126">
        <v>0</v>
      </c>
      <c r="AB20" s="19">
        <v>0</v>
      </c>
      <c r="AC20" s="21"/>
      <c r="AD20" s="16">
        <v>0</v>
      </c>
      <c r="AE20" s="19">
        <v>0</v>
      </c>
      <c r="AF20" s="21"/>
      <c r="AG20" s="85">
        <v>0</v>
      </c>
      <c r="AH20" s="87">
        <v>0</v>
      </c>
      <c r="AI20" s="21"/>
      <c r="AJ20" s="17">
        <f t="shared" ref="AJ20:AJ21" si="4">SQRT((G20-$E$11)^2+(H20-$F$11)^2+(I20-$G$11)^2)</f>
        <v>268.39766772128507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79">
        <v>45634.625</v>
      </c>
      <c r="E21" s="92">
        <f t="shared" ref="E21:E22" si="5">D21-D20</f>
        <v>7</v>
      </c>
      <c r="F21" s="93">
        <f t="shared" ref="F21:F22" si="6">D21-D$20</f>
        <v>7</v>
      </c>
      <c r="G21" s="20">
        <v>808795.40500000003</v>
      </c>
      <c r="H21" s="20">
        <v>9158748.556499999</v>
      </c>
      <c r="I21" s="19">
        <v>2612.81</v>
      </c>
      <c r="J21" s="6"/>
      <c r="K21" s="16">
        <f t="shared" ref="K21:L21" si="7">(G21-G20)*100</f>
        <v>1.2499999953433871</v>
      </c>
      <c r="L21" s="17">
        <f t="shared" si="7"/>
        <v>-3.3500000834465027</v>
      </c>
      <c r="M21" s="17">
        <f t="shared" si="0"/>
        <v>3.575611912309562</v>
      </c>
      <c r="N21" s="17">
        <f t="shared" ref="N21" si="8">(I21-I20)*100</f>
        <v>0.70000000000618456</v>
      </c>
      <c r="O21" s="18">
        <f t="shared" ref="O21" si="9">(SQRT((G21-G20)^2+(H21-H20)^2+(I21-I20)^2)*100)</f>
        <v>3.643487415575728</v>
      </c>
      <c r="P21" s="18">
        <f t="shared" ref="P21" si="10">O21/(F21-F20)</f>
        <v>0.52049820222510401</v>
      </c>
      <c r="Q21" s="19">
        <f t="shared" ref="Q21" si="11">(P21-P20)/(F21-F20)</f>
        <v>7.4356886032157718E-2</v>
      </c>
      <c r="R21" s="21"/>
      <c r="S21" s="42">
        <f t="shared" ref="S21" si="12">IF(K21&lt;0, ATAN2(L21,K21)*180/PI()+360,ATAN2(L21,K21)*180/PI())</f>
        <v>159.53772901394262</v>
      </c>
      <c r="T21" s="43">
        <f t="shared" ref="T21" si="13">ATAN(N21/M21)*180/PI()</f>
        <v>11.076742375786139</v>
      </c>
      <c r="U21" s="21"/>
      <c r="V21" s="16">
        <f t="shared" si="1"/>
        <v>1.2499999953433871</v>
      </c>
      <c r="W21" s="18">
        <f t="shared" si="2"/>
        <v>-3.3500000834465027</v>
      </c>
      <c r="X21" s="18">
        <f t="shared" ref="X21" si="14">SQRT(V21^2+W21^2)</f>
        <v>3.575611912309562</v>
      </c>
      <c r="Y21" s="18">
        <f t="shared" si="3"/>
        <v>0.70000000000618456</v>
      </c>
      <c r="Z21" s="18">
        <f t="shared" ref="Z21" si="15">SQRT((G21-$G$20)^2+(H21-$H$20)^2+(I21-$I$20)^2)*100</f>
        <v>3.643487415575728</v>
      </c>
      <c r="AA21" s="18">
        <f t="shared" ref="AA21" si="16">Z21/F21</f>
        <v>0.52049820222510401</v>
      </c>
      <c r="AB21" s="19">
        <f t="shared" ref="AB21" si="17">(AA21-$AA$20)/(F21-$F$20)</f>
        <v>7.4356886032157718E-2</v>
      </c>
      <c r="AC21" s="21"/>
      <c r="AD21" s="16">
        <f t="shared" ref="AD21" si="18">IF(F21&lt;=0,NA(),IF((G21-$G$20)&lt;0,ATAN2((H21-$H$20),(G21-$G$20))*180/PI()+360,ATAN2((H21-$H$20),(G21-$G$20))*180/PI()))</f>
        <v>159.53772901394262</v>
      </c>
      <c r="AE21" s="19">
        <f t="shared" ref="AE21" si="19">IF(E21&lt;=0,NA(),ATAN(Y21/X21)*180/PI())</f>
        <v>11.076742375786139</v>
      </c>
      <c r="AF21" s="21"/>
      <c r="AG21" s="20">
        <f t="shared" ref="AG21" si="20">1/(O21/E21)</f>
        <v>1.9212362227670521</v>
      </c>
      <c r="AH21" s="19">
        <f t="shared" ref="AH21" si="21">1/(Z21/F21)</f>
        <v>1.9212362227670521</v>
      </c>
      <c r="AI21" s="21"/>
      <c r="AJ21" s="17">
        <f t="shared" si="4"/>
        <v>268.39934781420743</v>
      </c>
      <c r="AK21" s="90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38">
        <v>3</v>
      </c>
      <c r="C22" s="139"/>
      <c r="D22" s="79">
        <v>45637.625</v>
      </c>
      <c r="E22" s="92">
        <f t="shared" si="5"/>
        <v>3</v>
      </c>
      <c r="F22" s="93">
        <f t="shared" si="6"/>
        <v>10</v>
      </c>
      <c r="G22" s="20">
        <v>808795.39599999995</v>
      </c>
      <c r="H22" s="20">
        <v>9158748.5819999985</v>
      </c>
      <c r="I22" s="19">
        <v>2612.8050000000003</v>
      </c>
      <c r="K22" s="16">
        <f t="shared" ref="K22" si="22">(G22-G21)*100</f>
        <v>-0.90000000782310963</v>
      </c>
      <c r="L22" s="17">
        <f t="shared" ref="L22" si="23">(H22-H21)*100</f>
        <v>2.5499999523162842</v>
      </c>
      <c r="M22" s="17">
        <f t="shared" ref="M22" si="24">SQRT(K22^2+L22^2)</f>
        <v>2.7041634142363975</v>
      </c>
      <c r="N22" s="17">
        <f t="shared" ref="N22" si="25">(I22-I21)*100</f>
        <v>-0.4999999999654392</v>
      </c>
      <c r="O22" s="18">
        <f t="shared" ref="O22" si="26">(SQRT((G22-G21)^2+(H22-H21)^2+(I22-I21)^2)*100)</f>
        <v>2.7499999583381975</v>
      </c>
      <c r="P22" s="18">
        <f t="shared" ref="P22" si="27">O22/(F22-F21)</f>
        <v>0.91666665277939918</v>
      </c>
      <c r="Q22" s="19">
        <f t="shared" ref="Q22" si="28">(P22-P21)/(F22-F21)</f>
        <v>0.13205615018476505</v>
      </c>
      <c r="R22" s="21"/>
      <c r="S22" s="42">
        <f t="shared" ref="S22" si="29">IF(K22&lt;0, ATAN2(L22,K22)*180/PI()+360,ATAN2(L22,K22)*180/PI())</f>
        <v>340.55996467926207</v>
      </c>
      <c r="T22" s="43">
        <f t="shared" ref="T22" si="30">ATAN(N22/M22)*180/PI()</f>
        <v>-10.47568185615394</v>
      </c>
      <c r="U22" s="21"/>
      <c r="V22" s="16">
        <f t="shared" ref="V22" si="31">(G22-$G$20)*100</f>
        <v>0.3499999875202775</v>
      </c>
      <c r="W22" s="18">
        <f t="shared" ref="W22" si="32">(H22-$H$20)*100</f>
        <v>-0.80000013113021851</v>
      </c>
      <c r="X22" s="18">
        <f t="shared" ref="X22" si="33">SQRT(V22^2+W22^2)</f>
        <v>0.87321257496245508</v>
      </c>
      <c r="Y22" s="18">
        <f t="shared" ref="Y22" si="34">(I22-$I$20)*100</f>
        <v>0.20000000004074536</v>
      </c>
      <c r="Z22" s="18">
        <f t="shared" ref="Z22" si="35">SQRT((G22-$G$20)^2+(H22-$H$20)^2+(I22-$I$20)^2)*100</f>
        <v>0.89582375559529526</v>
      </c>
      <c r="AA22" s="18">
        <f t="shared" ref="AA22" si="36">Z22/F22</f>
        <v>8.9582375559529526E-2</v>
      </c>
      <c r="AB22" s="19">
        <f t="shared" ref="AB22" si="37">(AA22-$AA$20)/(F22-$F$20)</f>
        <v>8.9582375559529529E-3</v>
      </c>
      <c r="AC22" s="21"/>
      <c r="AD22" s="16">
        <f t="shared" ref="AD22" si="38">IF(F22&lt;=0,NA(),IF((G22-$G$20)&lt;0,ATAN2((H22-$H$20),(G22-$G$20))*180/PI()+360,ATAN2((H22-$H$20),(G22-$G$20))*180/PI()))</f>
        <v>156.3706264682294</v>
      </c>
      <c r="AE22" s="19">
        <f t="shared" ref="AE22" si="39">IF(E22&lt;=0,NA(),ATAN(Y22/X22)*180/PI())</f>
        <v>12.900475227385986</v>
      </c>
      <c r="AF22" s="21"/>
      <c r="AG22" s="20">
        <f t="shared" ref="AG22" si="40">1/(O22/E22)</f>
        <v>1.0909091074360873</v>
      </c>
      <c r="AH22" s="19">
        <f t="shared" ref="AH22" si="41">1/(Z22/F22)</f>
        <v>11.162910045129102</v>
      </c>
      <c r="AI22" s="21"/>
      <c r="AJ22" s="17">
        <f t="shared" ref="AJ22" si="42">SQRT((G22-$E$11)^2+(H22-$F$11)^2+(I22-$G$11)^2)</f>
        <v>268.39846672017262</v>
      </c>
    </row>
    <row r="23" spans="2:100" ht="15.75" x14ac:dyDescent="0.25">
      <c r="B23" s="138">
        <v>4</v>
      </c>
      <c r="C23" s="139"/>
      <c r="D23" s="79">
        <v>45641.458333333336</v>
      </c>
      <c r="E23" s="92">
        <f t="shared" ref="E23" si="43">D23-D22</f>
        <v>3.8333333333357587</v>
      </c>
      <c r="F23" s="93">
        <f t="shared" ref="F23" si="44">D23-D$20</f>
        <v>13.833333333335759</v>
      </c>
      <c r="G23" s="20">
        <v>808795.40749999997</v>
      </c>
      <c r="H23" s="20">
        <v>9158748.5225000009</v>
      </c>
      <c r="I23" s="19">
        <v>2612.7934999999998</v>
      </c>
      <c r="K23" s="16">
        <f t="shared" ref="K23" si="45">(G23-G22)*100</f>
        <v>1.1500000022351742</v>
      </c>
      <c r="L23" s="17">
        <f t="shared" ref="L23" si="46">(H23-H22)*100</f>
        <v>-5.9499997645616531</v>
      </c>
      <c r="M23" s="17">
        <f t="shared" ref="M23" si="47">SQRT(K23^2+L23^2)</f>
        <v>6.0601152797141271</v>
      </c>
      <c r="N23" s="17">
        <f t="shared" ref="N23" si="48">(I23-I22)*100</f>
        <v>-1.1500000000523869</v>
      </c>
      <c r="O23" s="18">
        <f t="shared" ref="O23" si="49">(SQRT((G23-G22)^2+(H23-H22)^2+(I23-I22)^2)*100)</f>
        <v>6.1682653318048111</v>
      </c>
      <c r="P23" s="18">
        <f t="shared" ref="P23" si="50">O23/(F23-F22)</f>
        <v>1.6091126952524109</v>
      </c>
      <c r="Q23" s="19">
        <f t="shared" ref="Q23" si="51">(P23-P22)/(F23-F22)</f>
        <v>0.18063809803632355</v>
      </c>
      <c r="R23" s="21"/>
      <c r="S23" s="42">
        <f t="shared" ref="S23" si="52">IF(K23&lt;0, ATAN2(L23,K23)*180/PI()+360,ATAN2(L23,K23)*180/PI())</f>
        <v>169.06090837364758</v>
      </c>
      <c r="T23" s="43">
        <f t="shared" ref="T23" si="53">ATAN(N23/M23)*180/PI()</f>
        <v>-10.744991449479171</v>
      </c>
      <c r="U23" s="21"/>
      <c r="V23" s="16">
        <f t="shared" ref="V23" si="54">(G23-$G$20)*100</f>
        <v>1.4999999897554517</v>
      </c>
      <c r="W23" s="18">
        <f t="shared" ref="W23" si="55">(H23-$H$20)*100</f>
        <v>-6.7499998956918716</v>
      </c>
      <c r="X23" s="18">
        <f t="shared" ref="X23" si="56">SQRT(V23^2+W23^2)</f>
        <v>6.9146582389230664</v>
      </c>
      <c r="Y23" s="18">
        <f t="shared" ref="Y23" si="57">(I23-$I$20)*100</f>
        <v>-0.95000000001164153</v>
      </c>
      <c r="Z23" s="18">
        <f t="shared" ref="Z23" si="58">SQRT((G23-$G$20)^2+(H23-$H$20)^2+(I23-$I$20)^2)*100</f>
        <v>6.979613066720014</v>
      </c>
      <c r="AA23" s="18">
        <f t="shared" ref="AA23" si="59">Z23/F23</f>
        <v>0.50455034217244266</v>
      </c>
      <c r="AB23" s="19">
        <f t="shared" ref="AB23" si="60">(AA23-$AA$20)/(F23-$F$20)</f>
        <v>3.6473518711254517E-2</v>
      </c>
      <c r="AC23" s="21"/>
      <c r="AD23" s="16">
        <f t="shared" ref="AD23" si="61">IF(F23&lt;=0,NA(),IF((G23-$G$20)&lt;0,ATAN2((H23-$H$20),(G23-$G$20))*180/PI()+360,ATAN2((H23-$H$20),(G23-$G$20))*180/PI()))</f>
        <v>167.47119218621935</v>
      </c>
      <c r="AE23" s="19">
        <f t="shared" ref="AE23" si="62">IF(E23&lt;=0,NA(),ATAN(Y23/X23)*180/PI())</f>
        <v>-7.8228510160983005</v>
      </c>
      <c r="AF23" s="21"/>
      <c r="AG23" s="20">
        <f t="shared" ref="AG23" si="63">1/(O23/E23)</f>
        <v>0.62146051233728949</v>
      </c>
      <c r="AH23" s="19">
        <f t="shared" ref="AH23" si="64">1/(Z23/F23)</f>
        <v>1.9819627823346615</v>
      </c>
      <c r="AI23" s="21"/>
      <c r="AJ23" s="17">
        <f t="shared" ref="AJ23" si="65">SQRT((G23-$E$11)^2+(H23-$F$11)^2+(I23-$G$11)^2)</f>
        <v>268.39752669652432</v>
      </c>
    </row>
    <row r="24" spans="2:100" ht="15.75" x14ac:dyDescent="0.25">
      <c r="B24" s="138">
        <v>5</v>
      </c>
      <c r="C24" s="139"/>
      <c r="D24" s="79">
        <v>45643.625</v>
      </c>
      <c r="E24" s="92">
        <f t="shared" ref="E24:E25" si="66">D24-D23</f>
        <v>2.1666666666642413</v>
      </c>
      <c r="F24" s="93">
        <f t="shared" ref="F24:F25" si="67">D24-D$20</f>
        <v>16</v>
      </c>
      <c r="G24" s="20">
        <v>808795.41749999998</v>
      </c>
      <c r="H24" s="20">
        <v>9158748.5004999992</v>
      </c>
      <c r="I24" s="19">
        <v>2612.8045000000002</v>
      </c>
      <c r="K24" s="16">
        <f t="shared" ref="K24:K25" si="68">(G24-G23)*100</f>
        <v>1.0000000009313226</v>
      </c>
      <c r="L24" s="17">
        <f t="shared" ref="L24:L25" si="69">(H24-H23)*100</f>
        <v>-2.200000174343586</v>
      </c>
      <c r="M24" s="17">
        <f t="shared" ref="M24:M25" si="70">SQRT(K24^2+L24^2)</f>
        <v>2.4166093538208555</v>
      </c>
      <c r="N24" s="17">
        <f t="shared" ref="N24:N25" si="71">(I24-I23)*100</f>
        <v>1.1000000000422006</v>
      </c>
      <c r="O24" s="18">
        <f t="shared" ref="O24:O25" si="72">(SQRT((G24-G23)^2+(H24-H23)^2+(I24-I23)^2)*100)</f>
        <v>2.655183754294097</v>
      </c>
      <c r="P24" s="18">
        <f t="shared" ref="P24:P25" si="73">O24/(F24-F23)</f>
        <v>1.2254694250601859</v>
      </c>
      <c r="Q24" s="19">
        <f t="shared" ref="Q24:Q25" si="74">(P24-P23)/(F24-F23)</f>
        <v>-0.17706612470430205</v>
      </c>
      <c r="R24" s="21"/>
      <c r="S24" s="42">
        <f t="shared" ref="S24:S25" si="75">IF(K24&lt;0, ATAN2(L24,K24)*180/PI()+360,ATAN2(L24,K24)*180/PI())</f>
        <v>155.55604690995284</v>
      </c>
      <c r="T24" s="43">
        <f t="shared" ref="T24:T25" si="76">ATAN(N24/M24)*180/PI()</f>
        <v>24.474231173240586</v>
      </c>
      <c r="U24" s="21"/>
      <c r="V24" s="16">
        <f t="shared" ref="V24:V25" si="77">(G24-$G$20)*100</f>
        <v>2.4999999906867743</v>
      </c>
      <c r="W24" s="18">
        <f t="shared" ref="W24:W25" si="78">(H24-$H$20)*100</f>
        <v>-8.9500000700354576</v>
      </c>
      <c r="X24" s="18">
        <f t="shared" ref="X24:X25" si="79">SQRT(V24^2+W24^2)</f>
        <v>9.2926046513918035</v>
      </c>
      <c r="Y24" s="18">
        <f t="shared" ref="Y24:Y25" si="80">(I24-$I$20)*100</f>
        <v>0.15000000003055902</v>
      </c>
      <c r="Z24" s="18">
        <f t="shared" ref="Z24:Z25" si="81">SQRT((G24-$G$20)^2+(H24-$H$20)^2+(I24-$I$20)^2)*100</f>
        <v>9.293815212660391</v>
      </c>
      <c r="AA24" s="18">
        <f t="shared" ref="AA24:AA25" si="82">Z24/F24</f>
        <v>0.58086345079127444</v>
      </c>
      <c r="AB24" s="19">
        <f t="shared" ref="AB24:AB25" si="83">(AA24-$AA$20)/(F24-$F$20)</f>
        <v>3.6303965674454652E-2</v>
      </c>
      <c r="AC24" s="21"/>
      <c r="AD24" s="16">
        <f t="shared" ref="AD24:AD25" si="84">IF(F24&lt;=0,NA(),IF((G24-$G$20)&lt;0,ATAN2((H24-$H$20),(G24-$G$20))*180/PI()+360,ATAN2((H24-$H$20),(G24-$G$20))*180/PI()))</f>
        <v>164.39337802854783</v>
      </c>
      <c r="AE24" s="19">
        <f t="shared" ref="AE24:AE25" si="85">IF(E24&lt;=0,NA(),ATAN(Y24/X24)*180/PI())</f>
        <v>0.92478060980903132</v>
      </c>
      <c r="AF24" s="21"/>
      <c r="AG24" s="20">
        <f t="shared" ref="AG24:AG25" si="86">1/(O24/E24)</f>
        <v>0.81601383074154421</v>
      </c>
      <c r="AH24" s="19">
        <f t="shared" ref="AH24:AH25" si="87">1/(Z24/F24)</f>
        <v>1.721575008098309</v>
      </c>
      <c r="AI24" s="21"/>
      <c r="AJ24" s="17">
        <f t="shared" ref="AJ24:AJ25" si="88">SQRT((G24-$E$11)^2+(H24-$F$11)^2+(I24-$G$11)^2)</f>
        <v>268.39868371246962</v>
      </c>
    </row>
    <row r="25" spans="2:100" ht="15.75" x14ac:dyDescent="0.25">
      <c r="B25" s="138">
        <v>6</v>
      </c>
      <c r="C25" s="139"/>
      <c r="D25" s="79">
        <v>45644.416666666664</v>
      </c>
      <c r="E25" s="92">
        <f t="shared" si="66"/>
        <v>0.79166666666424135</v>
      </c>
      <c r="F25" s="93">
        <f t="shared" si="67"/>
        <v>16.791666666664241</v>
      </c>
      <c r="G25" s="20">
        <v>808795.40800000005</v>
      </c>
      <c r="H25" s="20">
        <v>9158748.5370000005</v>
      </c>
      <c r="I25" s="19">
        <v>2612.8040000000001</v>
      </c>
      <c r="K25" s="16">
        <f t="shared" si="68"/>
        <v>-0.94999999273568392</v>
      </c>
      <c r="L25" s="17">
        <f t="shared" si="69"/>
        <v>3.6500001326203346</v>
      </c>
      <c r="M25" s="17">
        <f t="shared" si="70"/>
        <v>3.7716045596438472</v>
      </c>
      <c r="N25" s="17">
        <f t="shared" si="71"/>
        <v>-5.0000000010186341E-2</v>
      </c>
      <c r="O25" s="18">
        <f t="shared" si="72"/>
        <v>3.7719359690121039</v>
      </c>
      <c r="P25" s="18">
        <f t="shared" si="73"/>
        <v>4.7645506977140961</v>
      </c>
      <c r="Q25" s="19">
        <f t="shared" si="74"/>
        <v>4.4704184496817927</v>
      </c>
      <c r="R25" s="21"/>
      <c r="S25" s="42">
        <f t="shared" si="75"/>
        <v>345.41108188138475</v>
      </c>
      <c r="T25" s="43">
        <f t="shared" si="76"/>
        <v>-0.75952320098573389</v>
      </c>
      <c r="U25" s="21"/>
      <c r="V25" s="16">
        <f t="shared" si="77"/>
        <v>1.5499999979510903</v>
      </c>
      <c r="W25" s="127">
        <f t="shared" si="78"/>
        <v>-5.299999937415123</v>
      </c>
      <c r="X25" s="127">
        <f t="shared" si="79"/>
        <v>5.5220013881063705</v>
      </c>
      <c r="Y25" s="127">
        <f t="shared" si="80"/>
        <v>0.10000000002037268</v>
      </c>
      <c r="Z25" s="127">
        <f t="shared" si="81"/>
        <v>5.5229067826872438</v>
      </c>
      <c r="AA25" s="127">
        <f t="shared" si="82"/>
        <v>0.32890759996157071</v>
      </c>
      <c r="AB25" s="19">
        <f t="shared" si="83"/>
        <v>1.9587549377366842E-2</v>
      </c>
      <c r="AC25" s="21"/>
      <c r="AD25" s="16">
        <f t="shared" si="84"/>
        <v>163.69829149382073</v>
      </c>
      <c r="AE25" s="19">
        <f t="shared" si="85"/>
        <v>1.037477417266871</v>
      </c>
      <c r="AF25" s="21"/>
      <c r="AG25" s="20">
        <f t="shared" si="86"/>
        <v>0.20988337903084403</v>
      </c>
      <c r="AH25" s="19">
        <f t="shared" si="87"/>
        <v>3.0403675686327687</v>
      </c>
      <c r="AI25" s="21"/>
      <c r="AJ25" s="17">
        <f t="shared" si="88"/>
        <v>268.39888773250829</v>
      </c>
    </row>
    <row r="26" spans="2:100" ht="15.75" x14ac:dyDescent="0.25">
      <c r="B26" s="138">
        <v>7</v>
      </c>
      <c r="C26" s="139"/>
      <c r="D26" s="79">
        <v>45648.375</v>
      </c>
      <c r="E26" s="92">
        <f t="shared" ref="E26" si="89">D26-D25</f>
        <v>3.9583333333357587</v>
      </c>
      <c r="F26" s="93">
        <f t="shared" ref="F26" si="90">D26-D$20</f>
        <v>20.75</v>
      </c>
      <c r="G26" s="20">
        <v>808795.397</v>
      </c>
      <c r="H26" s="20">
        <v>9158748.5694999993</v>
      </c>
      <c r="I26" s="19">
        <v>2612.7950000000001</v>
      </c>
      <c r="K26" s="16">
        <f t="shared" ref="K26" si="91">(G26-G25)*100</f>
        <v>-1.1000000056810677</v>
      </c>
      <c r="L26" s="17">
        <f t="shared" ref="L26" si="92">(H26-H25)*100</f>
        <v>3.2499998807907104</v>
      </c>
      <c r="M26" s="17">
        <f t="shared" ref="M26" si="93">SQRT(K26^2+L26^2)</f>
        <v>3.4311075817639383</v>
      </c>
      <c r="N26" s="17">
        <f t="shared" ref="N26" si="94">(I26-I25)*100</f>
        <v>-0.90000000000145519</v>
      </c>
      <c r="O26" s="18">
        <f t="shared" ref="O26" si="95">(SQRT((G26-G25)^2+(H26-H25)^2+(I26-I25)^2)*100)</f>
        <v>3.5471818726477222</v>
      </c>
      <c r="P26" s="18">
        <f t="shared" ref="P26" si="96">O26/(F26-F25)</f>
        <v>0.89613015729992818</v>
      </c>
      <c r="Q26" s="19">
        <f t="shared" ref="Q26" si="97">(P26-P25)/(F26-F25)</f>
        <v>-0.97728518915666474</v>
      </c>
      <c r="R26" s="21"/>
      <c r="S26" s="42">
        <f t="shared" ref="S26" si="98">IF(K26&lt;0, ATAN2(L26,K26)*180/PI()+360,ATAN2(L26,K26)*180/PI())</f>
        <v>341.30101646775881</v>
      </c>
      <c r="T26" s="43">
        <f t="shared" ref="T26" si="99">ATAN(N26/M26)*180/PI()</f>
        <v>-14.697902922110703</v>
      </c>
      <c r="U26" s="21"/>
      <c r="V26" s="16">
        <f t="shared" ref="V26" si="100">(G26-$G$20)*100</f>
        <v>0.44999999227002263</v>
      </c>
      <c r="W26" s="127">
        <f t="shared" ref="W26" si="101">(H26-$H$20)*100</f>
        <v>-2.0500000566244125</v>
      </c>
      <c r="X26" s="127">
        <f t="shared" ref="X26" si="102">SQRT(V26^2+W26^2)</f>
        <v>2.0988092398317471</v>
      </c>
      <c r="Y26" s="127">
        <f t="shared" ref="Y26" si="103">(I26-$I$20)*100</f>
        <v>-0.79999999998108251</v>
      </c>
      <c r="Z26" s="127">
        <f t="shared" ref="Z26" si="104">SQRT((G26-$G$20)^2+(H26-$H$20)^2+(I26-$I$20)^2)*100</f>
        <v>2.2461077946467412</v>
      </c>
      <c r="AA26" s="127">
        <f t="shared" ref="AA26" si="105">Z26/F26</f>
        <v>0.1082461587781562</v>
      </c>
      <c r="AB26" s="19">
        <f t="shared" ref="AB26" si="106">(AA26-$AA$20)/(F26-$F$20)</f>
        <v>5.216682350754516E-3</v>
      </c>
      <c r="AC26" s="21"/>
      <c r="AD26" s="16">
        <f t="shared" ref="AD26" si="107">IF(F26&lt;=0,NA(),IF((G26-$G$20)&lt;0,ATAN2((H26-$H$20),(G26-$G$20))*180/PI()+360,ATAN2((H26-$H$20),(G26-$G$20))*180/PI()))</f>
        <v>167.61924360873829</v>
      </c>
      <c r="AE26" s="19">
        <f t="shared" ref="AE26" si="108">IF(E26&lt;=0,NA(),ATAN(Y26/X26)*180/PI())</f>
        <v>-20.865271398501992</v>
      </c>
      <c r="AF26" s="21"/>
      <c r="AG26" s="20">
        <f t="shared" ref="AG26" si="109">1/(O26/E26)</f>
        <v>1.1159093261776116</v>
      </c>
      <c r="AH26" s="19">
        <f t="shared" ref="AH26" si="110">1/(Z26/F26)</f>
        <v>9.2382031038111769</v>
      </c>
      <c r="AI26" s="21"/>
      <c r="AJ26" s="17">
        <f t="shared" ref="AJ26" si="111">SQRT((G26-$E$11)^2+(H26-$F$11)^2+(I26-$G$11)^2)</f>
        <v>268.39887083985991</v>
      </c>
    </row>
    <row r="27" spans="2:100" ht="15.75" x14ac:dyDescent="0.25">
      <c r="B27" s="138">
        <v>8</v>
      </c>
      <c r="C27" s="139"/>
      <c r="D27" s="79">
        <v>45649.583333333336</v>
      </c>
      <c r="E27" s="92">
        <f t="shared" ref="E27" si="112">D27-D26</f>
        <v>1.2083333333357587</v>
      </c>
      <c r="F27" s="93">
        <f t="shared" ref="F27" si="113">D27-D$20</f>
        <v>21.958333333335759</v>
      </c>
      <c r="G27" s="20">
        <v>808795.39449999994</v>
      </c>
      <c r="H27" s="20">
        <v>9158748.5899999999</v>
      </c>
      <c r="I27" s="19">
        <v>2612.799</v>
      </c>
      <c r="K27" s="16">
        <f t="shared" ref="K27" si="114">(G27-G26)*100</f>
        <v>-0.25000000605359674</v>
      </c>
      <c r="L27" s="17">
        <f t="shared" ref="L27" si="115">(H27-H26)*100</f>
        <v>2.0500000566244125</v>
      </c>
      <c r="M27" s="17">
        <f t="shared" ref="M27" si="116">SQRT(K27^2+L27^2)</f>
        <v>2.0651876997471423</v>
      </c>
      <c r="N27" s="17">
        <f t="shared" ref="N27" si="117">(I27-I26)*100</f>
        <v>0.39999999999054126</v>
      </c>
      <c r="O27" s="18">
        <f t="shared" ref="O27" si="118">(SQRT((G27-G26)^2+(H27-H26)^2+(I27-I26)^2)*100)</f>
        <v>2.1035684526963525</v>
      </c>
      <c r="P27" s="18">
        <f t="shared" ref="P27" si="119">O27/(F27-F26)</f>
        <v>1.7408842367107284</v>
      </c>
      <c r="Q27" s="19">
        <f t="shared" ref="Q27" si="120">(P27-P26)/(F27-F26)</f>
        <v>0.69910682433856941</v>
      </c>
      <c r="R27" s="21"/>
      <c r="S27" s="42">
        <f t="shared" ref="S27" si="121">IF(K27&lt;0, ATAN2(L27,K27)*180/PI()+360,ATAN2(L27,K27)*180/PI())</f>
        <v>353.04704255528486</v>
      </c>
      <c r="T27" s="43">
        <f t="shared" ref="T27" si="122">ATAN(N27/M27)*180/PI()</f>
        <v>10.961717342111109</v>
      </c>
      <c r="U27" s="21"/>
      <c r="V27" s="16">
        <f t="shared" ref="V27" si="123">(G27-$G$20)*100</f>
        <v>0.1999999862164259</v>
      </c>
      <c r="W27" s="127">
        <f t="shared" ref="W27" si="124">(H27-$H$20)*100</f>
        <v>0</v>
      </c>
      <c r="X27" s="127">
        <f t="shared" ref="X27" si="125">SQRT(V27^2+W27^2)</f>
        <v>0.1999999862164259</v>
      </c>
      <c r="Y27" s="127">
        <f t="shared" ref="Y27" si="126">(I27-$I$20)*100</f>
        <v>-0.39999999999054126</v>
      </c>
      <c r="Z27" s="127">
        <f t="shared" ref="Z27" si="127">SQRT((G27-$G$20)^2+(H27-$H$20)^2+(I27-$I$20)^2)*100</f>
        <v>0.44721358932729621</v>
      </c>
      <c r="AA27" s="127">
        <f t="shared" ref="AA27" si="128">Z27/F27</f>
        <v>2.0366463271070064E-2</v>
      </c>
      <c r="AB27" s="19">
        <f t="shared" ref="AB27" si="129">(AA27-$AA$20)/(F27-$F$20)</f>
        <v>9.2750496870138051E-4</v>
      </c>
      <c r="AC27" s="21"/>
      <c r="AD27" s="16">
        <f t="shared" ref="AD27" si="130">IF(F27&lt;=0,NA(),IF((G27-$G$20)&lt;0,ATAN2((H27-$H$20),(G27-$G$20))*180/PI()+360,ATAN2((H27-$H$20),(G27-$G$20))*180/PI()))</f>
        <v>90</v>
      </c>
      <c r="AE27" s="19">
        <f t="shared" ref="AE27" si="131">IF(E27&lt;=0,NA(),ATAN(Y27/X27)*180/PI())</f>
        <v>-63.434950401861329</v>
      </c>
      <c r="AF27" s="21"/>
      <c r="AG27" s="20">
        <f t="shared" ref="AG27" si="132">1/(O27/E27)</f>
        <v>0.57442073339088062</v>
      </c>
      <c r="AH27" s="19">
        <f t="shared" ref="AH27" si="133">1/(Z27/F27)</f>
        <v>49.100326683645136</v>
      </c>
      <c r="AI27" s="21"/>
      <c r="AJ27" s="17">
        <f t="shared" ref="AJ27" si="134">SQRT((G27-$E$11)^2+(H27-$F$11)^2+(I27-$G$11)^2)</f>
        <v>268.40055499971703</v>
      </c>
    </row>
    <row r="28" spans="2:100" ht="15.75" x14ac:dyDescent="0.25">
      <c r="B28" s="138">
        <v>9</v>
      </c>
      <c r="C28" s="139"/>
      <c r="D28" s="79">
        <v>45651.416666666664</v>
      </c>
      <c r="E28" s="92">
        <f t="shared" ref="E28:E29" si="135">D28-D27</f>
        <v>1.8333333333284827</v>
      </c>
      <c r="F28" s="93">
        <f t="shared" ref="F28:F29" si="136">D28-D$20</f>
        <v>23.791666666664241</v>
      </c>
      <c r="G28" s="20">
        <v>808795.39150000003</v>
      </c>
      <c r="H28" s="20">
        <v>9158748.6094999984</v>
      </c>
      <c r="I28" s="19">
        <v>2612.8074999999999</v>
      </c>
      <c r="K28" s="16">
        <f t="shared" ref="K28:K29" si="137">(G28-G27)*100</f>
        <v>-0.29999999096617103</v>
      </c>
      <c r="L28" s="17">
        <f t="shared" ref="L28:L29" si="138">(H28-H27)*100</f>
        <v>1.9499998539686203</v>
      </c>
      <c r="M28" s="17">
        <f t="shared" ref="M28:M29" si="139">SQRT(K28^2+L28^2)</f>
        <v>1.9729418199879445</v>
      </c>
      <c r="N28" s="17">
        <f t="shared" ref="N28:N29" si="140">(I28-I27)*100</f>
        <v>0.84999999999126885</v>
      </c>
      <c r="O28" s="18">
        <f t="shared" ref="O28:O29" si="141">(SQRT((G28-G27)^2+(H28-H27)^2+(I28-I27)^2)*100)</f>
        <v>2.1482549720744277</v>
      </c>
      <c r="P28" s="18">
        <f t="shared" ref="P28:P29" si="142">O28/(F28-F27)</f>
        <v>1.1717754393164246</v>
      </c>
      <c r="Q28" s="19">
        <f t="shared" ref="Q28:Q29" si="143">(P28-P27)/(F28-F27)</f>
        <v>-0.31042298039771432</v>
      </c>
      <c r="R28" s="21"/>
      <c r="S28" s="42">
        <f t="shared" ref="S28:S29" si="144">IF(K28&lt;0, ATAN2(L28,K28)*180/PI()+360,ATAN2(L28,K28)*180/PI())</f>
        <v>351.25383735188944</v>
      </c>
      <c r="T28" s="43">
        <f t="shared" ref="T28:T29" si="145">ATAN(N28/M28)*180/PI()</f>
        <v>23.307765494988679</v>
      </c>
      <c r="U28" s="21"/>
      <c r="V28" s="16">
        <f t="shared" ref="V28:V29" si="146">(G28-$G$20)*100</f>
        <v>-0.10000000474974513</v>
      </c>
      <c r="W28" s="127">
        <f t="shared" ref="W28:W29" si="147">(H28-$H$20)*100</f>
        <v>1.9499998539686203</v>
      </c>
      <c r="X28" s="127">
        <f t="shared" ref="X28:X29" si="148">SQRT(V28^2+W28^2)</f>
        <v>1.9525622733801833</v>
      </c>
      <c r="Y28" s="127">
        <f t="shared" ref="Y28:Y29" si="149">(I28-$I$20)*100</f>
        <v>0.4500000000007276</v>
      </c>
      <c r="Z28" s="127">
        <f t="shared" ref="Z28:Z29" si="150">SQRT((G28-$G$20)^2+(H28-$H$20)^2+(I28-$I$20)^2)*100</f>
        <v>2.0037463490742145</v>
      </c>
      <c r="AA28" s="127">
        <f t="shared" ref="AA28:AA29" si="151">Z28/F28</f>
        <v>8.4220512045159457E-2</v>
      </c>
      <c r="AB28" s="19">
        <f t="shared" ref="AB28:AB29" si="152">(AA28-$AA$20)/(F28-$F$20)</f>
        <v>3.5399164432294798E-3</v>
      </c>
      <c r="AC28" s="21"/>
      <c r="AD28" s="16">
        <f t="shared" ref="AD28:AD29" si="153">IF(F28&lt;=0,NA(),IF((G28-$G$20)&lt;0,ATAN2((H28-$H$20),(G28-$G$20))*180/PI()+360,ATAN2((H28-$H$20),(G28-$G$20))*180/PI()))</f>
        <v>357.06432619492386</v>
      </c>
      <c r="AE28" s="19">
        <f t="shared" ref="AE28:AE29" si="154">IF(E28&lt;=0,NA(),ATAN(Y28/X28)*180/PI())</f>
        <v>12.978142126168095</v>
      </c>
      <c r="AF28" s="21"/>
      <c r="AG28" s="20">
        <f t="shared" ref="AG28:AG29" si="155">1/(O28/E28)</f>
        <v>0.85340583737048392</v>
      </c>
      <c r="AH28" s="19">
        <f t="shared" ref="AH28:AH29" si="156">1/(Z28/F28)</f>
        <v>11.873592023090469</v>
      </c>
      <c r="AI28" s="21"/>
      <c r="AJ28" s="17">
        <f t="shared" ref="AJ28:AJ29" si="157">SQRT((G28-$E$11)^2+(H28-$F$11)^2+(I28-$G$11)^2)</f>
        <v>268.4003837264558</v>
      </c>
    </row>
    <row r="29" spans="2:100" ht="15.75" x14ac:dyDescent="0.25">
      <c r="B29" s="138">
        <v>10</v>
      </c>
      <c r="C29" s="139"/>
      <c r="D29" s="89">
        <v>45663.375</v>
      </c>
      <c r="E29" s="92">
        <f t="shared" si="135"/>
        <v>11.958333333335759</v>
      </c>
      <c r="F29" s="93">
        <f t="shared" si="136"/>
        <v>35.75</v>
      </c>
      <c r="G29" s="20">
        <v>808795.27575000003</v>
      </c>
      <c r="H29" s="20">
        <v>9158748.5700500011</v>
      </c>
      <c r="I29" s="19">
        <v>2612.8097500000003</v>
      </c>
      <c r="K29" s="16">
        <f t="shared" si="137"/>
        <v>-11.574999999720603</v>
      </c>
      <c r="L29" s="17">
        <f t="shared" si="138"/>
        <v>-3.9449997246265411</v>
      </c>
      <c r="M29" s="17">
        <f t="shared" si="139"/>
        <v>12.22880402250504</v>
      </c>
      <c r="N29" s="17">
        <f t="shared" si="140"/>
        <v>0.22500000004583853</v>
      </c>
      <c r="O29" s="18">
        <f t="shared" si="141"/>
        <v>12.230873755413228</v>
      </c>
      <c r="P29" s="18">
        <f t="shared" si="142"/>
        <v>1.0227908366894005</v>
      </c>
      <c r="Q29" s="19">
        <f t="shared" si="143"/>
        <v>-1.2458642728389729E-2</v>
      </c>
      <c r="R29" s="21"/>
      <c r="S29" s="42">
        <f t="shared" si="144"/>
        <v>251.17982668798589</v>
      </c>
      <c r="T29" s="43">
        <f t="shared" si="145"/>
        <v>1.0540765834138244</v>
      </c>
      <c r="U29" s="21"/>
      <c r="V29" s="16">
        <f t="shared" si="146"/>
        <v>-11.675000004470348</v>
      </c>
      <c r="W29" s="127">
        <f t="shared" si="147"/>
        <v>-1.9949998706579208</v>
      </c>
      <c r="X29" s="127">
        <f t="shared" si="148"/>
        <v>11.844224313491694</v>
      </c>
      <c r="Y29" s="127">
        <f t="shared" si="149"/>
        <v>0.67500000004656613</v>
      </c>
      <c r="Z29" s="127">
        <f t="shared" si="150"/>
        <v>11.863442779748661</v>
      </c>
      <c r="AA29" s="127">
        <f t="shared" si="151"/>
        <v>0.33184455327968282</v>
      </c>
      <c r="AB29" s="19">
        <f t="shared" si="152"/>
        <v>9.2823651267044151E-3</v>
      </c>
      <c r="AC29" s="21"/>
      <c r="AD29" s="16">
        <f t="shared" si="153"/>
        <v>260.3030728117692</v>
      </c>
      <c r="AE29" s="19">
        <f t="shared" si="154"/>
        <v>3.2617469825608509</v>
      </c>
      <c r="AF29" s="21"/>
      <c r="AG29" s="20">
        <f t="shared" si="155"/>
        <v>0.97771701126774802</v>
      </c>
      <c r="AH29" s="19">
        <f t="shared" si="156"/>
        <v>3.0134591335515677</v>
      </c>
      <c r="AI29" s="21"/>
      <c r="AJ29" s="17">
        <f t="shared" si="157"/>
        <v>268.28184035441348</v>
      </c>
    </row>
    <row r="30" spans="2:100" ht="15.75" x14ac:dyDescent="0.25">
      <c r="B30" s="138">
        <v>11</v>
      </c>
      <c r="C30" s="139"/>
      <c r="D30" s="89">
        <v>45666.375</v>
      </c>
      <c r="E30" s="92">
        <f t="shared" ref="E30" si="158">D30-D29</f>
        <v>3</v>
      </c>
      <c r="F30" s="93">
        <f t="shared" ref="F30" si="159">D30-D$20</f>
        <v>38.75</v>
      </c>
      <c r="G30" s="20">
        <v>808795.27254999999</v>
      </c>
      <c r="H30" s="20">
        <v>9158748.5828000009</v>
      </c>
      <c r="I30" s="19">
        <v>2613.0987</v>
      </c>
      <c r="K30" s="16">
        <f t="shared" ref="K30" si="160">(G30-G29)*100</f>
        <v>-0.32000000355765224</v>
      </c>
      <c r="L30" s="17">
        <f t="shared" ref="L30" si="161">(H30-H29)*100</f>
        <v>1.2749999761581421</v>
      </c>
      <c r="M30" s="17">
        <f t="shared" ref="M30" si="162">SQRT(K30^2+L30^2)</f>
        <v>1.3145436247915701</v>
      </c>
      <c r="N30" s="17">
        <f t="shared" ref="N30" si="163">(I30-I29)*100</f>
        <v>28.894999999965876</v>
      </c>
      <c r="O30" s="18">
        <f t="shared" ref="O30" si="164">(SQRT((G30-G29)^2+(H30-H29)^2+(I30-I29)^2)*100)</f>
        <v>28.924886342724115</v>
      </c>
      <c r="P30" s="18">
        <f t="shared" ref="P30" si="165">O30/(F30-F29)</f>
        <v>9.6416287809080377</v>
      </c>
      <c r="Q30" s="19">
        <f t="shared" ref="Q30" si="166">(P30-P29)/(F30-F29)</f>
        <v>2.8729459814062124</v>
      </c>
      <c r="R30" s="21"/>
      <c r="S30" s="42">
        <f t="shared" ref="S30" si="167">IF(K30&lt;0, ATAN2(L30,K30)*180/PI()+360,ATAN2(L30,K30)*180/PI())</f>
        <v>345.91090025854191</v>
      </c>
      <c r="T30" s="43">
        <f t="shared" ref="T30" si="168">ATAN(N30/M30)*180/PI()</f>
        <v>87.395192777295065</v>
      </c>
      <c r="U30" s="21"/>
      <c r="V30" s="16">
        <f t="shared" ref="V30" si="169">(G30-$G$20)*100</f>
        <v>-11.995000008028001</v>
      </c>
      <c r="W30" s="127">
        <f t="shared" ref="W30" si="170">(H30-$H$20)*100</f>
        <v>-0.71999989449977875</v>
      </c>
      <c r="X30" s="127">
        <f t="shared" ref="X30" si="171">SQRT(V30^2+W30^2)</f>
        <v>12.016589576109832</v>
      </c>
      <c r="Y30" s="127">
        <f t="shared" ref="Y30" si="172">(I30-$I$20)*100</f>
        <v>29.570000000012442</v>
      </c>
      <c r="Z30" s="127">
        <f t="shared" ref="Z30" si="173">SQRT((G30-$G$20)^2+(H30-$H$20)^2+(I30-$I$20)^2)*100</f>
        <v>31.918385376478671</v>
      </c>
      <c r="AA30" s="127">
        <f t="shared" ref="AA30" si="174">Z30/F30</f>
        <v>0.82370026778009475</v>
      </c>
      <c r="AB30" s="19">
        <f t="shared" ref="AB30" si="175">(AA30-$AA$20)/(F30-$F$20)</f>
        <v>2.1256781104002444E-2</v>
      </c>
      <c r="AC30" s="21"/>
      <c r="AD30" s="16">
        <f t="shared" ref="AD30" si="176">IF(F30&lt;=0,NA(),IF((G30-$G$20)&lt;0,ATAN2((H30-$H$20),(G30-$G$20))*180/PI()+360,ATAN2((H30-$H$20),(G30-$G$20))*180/PI()))</f>
        <v>266.56494229280258</v>
      </c>
      <c r="AE30" s="19">
        <f t="shared" ref="AE30" si="177">IF(E30&lt;=0,NA(),ATAN(Y30/X30)*180/PI())</f>
        <v>67.884270100603217</v>
      </c>
      <c r="AF30" s="21"/>
      <c r="AG30" s="20">
        <f t="shared" ref="AG30" si="178">1/(O30/E30)</f>
        <v>0.10371691575391903</v>
      </c>
      <c r="AH30" s="19">
        <f t="shared" ref="AH30" si="179">1/(Z30/F30)</f>
        <v>1.2140338410900851</v>
      </c>
      <c r="AI30" s="21"/>
      <c r="AJ30" s="17">
        <f t="shared" ref="AJ30" si="180">SQRT((G30-$E$11)^2+(H30-$F$11)^2+(I30-$G$11)^2)</f>
        <v>268.20867815137296</v>
      </c>
    </row>
    <row r="31" spans="2:100" ht="15.75" x14ac:dyDescent="0.25">
      <c r="B31" s="138">
        <v>12</v>
      </c>
      <c r="C31" s="139"/>
      <c r="D31" s="89">
        <v>45677.375</v>
      </c>
      <c r="E31" s="92">
        <f t="shared" ref="E31" si="181">D31-D30</f>
        <v>11</v>
      </c>
      <c r="F31" s="93">
        <f t="shared" ref="F31" si="182">D31-D$20</f>
        <v>49.75</v>
      </c>
      <c r="G31" s="20">
        <v>808795.28325000009</v>
      </c>
      <c r="H31" s="20">
        <v>9158748.5335999988</v>
      </c>
      <c r="I31" s="19">
        <v>2612.7957999999999</v>
      </c>
      <c r="K31" s="16">
        <f t="shared" ref="K31" si="183">(G31-G30)*100</f>
        <v>1.0700000100769103</v>
      </c>
      <c r="L31" s="17">
        <f t="shared" ref="L31" si="184">(H31-H30)*100</f>
        <v>-4.9200002104043961</v>
      </c>
      <c r="M31" s="17">
        <f t="shared" ref="M31" si="185">SQRT(K31^2+L31^2)</f>
        <v>5.0350076555993324</v>
      </c>
      <c r="N31" s="17">
        <f t="shared" ref="N31" si="186">(I31-I30)*100</f>
        <v>-30.290000000013606</v>
      </c>
      <c r="O31" s="18">
        <f t="shared" ref="O31" si="187">(SQRT((G31-G30)^2+(H31-H30)^2+(I31-I30)^2)*100)</f>
        <v>30.705624925944242</v>
      </c>
      <c r="P31" s="18">
        <f t="shared" ref="P31" si="188">O31/(F31-F30)</f>
        <v>2.7914204478131128</v>
      </c>
      <c r="Q31" s="19">
        <f t="shared" ref="Q31" si="189">(P31-P30)/(F31-F30)</f>
        <v>-0.62274621209953862</v>
      </c>
      <c r="R31" s="21"/>
      <c r="S31" s="42">
        <f t="shared" ref="S31" si="190">IF(K31&lt;0, ATAN2(L31,K31)*180/PI()+360,ATAN2(L31,K31)*180/PI())</f>
        <v>167.73039198999555</v>
      </c>
      <c r="T31" s="43">
        <f t="shared" ref="T31" si="191">ATAN(N31/M31)*180/PI()</f>
        <v>-80.562204790197072</v>
      </c>
      <c r="U31" s="21"/>
      <c r="V31" s="16">
        <f t="shared" ref="V31" si="192">(G31-$G$20)*100</f>
        <v>-10.92499999795109</v>
      </c>
      <c r="W31" s="127">
        <f t="shared" ref="W31" si="193">(H31-$H$20)*100</f>
        <v>-5.6400001049041748</v>
      </c>
      <c r="X31" s="127">
        <f t="shared" ref="X31" si="194">SQRT(V31^2+W31^2)</f>
        <v>12.294926845595723</v>
      </c>
      <c r="Y31" s="127">
        <f t="shared" ref="Y31" si="195">(I31-$I$20)*100</f>
        <v>-0.72000000000116415</v>
      </c>
      <c r="Z31" s="127">
        <f t="shared" ref="Z31" si="196">SQRT((G31-$G$20)^2+(H31-$H$20)^2+(I31-$I$20)^2)*100</f>
        <v>12.315990668174125</v>
      </c>
      <c r="AA31" s="127">
        <f t="shared" ref="AA31" si="197">Z31/F31</f>
        <v>0.24755760137033417</v>
      </c>
      <c r="AB31" s="19">
        <f t="shared" ref="AB31" si="198">(AA31-$AA$20)/(F31-$F$20)</f>
        <v>4.9760321883484254E-3</v>
      </c>
      <c r="AC31" s="21"/>
      <c r="AD31" s="16">
        <f t="shared" ref="AD31" si="199">IF(F31&lt;=0,NA(),IF((G31-$G$20)&lt;0,ATAN2((H31-$H$20),(G31-$G$20))*180/PI()+360,ATAN2((H31-$H$20),(G31-$G$20))*180/PI()))</f>
        <v>242.69508402738322</v>
      </c>
      <c r="AE31" s="19">
        <f t="shared" ref="AE31" si="200">IF(E31&lt;=0,NA(),ATAN(Y31/X31)*180/PI())</f>
        <v>-3.3514555616478501</v>
      </c>
      <c r="AF31" s="21"/>
      <c r="AG31" s="20">
        <f t="shared" ref="AG31" si="201">1/(O31/E31)</f>
        <v>0.35824055125175847</v>
      </c>
      <c r="AH31" s="19">
        <f t="shared" ref="AH31" si="202">1/(Z31/F31)</f>
        <v>4.0394639246162694</v>
      </c>
      <c r="AI31" s="21"/>
      <c r="AJ31" s="17">
        <f t="shared" ref="AJ31" si="203">SQRT((G31-$E$11)^2+(H31-$F$11)^2+(I31-$G$11)^2)</f>
        <v>268.28344204741717</v>
      </c>
    </row>
    <row r="32" spans="2:100" ht="15.75" x14ac:dyDescent="0.25">
      <c r="B32" s="138">
        <v>13</v>
      </c>
      <c r="C32" s="139"/>
      <c r="D32" s="132">
        <v>45685.416666666664</v>
      </c>
      <c r="E32" s="92">
        <f t="shared" ref="E32:E33" si="204">D32-D31</f>
        <v>8.0416666666642413</v>
      </c>
      <c r="F32" s="93">
        <f t="shared" ref="F32:F33" si="205">D32-D$20</f>
        <v>57.791666666664241</v>
      </c>
      <c r="G32" s="20">
        <v>808795.37300000002</v>
      </c>
      <c r="H32" s="20">
        <v>9158748.6040000003</v>
      </c>
      <c r="I32" s="19">
        <v>2612.8320000000003</v>
      </c>
      <c r="K32" s="16">
        <f t="shared" ref="K32:K33" si="206">(G32-G31)*100</f>
        <v>8.9749999926425517</v>
      </c>
      <c r="L32" s="17">
        <f t="shared" ref="L32:L33" si="207">(H32-H31)*100</f>
        <v>7.0400001481175423</v>
      </c>
      <c r="M32" s="17">
        <f t="shared" ref="M32:M33" si="208">SQRT(K32^2+L32^2)</f>
        <v>11.406674666765456</v>
      </c>
      <c r="N32" s="17">
        <f t="shared" ref="N32:N33" si="209">(I32-I31)*100</f>
        <v>3.6200000000462751</v>
      </c>
      <c r="O32" s="18">
        <f t="shared" ref="O32:O33" si="210">(SQRT((G32-G31)^2+(H32-H31)^2+(I32-I31)^2)*100)</f>
        <v>11.9673149433682</v>
      </c>
      <c r="P32" s="18">
        <f t="shared" ref="P32:P33" si="211">O32/(F32-F31)</f>
        <v>1.4881635162742146</v>
      </c>
      <c r="Q32" s="19">
        <f t="shared" ref="Q32:Q33" si="212">(P32-P31)/(F32-F31)</f>
        <v>-0.1620630381188756</v>
      </c>
      <c r="R32" s="21"/>
      <c r="S32" s="42">
        <f t="shared" ref="S32:S33" si="213">IF(K32&lt;0, ATAN2(L32,K32)*180/PI()+360,ATAN2(L32,K32)*180/PI())</f>
        <v>51.889322617517607</v>
      </c>
      <c r="T32" s="43">
        <f t="shared" ref="T32:T33" si="214">ATAN(N32/M32)*180/PI()</f>
        <v>17.607254519779779</v>
      </c>
      <c r="U32" s="21"/>
      <c r="V32" s="16">
        <f t="shared" ref="V32:V33" si="215">(G32-$G$20)*100</f>
        <v>-1.9500000053085387</v>
      </c>
      <c r="W32" s="127">
        <f t="shared" ref="W32:W33" si="216">(H32-$H$20)*100</f>
        <v>1.4000000432133675</v>
      </c>
      <c r="X32" s="127">
        <f t="shared" ref="X32:X33" si="217">SQRT(V32^2+W32^2)</f>
        <v>2.4005208063461421</v>
      </c>
      <c r="Y32" s="127">
        <f t="shared" ref="Y32:Y33" si="218">(I32-$I$20)*100</f>
        <v>2.9000000000451109</v>
      </c>
      <c r="Z32" s="127">
        <f t="shared" ref="Z32:Z33" si="219">SQRT((G32-$G$20)^2+(H32-$H$20)^2+(I32-$I$20)^2)*100</f>
        <v>3.7646381156709303</v>
      </c>
      <c r="AA32" s="127">
        <f t="shared" ref="AA32:AA33" si="220">Z32/F32</f>
        <v>6.5141539132015952E-2</v>
      </c>
      <c r="AB32" s="19">
        <f t="shared" ref="AB32:AB33" si="221">(AA32-$AA$20)/(F32-$F$20)</f>
        <v>1.1271787593139498E-3</v>
      </c>
      <c r="AC32" s="21"/>
      <c r="AD32" s="16">
        <f t="shared" ref="AD32:AD33" si="222">IF(F32&lt;=0,NA(),IF((G32-$G$20)&lt;0,ATAN2((H32-$H$20),(G32-$G$20))*180/PI()+360,ATAN2((H32-$H$20),(G32-$G$20))*180/PI()))</f>
        <v>305.67640898581345</v>
      </c>
      <c r="AE32" s="19">
        <f t="shared" ref="AE32:AE33" si="223">IF(E32&lt;=0,NA(),ATAN(Y32/X32)*180/PI())</f>
        <v>50.383205311351112</v>
      </c>
      <c r="AF32" s="21"/>
      <c r="AG32" s="20">
        <f t="shared" ref="AG32:AG33" si="224">1/(O32/E32)</f>
        <v>0.67196916808148399</v>
      </c>
      <c r="AH32" s="19">
        <f t="shared" ref="AH32:AH33" si="225">1/(Z32/F32)</f>
        <v>15.351187787770847</v>
      </c>
      <c r="AI32" s="21"/>
      <c r="AJ32" s="17">
        <f t="shared" ref="AJ32:AJ33" si="226">SQRT((G32-$E$11)^2+(H32-$F$11)^2+(I32-$G$11)^2)</f>
        <v>268.37550178435748</v>
      </c>
    </row>
    <row r="33" spans="2:36" ht="15.75" x14ac:dyDescent="0.25">
      <c r="B33" s="138">
        <v>14</v>
      </c>
      <c r="C33" s="139"/>
      <c r="D33" s="89">
        <v>45687.375</v>
      </c>
      <c r="E33" s="92">
        <f t="shared" si="204"/>
        <v>1.9583333333357587</v>
      </c>
      <c r="F33" s="93">
        <f t="shared" si="205"/>
        <v>59.75</v>
      </c>
      <c r="G33" s="20">
        <v>808795.36300000001</v>
      </c>
      <c r="H33" s="20">
        <v>9158748.6315000001</v>
      </c>
      <c r="I33" s="19">
        <v>2612.8194999999996</v>
      </c>
      <c r="K33" s="16">
        <f t="shared" si="206"/>
        <v>-1.0000000009313226</v>
      </c>
      <c r="L33" s="17">
        <f t="shared" si="207"/>
        <v>2.7499999850988388</v>
      </c>
      <c r="M33" s="17">
        <f t="shared" si="208"/>
        <v>2.9261749639941659</v>
      </c>
      <c r="N33" s="17">
        <f t="shared" si="209"/>
        <v>-1.2500000000727596</v>
      </c>
      <c r="O33" s="18">
        <f t="shared" si="210"/>
        <v>3.1819805027825292</v>
      </c>
      <c r="P33" s="18">
        <f t="shared" si="211"/>
        <v>1.6248411078018323</v>
      </c>
      <c r="Q33" s="19">
        <f t="shared" si="212"/>
        <v>6.9792812694867284E-2</v>
      </c>
      <c r="R33" s="21"/>
      <c r="S33" s="42">
        <f t="shared" si="213"/>
        <v>340.01689336125145</v>
      </c>
      <c r="T33" s="43">
        <f t="shared" si="214"/>
        <v>-23.131147771106367</v>
      </c>
      <c r="U33" s="21"/>
      <c r="V33" s="16">
        <f t="shared" si="215"/>
        <v>-2.9500000062398612</v>
      </c>
      <c r="W33" s="127">
        <f t="shared" si="216"/>
        <v>4.1500000283122063</v>
      </c>
      <c r="X33" s="127">
        <f t="shared" si="217"/>
        <v>5.0916598739317314</v>
      </c>
      <c r="Y33" s="127">
        <f t="shared" si="218"/>
        <v>1.6499999999723514</v>
      </c>
      <c r="Z33" s="127">
        <f t="shared" si="219"/>
        <v>5.3523359640175103</v>
      </c>
      <c r="AA33" s="127">
        <f t="shared" si="220"/>
        <v>8.9578844586067116E-2</v>
      </c>
      <c r="AB33" s="19">
        <f t="shared" si="221"/>
        <v>1.4992275244530061E-3</v>
      </c>
      <c r="AC33" s="21"/>
      <c r="AD33" s="16">
        <f t="shared" si="222"/>
        <v>324.59313439008628</v>
      </c>
      <c r="AE33" s="19">
        <f t="shared" si="223"/>
        <v>17.955401812325864</v>
      </c>
      <c r="AF33" s="21"/>
      <c r="AG33" s="20">
        <f t="shared" si="224"/>
        <v>0.6154447934622056</v>
      </c>
      <c r="AH33" s="19">
        <f t="shared" si="225"/>
        <v>11.163350059055547</v>
      </c>
      <c r="AI33" s="21"/>
      <c r="AJ33" s="17">
        <f t="shared" si="226"/>
        <v>268.37608789808644</v>
      </c>
    </row>
    <row r="34" spans="2:36" ht="15.75" x14ac:dyDescent="0.25">
      <c r="B34" s="138">
        <v>15</v>
      </c>
      <c r="C34" s="139"/>
      <c r="D34" s="79">
        <v>45698.375</v>
      </c>
      <c r="E34" s="92">
        <f t="shared" ref="E34" si="227">D34-D33</f>
        <v>11</v>
      </c>
      <c r="F34" s="93">
        <f t="shared" ref="F34" si="228">D34-D$20</f>
        <v>70.75</v>
      </c>
      <c r="G34" s="20">
        <v>808795.36950000003</v>
      </c>
      <c r="H34" s="20">
        <v>9158748.6605000012</v>
      </c>
      <c r="I34" s="19">
        <v>2612.8209999999999</v>
      </c>
      <c r="K34" s="16">
        <f t="shared" ref="K34" si="229">(G34-G33)*100</f>
        <v>0.65000000176951289</v>
      </c>
      <c r="L34" s="17">
        <f t="shared" ref="L34" si="230">(H34-H33)*100</f>
        <v>2.9000001028180122</v>
      </c>
      <c r="M34" s="17">
        <f t="shared" ref="M34" si="231">SQRT(K34^2+L34^2)</f>
        <v>2.9719523210584735</v>
      </c>
      <c r="N34" s="17">
        <f t="shared" ref="N34" si="232">(I34-I33)*100</f>
        <v>0.15000000003055902</v>
      </c>
      <c r="O34" s="18">
        <f t="shared" ref="O34" si="233">(SQRT((G34-G33)^2+(H34-H33)^2+(I34-I33)^2)*100)</f>
        <v>2.9757353038625625</v>
      </c>
      <c r="P34" s="18">
        <f t="shared" ref="P34" si="234">O34/(F34-F33)</f>
        <v>0.27052139126023295</v>
      </c>
      <c r="Q34" s="19">
        <f t="shared" ref="Q34" si="235">(P34-P33)/(F34-F33)</f>
        <v>-0.12311997423105449</v>
      </c>
      <c r="R34" s="21"/>
      <c r="S34" s="42">
        <f t="shared" ref="S34" si="236">IF(K34&lt;0, ATAN2(L34,K34)*180/PI()+360,ATAN2(L34,K34)*180/PI())</f>
        <v>12.633361535030868</v>
      </c>
      <c r="T34" s="43">
        <f t="shared" ref="T34" si="237">ATAN(N34/M34)*180/PI()</f>
        <v>2.8893734969827305</v>
      </c>
      <c r="U34" s="21"/>
      <c r="V34" s="16">
        <f t="shared" ref="V34" si="238">(G34-$G$20)*100</f>
        <v>-2.3000000044703484</v>
      </c>
      <c r="W34" s="127">
        <f t="shared" ref="W34" si="239">(H34-$H$20)*100</f>
        <v>7.0500001311302185</v>
      </c>
      <c r="X34" s="127">
        <f t="shared" ref="X34" si="240">SQRT(V34^2+W34^2)</f>
        <v>7.4156929460098127</v>
      </c>
      <c r="Y34" s="127">
        <f t="shared" ref="Y34" si="241">(I34-$I$20)*100</f>
        <v>1.8000000000029104</v>
      </c>
      <c r="Z34" s="127">
        <f t="shared" ref="Z34" si="242">SQRT((G34-$G$20)^2+(H34-$H$20)^2+(I34-$I$20)^2)*100</f>
        <v>7.6310223344916359</v>
      </c>
      <c r="AA34" s="127">
        <f t="shared" ref="AA34" si="243">Z34/F34</f>
        <v>0.10785897292567684</v>
      </c>
      <c r="AB34" s="19">
        <f t="shared" ref="AB34" si="244">(AA34-$AA$20)/(F34-$F$20)</f>
        <v>1.5245084512463156E-3</v>
      </c>
      <c r="AC34" s="21"/>
      <c r="AD34" s="16">
        <f t="shared" ref="AD34" si="245">IF(F34&lt;=0,NA(),IF((G34-$G$20)&lt;0,ATAN2((H34-$H$20),(G34-$G$20))*180/PI()+360,ATAN2((H34-$H$20),(G34-$G$20))*180/PI()))</f>
        <v>341.93154398355455</v>
      </c>
      <c r="AE34" s="19">
        <f t="shared" ref="AE34" si="246">IF(E34&lt;=0,NA(),ATAN(Y34/X34)*180/PI())</f>
        <v>13.64345856129736</v>
      </c>
      <c r="AF34" s="21"/>
      <c r="AG34" s="20">
        <f t="shared" ref="AG34" si="247">1/(O34/E34)</f>
        <v>3.696565344949124</v>
      </c>
      <c r="AH34" s="19">
        <f t="shared" ref="AH34" si="248">1/(Z34/F34)</f>
        <v>9.2713658666959233</v>
      </c>
      <c r="AI34" s="21"/>
      <c r="AJ34" s="17">
        <f t="shared" ref="AJ34" si="249">SQRT((G34-$E$11)^2+(H34-$F$11)^2+(I34-$G$11)^2)</f>
        <v>268.38892290410593</v>
      </c>
    </row>
    <row r="35" spans="2:36" ht="15.75" x14ac:dyDescent="0.25">
      <c r="B35" s="138">
        <v>16</v>
      </c>
      <c r="C35" s="139"/>
      <c r="D35" s="79">
        <v>45702.458333333336</v>
      </c>
      <c r="E35" s="92">
        <f t="shared" ref="E35:E36" si="250">D35-D34</f>
        <v>4.0833333333357587</v>
      </c>
      <c r="F35" s="93">
        <f t="shared" ref="F35:F36" si="251">D35-D$20</f>
        <v>74.833333333335759</v>
      </c>
      <c r="G35" s="20">
        <v>808795.35550000006</v>
      </c>
      <c r="H35" s="20">
        <v>9158748.7029999997</v>
      </c>
      <c r="I35" s="19">
        <v>2612.8164999999999</v>
      </c>
      <c r="K35" s="16">
        <f t="shared" ref="K35:K36" si="252">(G35-G34)*100</f>
        <v>-1.3999999966472387</v>
      </c>
      <c r="L35" s="17">
        <f t="shared" ref="L35:L36" si="253">(H35-H34)*100</f>
        <v>4.2499998584389687</v>
      </c>
      <c r="M35" s="17">
        <f t="shared" ref="M35:M36" si="254">SQRT(K35^2+L35^2)</f>
        <v>4.4746506888631563</v>
      </c>
      <c r="N35" s="17">
        <f t="shared" ref="N35:N36" si="255">(I35-I34)*100</f>
        <v>-0.4500000000007276</v>
      </c>
      <c r="O35" s="18">
        <f t="shared" ref="O35:O36" si="256">(SQRT((G35-G34)^2+(H35-H34)^2+(I35-I34)^2)*100)</f>
        <v>4.4972212295309832</v>
      </c>
      <c r="P35" s="18">
        <f t="shared" ref="P35:P36" si="257">O35/(F35-F34)</f>
        <v>1.1013603011089743</v>
      </c>
      <c r="Q35" s="19">
        <f t="shared" ref="Q35:Q36" si="258">(P35-P34)/(F35-F34)</f>
        <v>0.20347075343222398</v>
      </c>
      <c r="R35" s="21"/>
      <c r="S35" s="42">
        <f t="shared" ref="S35:S36" si="259">IF(K35&lt;0, ATAN2(L35,K35)*180/PI()+360,ATAN2(L35,K35)*180/PI())</f>
        <v>341.76750839294988</v>
      </c>
      <c r="T35" s="43">
        <f t="shared" ref="T35:T36" si="260">ATAN(N35/M35)*180/PI()</f>
        <v>-5.742728549942119</v>
      </c>
      <c r="U35" s="21"/>
      <c r="V35" s="16">
        <f t="shared" ref="V35:V36" si="261">(G35-$G$20)*100</f>
        <v>-3.7000000011175871</v>
      </c>
      <c r="W35" s="127">
        <f t="shared" ref="W35:W36" si="262">(H35-$H$20)*100</f>
        <v>11.299999989569187</v>
      </c>
      <c r="X35" s="127">
        <f t="shared" ref="X35:X36" si="263">SQRT(V35^2+W35^2)</f>
        <v>11.890332197736688</v>
      </c>
      <c r="Y35" s="127">
        <f t="shared" ref="Y35:Y36" si="264">(I35-$I$20)*100</f>
        <v>1.3500000000021828</v>
      </c>
      <c r="Z35" s="127">
        <f t="shared" ref="Z35:Z36" si="265">SQRT((G35-$G$20)^2+(H35-$H$20)^2+(I35-$I$20)^2)*100</f>
        <v>11.966724688591263</v>
      </c>
      <c r="AA35" s="127">
        <f t="shared" ref="AA35:AA36" si="266">Z35/F35</f>
        <v>0.15991168848896492</v>
      </c>
      <c r="AB35" s="19">
        <f t="shared" ref="AB35:AB36" si="267">(AA35-$AA$20)/(F35-$F$20)</f>
        <v>2.1369045232377693E-3</v>
      </c>
      <c r="AC35" s="21"/>
      <c r="AD35" s="16">
        <f t="shared" ref="AD35:AD36" si="268">IF(F35&lt;=0,NA(),IF((G35-$G$20)&lt;0,ATAN2((H35-$H$20),(G35-$G$20))*180/PI()+360,ATAN2((H35-$H$20),(G35-$G$20))*180/PI()))</f>
        <v>341.86981306674051</v>
      </c>
      <c r="AE35" s="19">
        <f t="shared" ref="AE35:AE36" si="269">IF(E35&lt;=0,NA(),ATAN(Y35/X35)*180/PI())</f>
        <v>6.4774880746623564</v>
      </c>
      <c r="AF35" s="21"/>
      <c r="AG35" s="20">
        <f t="shared" ref="AG35:AG36" si="270">1/(O35/E35)</f>
        <v>0.90796808182852307</v>
      </c>
      <c r="AH35" s="19">
        <f t="shared" ref="AH35:AH36" si="271">1/(Z35/F35)</f>
        <v>6.2534515734852452</v>
      </c>
      <c r="AI35" s="21"/>
      <c r="AJ35" s="17">
        <f t="shared" ref="AJ35:AJ36" si="272">SQRT((G35-$E$11)^2+(H35-$F$11)^2+(I35-$G$11)^2)</f>
        <v>268.38743536621809</v>
      </c>
    </row>
    <row r="36" spans="2:36" ht="15.75" x14ac:dyDescent="0.25">
      <c r="B36" s="138">
        <v>17</v>
      </c>
      <c r="C36" s="139"/>
      <c r="D36" s="79">
        <v>45704.625</v>
      </c>
      <c r="E36" s="92">
        <f t="shared" si="250"/>
        <v>2.1666666666642413</v>
      </c>
      <c r="F36" s="93">
        <f t="shared" si="251"/>
        <v>77</v>
      </c>
      <c r="G36" s="20">
        <v>808795.35800000001</v>
      </c>
      <c r="H36" s="20">
        <v>9158748.6900000013</v>
      </c>
      <c r="I36" s="19">
        <v>2612.817</v>
      </c>
      <c r="K36" s="16">
        <f t="shared" si="252"/>
        <v>0.24999999441206455</v>
      </c>
      <c r="L36" s="17">
        <f t="shared" si="253"/>
        <v>-1.2999998405575752</v>
      </c>
      <c r="M36" s="17">
        <f t="shared" si="254"/>
        <v>1.3238200718586168</v>
      </c>
      <c r="N36" s="17">
        <f t="shared" si="255"/>
        <v>5.0000000010186341E-2</v>
      </c>
      <c r="O36" s="18">
        <f t="shared" si="256"/>
        <v>1.3247639724331168</v>
      </c>
      <c r="P36" s="18">
        <f t="shared" si="257"/>
        <v>0.61142952573904608</v>
      </c>
      <c r="Q36" s="19">
        <f t="shared" si="258"/>
        <v>-0.22612189632483537</v>
      </c>
      <c r="R36" s="21"/>
      <c r="S36" s="42">
        <f t="shared" si="259"/>
        <v>169.11447187964652</v>
      </c>
      <c r="T36" s="43">
        <f t="shared" si="260"/>
        <v>2.1630038419824569</v>
      </c>
      <c r="U36" s="21"/>
      <c r="V36" s="16">
        <f t="shared" si="261"/>
        <v>-3.4500000067055225</v>
      </c>
      <c r="W36" s="127">
        <f t="shared" si="262"/>
        <v>10.000000149011612</v>
      </c>
      <c r="X36" s="127">
        <f t="shared" si="263"/>
        <v>10.578397942339869</v>
      </c>
      <c r="Y36" s="127">
        <f t="shared" si="264"/>
        <v>1.4000000000123691</v>
      </c>
      <c r="Z36" s="127">
        <f t="shared" si="265"/>
        <v>10.670637423628214</v>
      </c>
      <c r="AA36" s="127">
        <f t="shared" si="266"/>
        <v>0.13857970680036641</v>
      </c>
      <c r="AB36" s="19">
        <f t="shared" si="267"/>
        <v>1.7997364519528106E-3</v>
      </c>
      <c r="AC36" s="21"/>
      <c r="AD36" s="16">
        <f t="shared" si="268"/>
        <v>340.96556587405342</v>
      </c>
      <c r="AE36" s="19">
        <f t="shared" si="269"/>
        <v>7.5390082195897312</v>
      </c>
      <c r="AF36" s="21"/>
      <c r="AG36" s="20">
        <f t="shared" si="270"/>
        <v>1.6355114660046579</v>
      </c>
      <c r="AH36" s="19">
        <f t="shared" si="271"/>
        <v>7.2160637591806189</v>
      </c>
      <c r="AI36" s="21"/>
      <c r="AJ36" s="17">
        <f t="shared" si="272"/>
        <v>268.38644519822265</v>
      </c>
    </row>
    <row r="37" spans="2:36" ht="15.75" x14ac:dyDescent="0.25">
      <c r="B37" s="138">
        <v>18</v>
      </c>
      <c r="C37" s="139"/>
      <c r="D37" s="79">
        <v>45713.625</v>
      </c>
      <c r="E37" s="92">
        <f t="shared" ref="E37" si="273">D37-D36</f>
        <v>9</v>
      </c>
      <c r="F37" s="93">
        <f t="shared" ref="F37" si="274">D37-D$20</f>
        <v>86</v>
      </c>
      <c r="G37" s="20">
        <v>808795.35400000005</v>
      </c>
      <c r="H37" s="20">
        <v>9158748.6875</v>
      </c>
      <c r="I37" s="19">
        <v>2612.8184999999999</v>
      </c>
      <c r="K37" s="16">
        <f t="shared" ref="K37" si="275">(G37-G36)*100</f>
        <v>-0.39999999571591616</v>
      </c>
      <c r="L37" s="17">
        <f t="shared" ref="L37" si="276">(H37-H36)*100</f>
        <v>-0.25000013411045074</v>
      </c>
      <c r="M37" s="17">
        <f t="shared" ref="M37" si="277">SQRT(K37^2+L37^2)</f>
        <v>0.47169912404834535</v>
      </c>
      <c r="N37" s="17">
        <f t="shared" ref="N37" si="278">(I37-I36)*100</f>
        <v>0.14999999998508429</v>
      </c>
      <c r="O37" s="18">
        <f t="shared" ref="O37" si="279">(SQRT((G37-G36)^2+(H37-H36)^2+(I37-I36)^2)*100)</f>
        <v>0.49497481110002112</v>
      </c>
      <c r="P37" s="18">
        <f t="shared" ref="P37" si="280">O37/(F37-F36)</f>
        <v>5.499720123333568E-2</v>
      </c>
      <c r="Q37" s="19">
        <f t="shared" ref="Q37" si="281">(P37-P36)/(F37-F36)</f>
        <v>-6.1825813833967819E-2</v>
      </c>
      <c r="R37" s="21"/>
      <c r="S37" s="42">
        <f t="shared" ref="S37" si="282">IF(K37&lt;0, ATAN2(L37,K37)*180/PI()+360,ATAN2(L37,K37)*180/PI())</f>
        <v>237.99460270225512</v>
      </c>
      <c r="T37" s="43">
        <f t="shared" ref="T37" si="283">ATAN(N37/M37)*180/PI()</f>
        <v>17.640628546063432</v>
      </c>
      <c r="U37" s="21"/>
      <c r="V37" s="16">
        <f t="shared" ref="V37" si="284">(G37-$G$20)*100</f>
        <v>-3.8500000024214387</v>
      </c>
      <c r="W37" s="127">
        <f t="shared" ref="W37" si="285">(H37-$H$20)*100</f>
        <v>9.7500000149011612</v>
      </c>
      <c r="X37" s="127">
        <f t="shared" ref="X37" si="286">SQRT(V37^2+W37^2)</f>
        <v>10.48260465291035</v>
      </c>
      <c r="Y37" s="127">
        <f t="shared" ref="Y37" si="287">(I37-$I$20)*100</f>
        <v>1.5499999999974534</v>
      </c>
      <c r="Z37" s="127">
        <f t="shared" ref="Z37" si="288">SQRT((G37-$G$20)^2+(H37-$H$20)^2+(I37-$I$20)^2)*100</f>
        <v>10.596579651435166</v>
      </c>
      <c r="AA37" s="127">
        <f t="shared" ref="AA37" si="289">Z37/F37</f>
        <v>0.12321604245854843</v>
      </c>
      <c r="AB37" s="19">
        <f t="shared" ref="AB37" si="290">(AA37-$AA$20)/(F37-$F$20)</f>
        <v>1.4327446797505632E-3</v>
      </c>
      <c r="AC37" s="21"/>
      <c r="AD37" s="16">
        <f t="shared" ref="AD37" si="291">IF(F37&lt;=0,NA(),IF((G37-$G$20)&lt;0,ATAN2((H37-$H$20),(G37-$G$20))*180/PI()+360,ATAN2((H37-$H$20),(G37-$G$20))*180/PI()))</f>
        <v>338.45233457434176</v>
      </c>
      <c r="AE37" s="19">
        <f t="shared" ref="AE37" si="292">IF(E37&lt;=0,NA(),ATAN(Y37/X37)*180/PI())</f>
        <v>8.4110383028862685</v>
      </c>
      <c r="AF37" s="21"/>
      <c r="AG37" s="20">
        <f t="shared" ref="AG37" si="293">1/(O37/E37)</f>
        <v>18.182743441021977</v>
      </c>
      <c r="AH37" s="19">
        <f t="shared" ref="AH37" si="294">1/(Z37/F37)</f>
        <v>8.115826316499442</v>
      </c>
      <c r="AI37" s="21"/>
      <c r="AJ37" s="17">
        <f t="shared" ref="AJ37" si="295">SQRT((G37-$E$11)^2+(H37-$F$11)^2+(I37-$G$11)^2)</f>
        <v>268.38170723893018</v>
      </c>
    </row>
    <row r="38" spans="2:36" ht="15.75" x14ac:dyDescent="0.25">
      <c r="B38" s="138">
        <v>19</v>
      </c>
      <c r="C38" s="139"/>
      <c r="D38" s="79"/>
      <c r="E38" s="92"/>
      <c r="F38" s="93"/>
      <c r="G38" s="20"/>
      <c r="H38" s="20"/>
      <c r="I38" s="19"/>
    </row>
    <row r="39" spans="2:36" ht="15.75" x14ac:dyDescent="0.25">
      <c r="B39" s="138">
        <v>20</v>
      </c>
      <c r="C39" s="139"/>
      <c r="D39" s="79"/>
      <c r="E39" s="92"/>
      <c r="F39" s="93"/>
      <c r="G39" s="20"/>
      <c r="H39" s="20"/>
      <c r="I39" s="19"/>
    </row>
    <row r="40" spans="2:36" ht="15.75" x14ac:dyDescent="0.25">
      <c r="B40" s="138">
        <v>21</v>
      </c>
      <c r="C40" s="139"/>
      <c r="D40" s="79"/>
      <c r="E40" s="92"/>
      <c r="F40" s="93"/>
      <c r="G40" s="20"/>
      <c r="H40" s="20"/>
      <c r="I40" s="19"/>
      <c r="M40" t="s">
        <v>48</v>
      </c>
    </row>
    <row r="41" spans="2:36" ht="15.75" x14ac:dyDescent="0.25">
      <c r="B41" s="138">
        <v>22</v>
      </c>
      <c r="C41" s="139"/>
      <c r="D41" s="79"/>
      <c r="E41" s="92"/>
      <c r="F41" s="93"/>
      <c r="G41" s="20"/>
      <c r="H41" s="20"/>
      <c r="I41" s="19"/>
    </row>
    <row r="42" spans="2:36" ht="15.75" x14ac:dyDescent="0.25">
      <c r="B42" s="138">
        <v>23</v>
      </c>
      <c r="C42" s="139"/>
      <c r="D42" s="79"/>
      <c r="E42" s="92"/>
      <c r="F42" s="93"/>
      <c r="G42" s="20"/>
      <c r="H42" s="20"/>
      <c r="I42" s="19"/>
    </row>
  </sheetData>
  <mergeCells count="35">
    <mergeCell ref="B21:C21"/>
    <mergeCell ref="B22:C22"/>
    <mergeCell ref="B23:C23"/>
    <mergeCell ref="B24:C24"/>
    <mergeCell ref="B25:C25"/>
    <mergeCell ref="B20:C20"/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AD17:AE17"/>
    <mergeCell ref="AG17:AG18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B36:C36"/>
    <mergeCell ref="B37:C37"/>
    <mergeCell ref="B38:C38"/>
    <mergeCell ref="B39:C39"/>
    <mergeCell ref="B40:C4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2D82-6F04-418C-B6D1-08177D370BBD}">
  <sheetPr>
    <tabColor rgb="FF0066CC"/>
  </sheetPr>
  <dimension ref="B1:CV48"/>
  <sheetViews>
    <sheetView zoomScale="70" zoomScaleNormal="70" workbookViewId="0">
      <pane ySplit="19" topLeftCell="A20" activePane="bottomLeft" state="frozen"/>
      <selection activeCell="D29" sqref="D29"/>
      <selection pane="bottomLeft" activeCell="G37" sqref="G37:I37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51"/>
      <c r="C2" s="152"/>
      <c r="D2" s="153"/>
      <c r="E2" s="28"/>
      <c r="F2" s="22"/>
      <c r="G2" s="22"/>
      <c r="H2" s="22"/>
      <c r="I2" s="23"/>
      <c r="J2" s="1"/>
      <c r="K2" s="1"/>
      <c r="L2" s="1"/>
      <c r="M2" s="1"/>
      <c r="N2" s="1"/>
    </row>
    <row r="3" spans="2:36" ht="21.2" customHeight="1" x14ac:dyDescent="0.25">
      <c r="B3" s="154"/>
      <c r="C3" s="155"/>
      <c r="D3" s="156"/>
      <c r="E3" s="29"/>
      <c r="F3" s="24"/>
      <c r="G3" s="24"/>
      <c r="H3" s="24"/>
      <c r="I3" s="25"/>
      <c r="J3" s="1"/>
      <c r="K3" s="60"/>
      <c r="L3" s="60"/>
      <c r="M3" s="60"/>
      <c r="N3" s="60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54"/>
      <c r="C4" s="155"/>
      <c r="D4" s="156"/>
      <c r="E4" s="29"/>
      <c r="F4" s="24"/>
      <c r="G4" s="24"/>
      <c r="H4" s="24"/>
      <c r="I4" s="25"/>
      <c r="J4" s="2"/>
      <c r="K4" s="57"/>
      <c r="L4" s="57"/>
      <c r="M4" s="57"/>
      <c r="N4" s="5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57"/>
      <c r="C5" s="158"/>
      <c r="D5" s="159"/>
      <c r="E5" s="30"/>
      <c r="F5" s="26"/>
      <c r="G5" s="26"/>
      <c r="H5" s="26"/>
      <c r="I5" s="27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62"/>
      <c r="C6" s="63"/>
      <c r="D6" s="63"/>
      <c r="E6" s="64"/>
      <c r="F6" s="64"/>
      <c r="G6" s="65"/>
      <c r="H6" s="65"/>
      <c r="I6" s="66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67"/>
      <c r="C7" s="31" t="s">
        <v>32</v>
      </c>
      <c r="D7" s="68"/>
      <c r="E7" s="84" t="s">
        <v>45</v>
      </c>
      <c r="F7" s="32"/>
      <c r="G7" s="31" t="s">
        <v>30</v>
      </c>
      <c r="H7" s="68"/>
      <c r="I7" s="76" t="s">
        <v>39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67"/>
      <c r="C8" s="31" t="s">
        <v>31</v>
      </c>
      <c r="D8" s="68"/>
      <c r="E8" s="84" t="s">
        <v>46</v>
      </c>
      <c r="F8" s="40"/>
      <c r="G8" s="31" t="s">
        <v>29</v>
      </c>
      <c r="H8" s="68"/>
      <c r="I8" s="76" t="s">
        <v>57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67"/>
      <c r="C9" s="31"/>
      <c r="D9" s="68"/>
      <c r="E9" s="32"/>
      <c r="F9" s="69"/>
      <c r="G9" s="69"/>
      <c r="H9" s="69"/>
      <c r="I9" s="70"/>
      <c r="J9" s="3"/>
      <c r="K9" s="5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67"/>
      <c r="C10" s="32" t="s">
        <v>36</v>
      </c>
      <c r="D10" s="68"/>
      <c r="E10" s="35" t="s">
        <v>26</v>
      </c>
      <c r="F10" s="35" t="s">
        <v>27</v>
      </c>
      <c r="G10" s="56" t="s">
        <v>28</v>
      </c>
      <c r="H10" s="69"/>
      <c r="I10" s="70"/>
      <c r="J10" s="3"/>
      <c r="K10" s="5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67"/>
      <c r="C11" s="91" t="s">
        <v>47</v>
      </c>
      <c r="E11" s="56">
        <v>808544.33200000005</v>
      </c>
      <c r="F11" s="56">
        <v>9158682.6030000001</v>
      </c>
      <c r="G11" s="56">
        <v>2681.0059999999999</v>
      </c>
      <c r="H11" s="71"/>
      <c r="I11" s="72"/>
      <c r="J11" s="3"/>
      <c r="K11" s="57"/>
      <c r="L11" s="5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73"/>
      <c r="C12" s="68"/>
      <c r="D12" s="68"/>
      <c r="E12" s="31"/>
      <c r="F12" s="31"/>
      <c r="G12" s="74"/>
      <c r="H12" s="74"/>
      <c r="I12" s="75"/>
      <c r="J12" s="4"/>
      <c r="K12" s="5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73"/>
      <c r="C13" s="68"/>
      <c r="D13" s="68"/>
      <c r="E13" s="33" t="s">
        <v>26</v>
      </c>
      <c r="F13" s="34" t="s">
        <v>27</v>
      </c>
      <c r="G13" s="35" t="s">
        <v>28</v>
      </c>
      <c r="H13" s="74"/>
      <c r="I13" s="75"/>
      <c r="J13" s="4"/>
      <c r="K13" s="58"/>
      <c r="L13" s="58"/>
      <c r="M13" s="58"/>
      <c r="N13" s="5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73"/>
      <c r="C14" s="36" t="s">
        <v>25</v>
      </c>
      <c r="D14" s="36"/>
      <c r="E14" s="56">
        <f>G20</f>
        <v>808797.57300000009</v>
      </c>
      <c r="F14" s="56">
        <f>H20</f>
        <v>9158703.6370000001</v>
      </c>
      <c r="G14" s="56">
        <f>I20</f>
        <v>2618.8334999999997</v>
      </c>
      <c r="H14" s="74"/>
      <c r="I14" s="75"/>
      <c r="J14" s="5"/>
      <c r="K14" s="61"/>
      <c r="L14" s="61"/>
      <c r="M14" s="61"/>
      <c r="N14" s="5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37"/>
      <c r="C15" s="38"/>
      <c r="D15" s="38"/>
      <c r="E15" s="38"/>
      <c r="F15" s="38"/>
      <c r="G15" s="38"/>
      <c r="H15" s="38"/>
      <c r="I15" s="3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60" t="s">
        <v>1</v>
      </c>
      <c r="C17" s="161"/>
      <c r="D17" s="143" t="s">
        <v>0</v>
      </c>
      <c r="E17" s="145" t="s">
        <v>19</v>
      </c>
      <c r="F17" s="143" t="s">
        <v>2</v>
      </c>
      <c r="G17" s="135" t="s">
        <v>22</v>
      </c>
      <c r="H17" s="136"/>
      <c r="I17" s="137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5" t="s">
        <v>23</v>
      </c>
      <c r="T17" s="137"/>
      <c r="U17" s="7"/>
      <c r="V17" s="135" t="s">
        <v>24</v>
      </c>
      <c r="W17" s="147"/>
      <c r="X17" s="147"/>
      <c r="Y17" s="147"/>
      <c r="Z17" s="147"/>
      <c r="AA17" s="147"/>
      <c r="AB17" s="137"/>
      <c r="AC17" s="7"/>
      <c r="AD17" s="135" t="s">
        <v>33</v>
      </c>
      <c r="AE17" s="137"/>
      <c r="AF17" s="7"/>
      <c r="AG17" s="133" t="s">
        <v>34</v>
      </c>
      <c r="AH17" s="133" t="s">
        <v>34</v>
      </c>
      <c r="AI17" s="7"/>
      <c r="AJ17" s="80" t="s">
        <v>37</v>
      </c>
    </row>
    <row r="18" spans="2:100" ht="15.75" x14ac:dyDescent="0.25">
      <c r="B18" s="162"/>
      <c r="C18" s="163"/>
      <c r="D18" s="144"/>
      <c r="E18" s="146"/>
      <c r="F18" s="144"/>
      <c r="G18" s="44" t="s">
        <v>3</v>
      </c>
      <c r="H18" s="44" t="s">
        <v>4</v>
      </c>
      <c r="I18" s="45" t="s">
        <v>5</v>
      </c>
      <c r="J18" s="10"/>
      <c r="K18" s="44" t="s">
        <v>6</v>
      </c>
      <c r="L18" s="54" t="s">
        <v>7</v>
      </c>
      <c r="M18" s="54" t="s">
        <v>8</v>
      </c>
      <c r="N18" s="54" t="s">
        <v>9</v>
      </c>
      <c r="O18" s="53" t="s">
        <v>10</v>
      </c>
      <c r="P18" s="53" t="s">
        <v>11</v>
      </c>
      <c r="Q18" s="52" t="s">
        <v>12</v>
      </c>
      <c r="R18" s="46"/>
      <c r="S18" s="51" t="s">
        <v>13</v>
      </c>
      <c r="T18" s="52" t="s">
        <v>14</v>
      </c>
      <c r="U18" s="46"/>
      <c r="V18" s="51" t="s">
        <v>6</v>
      </c>
      <c r="W18" s="53" t="s">
        <v>7</v>
      </c>
      <c r="X18" s="53" t="s">
        <v>8</v>
      </c>
      <c r="Y18" s="53" t="s">
        <v>9</v>
      </c>
      <c r="Z18" s="77" t="s">
        <v>10</v>
      </c>
      <c r="AA18" s="53" t="s">
        <v>11</v>
      </c>
      <c r="AB18" s="52" t="s">
        <v>12</v>
      </c>
      <c r="AC18" s="46"/>
      <c r="AD18" s="51" t="s">
        <v>13</v>
      </c>
      <c r="AE18" s="52" t="s">
        <v>14</v>
      </c>
      <c r="AF18" s="7"/>
      <c r="AG18" s="134"/>
      <c r="AH18" s="134"/>
      <c r="AI18" s="7"/>
      <c r="AJ18" s="81" t="s">
        <v>38</v>
      </c>
    </row>
    <row r="19" spans="2:100" ht="18.75" thickBot="1" x14ac:dyDescent="0.3">
      <c r="B19" s="164"/>
      <c r="C19" s="165"/>
      <c r="D19" s="166"/>
      <c r="E19" s="14" t="s">
        <v>20</v>
      </c>
      <c r="F19" s="13" t="s">
        <v>20</v>
      </c>
      <c r="G19" s="15" t="s">
        <v>18</v>
      </c>
      <c r="H19" s="15" t="s">
        <v>18</v>
      </c>
      <c r="I19" s="12" t="s">
        <v>18</v>
      </c>
      <c r="J19" s="11"/>
      <c r="K19" s="15" t="s">
        <v>15</v>
      </c>
      <c r="L19" s="41" t="s">
        <v>15</v>
      </c>
      <c r="M19" s="41" t="s">
        <v>15</v>
      </c>
      <c r="N19" s="41" t="s">
        <v>15</v>
      </c>
      <c r="O19" s="47" t="s">
        <v>15</v>
      </c>
      <c r="P19" s="47" t="s">
        <v>16</v>
      </c>
      <c r="Q19" s="48" t="s">
        <v>35</v>
      </c>
      <c r="R19" s="46"/>
      <c r="S19" s="49" t="s">
        <v>17</v>
      </c>
      <c r="T19" s="48" t="s">
        <v>17</v>
      </c>
      <c r="U19" s="46"/>
      <c r="V19" s="49" t="s">
        <v>15</v>
      </c>
      <c r="W19" s="47" t="s">
        <v>15</v>
      </c>
      <c r="X19" s="47" t="s">
        <v>15</v>
      </c>
      <c r="Y19" s="47" t="s">
        <v>15</v>
      </c>
      <c r="Z19" s="78" t="s">
        <v>15</v>
      </c>
      <c r="AA19" s="47" t="s">
        <v>16</v>
      </c>
      <c r="AB19" s="48" t="s">
        <v>35</v>
      </c>
      <c r="AC19" s="46"/>
      <c r="AD19" s="49" t="s">
        <v>17</v>
      </c>
      <c r="AE19" s="48" t="s">
        <v>17</v>
      </c>
      <c r="AF19" s="7"/>
      <c r="AG19" s="50"/>
      <c r="AH19" s="50"/>
      <c r="AI19" s="7"/>
      <c r="AJ19" s="81" t="s">
        <v>18</v>
      </c>
    </row>
    <row r="20" spans="2:100" ht="15.75" x14ac:dyDescent="0.25">
      <c r="B20" s="138">
        <v>1</v>
      </c>
      <c r="C20" s="139"/>
      <c r="D20" s="79">
        <v>45627.625</v>
      </c>
      <c r="E20" s="82">
        <v>0</v>
      </c>
      <c r="F20" s="83">
        <v>0</v>
      </c>
      <c r="G20" s="20">
        <v>808797.57300000009</v>
      </c>
      <c r="H20" s="20">
        <v>9158703.6370000001</v>
      </c>
      <c r="I20" s="19">
        <v>2618.8334999999997</v>
      </c>
      <c r="J20" s="6"/>
      <c r="K20" s="16">
        <f>(G20-G20)*100</f>
        <v>0</v>
      </c>
      <c r="L20" s="17">
        <f>(H20-H20)*100</f>
        <v>0</v>
      </c>
      <c r="M20" s="17">
        <f t="shared" ref="M20:M21" si="0">SQRT(K20^2+L20^2)</f>
        <v>0</v>
      </c>
      <c r="N20" s="17">
        <f>(I20-I20)*100</f>
        <v>0</v>
      </c>
      <c r="O20" s="18">
        <f>(SQRT((G20-G20)^2+(H20-H20)^2+(I20-I20)^2)*100)</f>
        <v>0</v>
      </c>
      <c r="P20" s="18">
        <v>0</v>
      </c>
      <c r="Q20" s="19">
        <v>0</v>
      </c>
      <c r="R20" s="21"/>
      <c r="S20" s="42">
        <v>0</v>
      </c>
      <c r="T20" s="43">
        <v>0</v>
      </c>
      <c r="U20" s="21"/>
      <c r="V20" s="85">
        <f t="shared" ref="V20:V21" si="1">(G20-$G$20)*100</f>
        <v>0</v>
      </c>
      <c r="W20" s="86">
        <f t="shared" ref="W20:W21" si="2">(H20-$H$20)*100</f>
        <v>0</v>
      </c>
      <c r="X20" s="86">
        <v>0</v>
      </c>
      <c r="Y20" s="86">
        <f t="shared" ref="Y20:Y21" si="3">(I20-$I$20)*100</f>
        <v>0</v>
      </c>
      <c r="Z20" s="86">
        <v>0</v>
      </c>
      <c r="AA20" s="86">
        <v>0</v>
      </c>
      <c r="AB20" s="87">
        <v>0</v>
      </c>
      <c r="AC20" s="21"/>
      <c r="AD20" s="85">
        <v>0</v>
      </c>
      <c r="AE20" s="87">
        <v>0</v>
      </c>
      <c r="AF20" s="21"/>
      <c r="AG20" s="88">
        <v>0</v>
      </c>
      <c r="AH20" s="88">
        <v>0</v>
      </c>
      <c r="AI20" s="21"/>
      <c r="AJ20" s="17">
        <f t="shared" ref="AJ20:AJ21" si="4">SQRT((G20-$E$11)^2+(H20-$F$11)^2+(I20-$G$11)^2)</f>
        <v>261.608205133686</v>
      </c>
      <c r="AK20" s="90" t="s">
        <v>40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38">
        <v>2</v>
      </c>
      <c r="C21" s="139"/>
      <c r="D21" s="79">
        <v>45634.625</v>
      </c>
      <c r="E21" s="92">
        <f t="shared" ref="E21:E22" si="5">D21-D20</f>
        <v>7</v>
      </c>
      <c r="F21" s="93">
        <f t="shared" ref="F21:F22" si="6">D21-D$20</f>
        <v>7</v>
      </c>
      <c r="G21" s="20">
        <v>808797.58400000003</v>
      </c>
      <c r="H21" s="20">
        <v>9158703.6649999991</v>
      </c>
      <c r="I21" s="19">
        <v>2618.8424999999997</v>
      </c>
      <c r="J21" s="6"/>
      <c r="K21" s="16">
        <f t="shared" ref="K21:L21" si="7">(G21-G20)*100</f>
        <v>1.0999999940395355</v>
      </c>
      <c r="L21" s="17">
        <f t="shared" si="7"/>
        <v>2.79999990016222</v>
      </c>
      <c r="M21" s="17">
        <f t="shared" si="0"/>
        <v>3.0083216961946442</v>
      </c>
      <c r="N21" s="17">
        <f t="shared" ref="N21" si="8">(I21-I20)*100</f>
        <v>0.90000000000145519</v>
      </c>
      <c r="O21" s="18">
        <f t="shared" ref="O21" si="9">(SQRT((G21-G20)^2+(H21-H20)^2+(I21-I20)^2)*100)</f>
        <v>3.1400636025084014</v>
      </c>
      <c r="P21" s="18">
        <f t="shared" ref="P21" si="10">O21/(F21-F20)</f>
        <v>0.44858051464405735</v>
      </c>
      <c r="Q21" s="19">
        <f t="shared" ref="Q21" si="11">(P21-P20)/(F21-F20)</f>
        <v>6.408293066343676E-2</v>
      </c>
      <c r="R21" s="21"/>
      <c r="S21" s="42">
        <f t="shared" ref="S21" si="12">IF(K21&lt;0, ATAN2(L21,K21)*180/PI()+360,ATAN2(L21,K21)*180/PI())</f>
        <v>21.447736916728054</v>
      </c>
      <c r="T21" s="43">
        <f t="shared" ref="T21" si="13">ATAN(N21/M21)*180/PI()</f>
        <v>16.655612337363266</v>
      </c>
      <c r="U21" s="21"/>
      <c r="V21" s="20">
        <f t="shared" si="1"/>
        <v>1.0999999940395355</v>
      </c>
      <c r="W21" s="18">
        <f t="shared" si="2"/>
        <v>2.79999990016222</v>
      </c>
      <c r="X21" s="18">
        <f t="shared" ref="X21" si="14">SQRT(V21^2+W21^2)</f>
        <v>3.0083216961946442</v>
      </c>
      <c r="Y21" s="18">
        <f t="shared" si="3"/>
        <v>0.90000000000145519</v>
      </c>
      <c r="Z21" s="18">
        <f t="shared" ref="Z21" si="15">SQRT((G21-$G$20)^2+(H21-$H$20)^2+(I21-$I$20)^2)*100</f>
        <v>3.1400636025084014</v>
      </c>
      <c r="AA21" s="18">
        <f t="shared" ref="AA21" si="16">Z21/F21</f>
        <v>0.44858051464405735</v>
      </c>
      <c r="AB21" s="19">
        <f t="shared" ref="AB21" si="17">(AA21-$AA$20)/(F21-$F$20)</f>
        <v>6.408293066343676E-2</v>
      </c>
      <c r="AC21" s="21"/>
      <c r="AD21" s="20">
        <f t="shared" ref="AD21" si="18">IF(F21&lt;=0,NA(),IF((G21-$G$20)&lt;0,ATAN2((H21-$H$20),(G21-$G$20))*180/PI()+360,ATAN2((H21-$H$20),(G21-$G$20))*180/PI()))</f>
        <v>21.447736916728054</v>
      </c>
      <c r="AE21" s="19">
        <f t="shared" ref="AE21" si="19">IF(E21&lt;=0,NA(),ATAN(Y21/X21)*180/PI())</f>
        <v>16.655612337363266</v>
      </c>
      <c r="AF21" s="21"/>
      <c r="AG21" s="55">
        <f t="shared" ref="AG21" si="20">1/(O21/E21)</f>
        <v>2.229254208229456</v>
      </c>
      <c r="AH21" s="55">
        <f t="shared" ref="AH21" si="21">1/(Z21/F21)</f>
        <v>2.229254208229456</v>
      </c>
      <c r="AI21" s="21"/>
      <c r="AJ21" s="17">
        <f t="shared" si="4"/>
        <v>261.6189673555732</v>
      </c>
      <c r="AK21" s="90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38">
        <v>3</v>
      </c>
      <c r="C22" s="139"/>
      <c r="D22" s="79">
        <v>45637.625</v>
      </c>
      <c r="E22" s="92">
        <f t="shared" si="5"/>
        <v>3</v>
      </c>
      <c r="F22" s="93">
        <f t="shared" si="6"/>
        <v>10</v>
      </c>
      <c r="G22" s="20">
        <v>808797.59349999996</v>
      </c>
      <c r="H22" s="20">
        <v>9158703.6624999996</v>
      </c>
      <c r="I22" s="19">
        <v>2618.8410000000003</v>
      </c>
      <c r="K22" s="16">
        <f t="shared" ref="K22" si="22">(G22-G21)*100</f>
        <v>0.94999999273568392</v>
      </c>
      <c r="L22" s="17">
        <f t="shared" ref="L22" si="23">(H22-H21)*100</f>
        <v>-0.24999994784593582</v>
      </c>
      <c r="M22" s="17">
        <f t="shared" ref="M22" si="24">SQRT(K22^2+L22^2)</f>
        <v>0.98234411492143126</v>
      </c>
      <c r="N22" s="17">
        <f t="shared" ref="N22" si="25">(I22-I21)*100</f>
        <v>-0.14999999993960955</v>
      </c>
      <c r="O22" s="18">
        <f t="shared" ref="O22" si="26">(SQRT((G22-G21)^2+(H22-H21)^2+(I22-I21)^2)*100)</f>
        <v>0.99373032564305541</v>
      </c>
      <c r="P22" s="18">
        <f t="shared" ref="P22" si="27">O22/(F22-F21)</f>
        <v>0.33124344188101845</v>
      </c>
      <c r="Q22" s="19">
        <f t="shared" ref="Q22" si="28">(P22-P21)/(F22-F21)</f>
        <v>-3.9112357587679634E-2</v>
      </c>
      <c r="R22" s="21"/>
      <c r="S22" s="42">
        <f t="shared" ref="S22" si="29">IF(K22&lt;0, ATAN2(L22,K22)*180/PI()+360,ATAN2(L22,K22)*180/PI())</f>
        <v>104.74356000253937</v>
      </c>
      <c r="T22" s="43">
        <f t="shared" ref="T22" si="30">ATAN(N22/M22)*180/PI()</f>
        <v>-8.6817749035488756</v>
      </c>
      <c r="U22" s="21"/>
      <c r="V22" s="20">
        <f t="shared" ref="V22" si="31">(G22-$G$20)*100</f>
        <v>2.0499999867752194</v>
      </c>
      <c r="W22" s="18">
        <f t="shared" ref="W22" si="32">(H22-$H$20)*100</f>
        <v>2.5499999523162842</v>
      </c>
      <c r="X22" s="18">
        <f t="shared" ref="X22" si="33">SQRT(V22^2+W22^2)</f>
        <v>3.2718495843469717</v>
      </c>
      <c r="Y22" s="18">
        <f t="shared" ref="Y22" si="34">(I22-$I$20)*100</f>
        <v>0.75000000006184564</v>
      </c>
      <c r="Z22" s="18">
        <f t="shared" ref="Z22" si="35">SQRT((G22-$G$20)^2+(H22-$H$20)^2+(I22-$I$20)^2)*100</f>
        <v>3.3567096542126218</v>
      </c>
      <c r="AA22" s="18">
        <f t="shared" ref="AA22" si="36">Z22/F22</f>
        <v>0.33567096542126218</v>
      </c>
      <c r="AB22" s="19">
        <f t="shared" ref="AB22" si="37">(AA22-$AA$20)/(F22-$F$20)</f>
        <v>3.3567096542126217E-2</v>
      </c>
      <c r="AC22" s="21"/>
      <c r="AD22" s="20">
        <f t="shared" ref="AD22" si="38">IF(F22&lt;=0,NA(),IF((G22-$G$20)&lt;0,ATAN2((H22-$H$20),(G22-$G$20))*180/PI()+360,ATAN2((H22-$H$20),(G22-$G$20))*180/PI()))</f>
        <v>38.796552441003982</v>
      </c>
      <c r="AE22" s="19">
        <f t="shared" ref="AE22" si="39">IF(E22&lt;=0,NA(),ATAN(Y22/X22)*180/PI())</f>
        <v>12.910755135216762</v>
      </c>
      <c r="AF22" s="21"/>
      <c r="AG22" s="55">
        <f t="shared" ref="AG22" si="40">1/(O22/E22)</f>
        <v>3.0189276935456935</v>
      </c>
      <c r="AH22" s="55">
        <f t="shared" ref="AH22" si="41">1/(Z22/F22)</f>
        <v>2.9791078258586188</v>
      </c>
      <c r="AI22" s="21"/>
      <c r="AJ22" s="17">
        <f t="shared" ref="AJ22" si="42">SQRT((G22-$E$11)^2+(H22-$F$11)^2+(I22-$G$11)^2)</f>
        <v>261.6283187031396</v>
      </c>
    </row>
    <row r="23" spans="2:100" ht="15.75" x14ac:dyDescent="0.25">
      <c r="B23" s="138">
        <v>4</v>
      </c>
      <c r="C23" s="139"/>
      <c r="D23" s="79">
        <v>45641.458333333336</v>
      </c>
      <c r="E23" s="92">
        <f t="shared" ref="E23" si="43">D23-D22</f>
        <v>3.8333333333357587</v>
      </c>
      <c r="F23" s="93">
        <f t="shared" ref="F23" si="44">D23-D$20</f>
        <v>13.833333333335759</v>
      </c>
      <c r="G23" s="20">
        <v>808797.61199999996</v>
      </c>
      <c r="H23" s="20">
        <v>9158703.5734999999</v>
      </c>
      <c r="I23" s="19">
        <v>2618.84</v>
      </c>
      <c r="K23" s="16">
        <f t="shared" ref="K23" si="45">(G23-G22)*100</f>
        <v>1.8500000005587935</v>
      </c>
      <c r="L23" s="17">
        <f t="shared" ref="L23" si="46">(H23-H22)*100</f>
        <v>-8.8999999687075615</v>
      </c>
      <c r="M23" s="17">
        <f t="shared" ref="M23" si="47">SQRT(K23^2+L23^2)</f>
        <v>9.0902419904566969</v>
      </c>
      <c r="N23" s="17">
        <f t="shared" ref="N23" si="48">(I23-I22)*100</f>
        <v>-0.10000000002037268</v>
      </c>
      <c r="O23" s="18">
        <f t="shared" ref="O23" si="49">(SQRT((G23-G22)^2+(H23-H22)^2+(I23-I22)^2)*100)</f>
        <v>9.0907920141793035</v>
      </c>
      <c r="P23" s="18">
        <f t="shared" ref="P23" si="50">O23/(F23-F22)</f>
        <v>2.3715109602191875</v>
      </c>
      <c r="Q23" s="19">
        <f t="shared" ref="Q23" si="51">(P23-P22)/(F23-F22)</f>
        <v>0.53224370043570735</v>
      </c>
      <c r="R23" s="21"/>
      <c r="S23" s="42">
        <f t="shared" ref="S23" si="52">IF(K23&lt;0, ATAN2(L23,K23)*180/PI()+360,ATAN2(L23,K23)*180/PI())</f>
        <v>168.25742149137156</v>
      </c>
      <c r="T23" s="43">
        <f t="shared" ref="T23" si="53">ATAN(N23/M23)*180/PI()</f>
        <v>-0.63027440285685365</v>
      </c>
      <c r="U23" s="21"/>
      <c r="V23" s="20">
        <f t="shared" ref="V23" si="54">(G23-$G$20)*100</f>
        <v>3.899999987334013</v>
      </c>
      <c r="W23" s="18">
        <f t="shared" ref="W23" si="55">(H23-$H$20)*100</f>
        <v>-6.3500000163912773</v>
      </c>
      <c r="X23" s="18">
        <f t="shared" ref="X23" si="56">SQRT(V23^2+W23^2)</f>
        <v>7.4520131581589766</v>
      </c>
      <c r="Y23" s="18">
        <f t="shared" ref="Y23" si="57">(I23-$I$20)*100</f>
        <v>0.65000000004147296</v>
      </c>
      <c r="Z23" s="18">
        <f t="shared" ref="Z23" si="58">SQRT((G23-$G$20)^2+(H23-$H$20)^2+(I23-$I$20)^2)*100</f>
        <v>7.4803074876256552</v>
      </c>
      <c r="AA23" s="18">
        <f t="shared" ref="AA23" si="59">Z23/F23</f>
        <v>0.54074511958730198</v>
      </c>
      <c r="AB23" s="19">
        <f t="shared" ref="AB23" si="60">(AA23-$AA$20)/(F23-$F$20)</f>
        <v>3.909000864485835E-2</v>
      </c>
      <c r="AC23" s="21"/>
      <c r="AD23" s="20">
        <f t="shared" ref="AD23" si="61">IF(F23&lt;=0,NA(),IF((G23-$G$20)&lt;0,ATAN2((H23-$H$20),(G23-$G$20))*180/PI()+360,ATAN2((H23-$H$20),(G23-$G$20))*180/PI()))</f>
        <v>148.44286780576897</v>
      </c>
      <c r="AE23" s="19">
        <f t="shared" ref="AE23" si="62">IF(E23&lt;=0,NA(),ATAN(Y23/X23)*180/PI())</f>
        <v>4.9849935042024747</v>
      </c>
      <c r="AF23" s="21"/>
      <c r="AG23" s="55">
        <f t="shared" ref="AG23" si="63">1/(O23/E23)</f>
        <v>0.42167209714585285</v>
      </c>
      <c r="AH23" s="55">
        <f t="shared" ref="AH23" si="64">1/(Z23/F23)</f>
        <v>1.8493000931070862</v>
      </c>
      <c r="AI23" s="21"/>
      <c r="AJ23" s="17">
        <f t="shared" ref="AJ23" si="65">SQRT((G23-$E$11)^2+(H23-$F$11)^2+(I23-$G$11)^2)</f>
        <v>261.6393162852205</v>
      </c>
    </row>
    <row r="24" spans="2:100" ht="15.75" x14ac:dyDescent="0.25">
      <c r="B24" s="138">
        <v>5</v>
      </c>
      <c r="C24" s="139"/>
      <c r="D24" s="79">
        <v>45643.625</v>
      </c>
      <c r="E24" s="92">
        <f t="shared" ref="E24:E25" si="66">D24-D23</f>
        <v>2.1666666666642413</v>
      </c>
      <c r="F24" s="93">
        <f t="shared" ref="F24:F25" si="67">D24-D$20</f>
        <v>16</v>
      </c>
      <c r="G24" s="20">
        <v>808797.61800000002</v>
      </c>
      <c r="H24" s="20">
        <v>9158703.5494999997</v>
      </c>
      <c r="I24" s="19">
        <v>2618.8344999999999</v>
      </c>
      <c r="K24" s="16">
        <f t="shared" ref="K24:K25" si="68">(G24-G23)*100</f>
        <v>0.60000000521540642</v>
      </c>
      <c r="L24" s="17">
        <f t="shared" ref="L24:L25" si="69">(H24-H23)*100</f>
        <v>-2.4000000208616257</v>
      </c>
      <c r="M24" s="17">
        <f t="shared" ref="M24:M25" si="70">SQRT(K24^2+L24^2)</f>
        <v>2.4738633968742678</v>
      </c>
      <c r="N24" s="17">
        <f t="shared" ref="N24:N25" si="71">(I24-I23)*100</f>
        <v>-0.55000000002110028</v>
      </c>
      <c r="O24" s="18">
        <f t="shared" ref="O24:O25" si="72">(SQRT((G24-G23)^2+(H24-H23)^2+(I24-I23)^2)*100)</f>
        <v>2.5342652004905686</v>
      </c>
      <c r="P24" s="18">
        <f t="shared" ref="P24:P25" si="73">O24/(F24-F23)</f>
        <v>1.169660861766187</v>
      </c>
      <c r="Q24" s="19">
        <f t="shared" ref="Q24:Q25" si="74">(P24-P23)/(F24-F23)</f>
        <v>-0.55470004544046736</v>
      </c>
      <c r="R24" s="21"/>
      <c r="S24" s="42">
        <f t="shared" ref="S24:S25" si="75">IF(K24&lt;0, ATAN2(L24,K24)*180/PI()+360,ATAN2(L24,K24)*180/PI())</f>
        <v>165.96375653207352</v>
      </c>
      <c r="T24" s="43">
        <f t="shared" ref="T24:T25" si="76">ATAN(N24/M24)*180/PI()</f>
        <v>-12.534382133015013</v>
      </c>
      <c r="U24" s="21"/>
      <c r="V24" s="20">
        <f t="shared" ref="V24:V25" si="77">(G24-$G$20)*100</f>
        <v>4.4999999925494194</v>
      </c>
      <c r="W24" s="18">
        <f t="shared" ref="W24:W25" si="78">(H24-$H$20)*100</f>
        <v>-8.750000037252903</v>
      </c>
      <c r="X24" s="18">
        <f t="shared" ref="X24:X25" si="79">SQRT(V24^2+W24^2)</f>
        <v>9.8393343567982576</v>
      </c>
      <c r="Y24" s="18">
        <f t="shared" ref="Y24:Y25" si="80">(I24-$I$20)*100</f>
        <v>0.10000000002037268</v>
      </c>
      <c r="Z24" s="18">
        <f t="shared" ref="Z24:Z25" si="81">SQRT((G24-$G$20)^2+(H24-$H$20)^2+(I24-$I$20)^2)*100</f>
        <v>9.8398425081336871</v>
      </c>
      <c r="AA24" s="18">
        <f t="shared" ref="AA24:AA25" si="82">Z24/F24</f>
        <v>0.61499015675835544</v>
      </c>
      <c r="AB24" s="19">
        <f t="shared" ref="AB24:AB25" si="83">(AA24-$AA$20)/(F24-$F$20)</f>
        <v>3.8436884797397215E-2</v>
      </c>
      <c r="AC24" s="21"/>
      <c r="AD24" s="20">
        <f t="shared" ref="AD24:AD25" si="84">IF(F24&lt;=0,NA(),IF((G24-$G$20)&lt;0,ATAN2((H24-$H$20),(G24-$G$20))*180/PI()+360,ATAN2((H24-$H$20),(G24-$G$20))*180/PI()))</f>
        <v>152.78388858048683</v>
      </c>
      <c r="AE24" s="19">
        <f t="shared" ref="AE24:AE25" si="85">IF(E24&lt;=0,NA(),ATAN(Y24/X24)*180/PI())</f>
        <v>0.58229352544579893</v>
      </c>
      <c r="AF24" s="21"/>
      <c r="AG24" s="55">
        <f t="shared" ref="AG24:AG25" si="86">1/(O24/E24)</f>
        <v>0.85494867160896604</v>
      </c>
      <c r="AH24" s="55">
        <f t="shared" ref="AH24:AH25" si="87">1/(Z24/F24)</f>
        <v>1.626042285409983</v>
      </c>
      <c r="AI24" s="21"/>
      <c r="AJ24" s="17">
        <f t="shared" ref="AJ24:AJ25" si="88">SQRT((G24-$E$11)^2+(H24-$F$11)^2+(I24-$G$11)^2)</f>
        <v>261.64450896295409</v>
      </c>
    </row>
    <row r="25" spans="2:100" ht="15.75" x14ac:dyDescent="0.25">
      <c r="B25" s="138">
        <v>6</v>
      </c>
      <c r="C25" s="139"/>
      <c r="D25" s="79">
        <v>45644.416666666664</v>
      </c>
      <c r="E25" s="92">
        <f t="shared" si="66"/>
        <v>0.79166666666424135</v>
      </c>
      <c r="F25" s="93">
        <f t="shared" si="67"/>
        <v>16.791666666664241</v>
      </c>
      <c r="G25" s="20">
        <v>808797.61199999996</v>
      </c>
      <c r="H25" s="20">
        <v>9158703.6219999995</v>
      </c>
      <c r="I25" s="19">
        <v>2618.8344999999999</v>
      </c>
      <c r="K25" s="16">
        <f t="shared" si="68"/>
        <v>-0.60000000521540642</v>
      </c>
      <c r="L25" s="17">
        <f t="shared" si="69"/>
        <v>7.2499999776482582</v>
      </c>
      <c r="M25" s="17">
        <f t="shared" si="70"/>
        <v>7.2747851983517862</v>
      </c>
      <c r="N25" s="17">
        <f t="shared" si="71"/>
        <v>0</v>
      </c>
      <c r="O25" s="18">
        <f t="shared" si="72"/>
        <v>7.2747851983517853</v>
      </c>
      <c r="P25" s="18">
        <f t="shared" si="73"/>
        <v>9.1892023558409335</v>
      </c>
      <c r="Q25" s="19">
        <f t="shared" si="74"/>
        <v>10.12994715044124</v>
      </c>
      <c r="R25" s="21"/>
      <c r="S25" s="42">
        <f t="shared" si="75"/>
        <v>355.26906132076522</v>
      </c>
      <c r="T25" s="43">
        <f t="shared" si="76"/>
        <v>0</v>
      </c>
      <c r="U25" s="21"/>
      <c r="V25" s="20">
        <f t="shared" si="77"/>
        <v>3.899999987334013</v>
      </c>
      <c r="W25" s="18">
        <f t="shared" si="78"/>
        <v>-1.5000000596046448</v>
      </c>
      <c r="X25" s="18">
        <f t="shared" si="79"/>
        <v>4.1785164927303136</v>
      </c>
      <c r="Y25" s="18">
        <f t="shared" si="80"/>
        <v>0.10000000002037268</v>
      </c>
      <c r="Z25" s="18">
        <f t="shared" si="81"/>
        <v>4.1797129183740971</v>
      </c>
      <c r="AA25" s="18">
        <f t="shared" si="82"/>
        <v>0.24891590580891518</v>
      </c>
      <c r="AB25" s="19">
        <f t="shared" si="83"/>
        <v>1.4823776028324633E-2</v>
      </c>
      <c r="AC25" s="21"/>
      <c r="AD25" s="20">
        <f t="shared" si="84"/>
        <v>111.03751185058964</v>
      </c>
      <c r="AE25" s="19">
        <f t="shared" si="85"/>
        <v>1.3709373864574215</v>
      </c>
      <c r="AF25" s="21"/>
      <c r="AG25" s="55">
        <f t="shared" si="86"/>
        <v>0.10882337348511756</v>
      </c>
      <c r="AH25" s="55">
        <f t="shared" si="87"/>
        <v>4.0174210512994222</v>
      </c>
      <c r="AI25" s="21"/>
      <c r="AJ25" s="17">
        <f t="shared" si="88"/>
        <v>261.6445148922092</v>
      </c>
    </row>
    <row r="26" spans="2:100" ht="15.75" x14ac:dyDescent="0.25">
      <c r="B26" s="138">
        <v>7</v>
      </c>
      <c r="C26" s="139"/>
      <c r="D26" s="79">
        <v>45648.375</v>
      </c>
      <c r="E26" s="92">
        <f t="shared" ref="E26:E27" si="89">D26-D25</f>
        <v>3.9583333333357587</v>
      </c>
      <c r="F26" s="93">
        <f t="shared" ref="F26:F27" si="90">D26-D$20</f>
        <v>20.75</v>
      </c>
      <c r="G26" s="20">
        <v>808797.62100000004</v>
      </c>
      <c r="H26" s="20">
        <v>9158703.6704999991</v>
      </c>
      <c r="I26" s="19">
        <v>2618.8425000000002</v>
      </c>
      <c r="K26" s="16">
        <f t="shared" ref="K26:K27" si="91">(G26-G25)*100</f>
        <v>0.90000000782310963</v>
      </c>
      <c r="L26" s="17">
        <f t="shared" ref="L26:L27" si="92">(H26-H25)*100</f>
        <v>4.8499999567866325</v>
      </c>
      <c r="M26" s="17">
        <f t="shared" ref="M26:M27" si="93">SQRT(K26^2+L26^2)</f>
        <v>4.9327983533600817</v>
      </c>
      <c r="N26" s="17">
        <f t="shared" ref="N26:N27" si="94">(I26-I25)*100</f>
        <v>0.80000000002655725</v>
      </c>
      <c r="O26" s="18">
        <f t="shared" ref="O26:O27" si="95">(SQRT((G26-G25)^2+(H26-H25)^2+(I26-I25)^2)*100)</f>
        <v>4.9972492028069224</v>
      </c>
      <c r="P26" s="18">
        <f t="shared" ref="P26:P27" si="96">O26/(F26-F25)</f>
        <v>1.2624629564978174</v>
      </c>
      <c r="Q26" s="19">
        <f t="shared" ref="Q26:Q27" si="97">(P26-P25)/(F26-F25)</f>
        <v>-2.0025446903591391</v>
      </c>
      <c r="R26" s="21"/>
      <c r="S26" s="42">
        <f t="shared" ref="S26:S27" si="98">IF(K26&lt;0, ATAN2(L26,K26)*180/PI()+360,ATAN2(L26,K26)*180/PI())</f>
        <v>10.512627350842763</v>
      </c>
      <c r="T26" s="43">
        <f t="shared" ref="T26:T27" si="99">ATAN(N26/M26)*180/PI()</f>
        <v>9.212008384546376</v>
      </c>
      <c r="U26" s="21"/>
      <c r="V26" s="20">
        <f t="shared" ref="V26:V27" si="100">(G26-$G$20)*100</f>
        <v>4.7999999951571226</v>
      </c>
      <c r="W26" s="18">
        <f t="shared" ref="W26:W27" si="101">(H26-$H$20)*100</f>
        <v>3.3499998971819878</v>
      </c>
      <c r="X26" s="18">
        <f t="shared" ref="X26:X27" si="102">SQRT(V26^2+W26^2)</f>
        <v>5.8534177421936757</v>
      </c>
      <c r="Y26" s="18">
        <f t="shared" ref="Y26:Y27" si="103">(I26-$I$20)*100</f>
        <v>0.90000000004692993</v>
      </c>
      <c r="Z26" s="18">
        <f t="shared" ref="Z26:Z27" si="104">SQRT((G26-$G$20)^2+(H26-$H$20)^2+(I26-$I$20)^2)*100</f>
        <v>5.9222039195482097</v>
      </c>
      <c r="AA26" s="18">
        <f t="shared" ref="AA26:AA27" si="105">Z26/F26</f>
        <v>0.28540741780955226</v>
      </c>
      <c r="AB26" s="19">
        <f t="shared" ref="AB26:AB27" si="106">(AA26-$AA$20)/(F26-$F$20)</f>
        <v>1.3754574352267578E-2</v>
      </c>
      <c r="AC26" s="21"/>
      <c r="AD26" s="20">
        <f t="shared" ref="AD26:AD27" si="107">IF(F26&lt;=0,NA(),IF((G26-$G$20)&lt;0,ATAN2((H26-$H$20),(G26-$G$20))*180/PI()+360,ATAN2((H26-$H$20),(G26-$G$20))*180/PI()))</f>
        <v>55.088170581564036</v>
      </c>
      <c r="AE26" s="19">
        <f t="shared" ref="AE26:AE27" si="108">IF(E26&lt;=0,NA(),ATAN(Y26/X26)*180/PI())</f>
        <v>8.74113437587447</v>
      </c>
      <c r="AF26" s="21"/>
      <c r="AG26" s="55">
        <f t="shared" ref="AG26:AG27" si="109">1/(O26/E26)</f>
        <v>0.79210244930598794</v>
      </c>
      <c r="AH26" s="55">
        <f t="shared" ref="AH26:AH27" si="110">1/(Z26/F26)</f>
        <v>3.5037631736232022</v>
      </c>
      <c r="AI26" s="21"/>
      <c r="AJ26" s="17">
        <f t="shared" ref="AJ26:AJ27" si="111">SQRT((G26-$E$11)^2+(H26-$F$11)^2+(I26-$G$11)^2)</f>
        <v>261.65522698667957</v>
      </c>
    </row>
    <row r="27" spans="2:100" ht="15.75" x14ac:dyDescent="0.25">
      <c r="B27" s="138">
        <v>8</v>
      </c>
      <c r="C27" s="139"/>
      <c r="D27" s="79">
        <v>45649.583333333336</v>
      </c>
      <c r="E27" s="92">
        <f t="shared" si="89"/>
        <v>1.2083333333357587</v>
      </c>
      <c r="F27" s="93">
        <f t="shared" si="90"/>
        <v>21.958333333335759</v>
      </c>
      <c r="G27" s="20">
        <v>808797.62250000006</v>
      </c>
      <c r="H27" s="20">
        <v>9158703.6955000013</v>
      </c>
      <c r="I27" s="19">
        <v>2618.8454999999999</v>
      </c>
      <c r="K27" s="16">
        <f t="shared" si="91"/>
        <v>0.1500000013038516</v>
      </c>
      <c r="L27" s="17">
        <f t="shared" si="92"/>
        <v>2.5000002235174179</v>
      </c>
      <c r="M27" s="17">
        <f t="shared" si="93"/>
        <v>2.5044961804678989</v>
      </c>
      <c r="N27" s="17">
        <f t="shared" si="94"/>
        <v>0.29999999997016857</v>
      </c>
      <c r="O27" s="18">
        <f t="shared" si="95"/>
        <v>2.5223998727323935</v>
      </c>
      <c r="P27" s="18">
        <f t="shared" si="96"/>
        <v>2.0875033429467562</v>
      </c>
      <c r="Q27" s="19">
        <f t="shared" si="97"/>
        <v>0.68279204395637205</v>
      </c>
      <c r="R27" s="21"/>
      <c r="S27" s="42">
        <f t="shared" si="98"/>
        <v>3.4336300859694435</v>
      </c>
      <c r="T27" s="43">
        <f t="shared" si="99"/>
        <v>6.8306051357207327</v>
      </c>
      <c r="U27" s="21"/>
      <c r="V27" s="20">
        <f t="shared" si="100"/>
        <v>4.9499999964609742</v>
      </c>
      <c r="W27" s="18">
        <f t="shared" si="101"/>
        <v>5.8500001206994057</v>
      </c>
      <c r="X27" s="18">
        <f t="shared" si="102"/>
        <v>7.663223954521146</v>
      </c>
      <c r="Y27" s="18">
        <f t="shared" si="103"/>
        <v>1.2000000000170985</v>
      </c>
      <c r="Z27" s="18">
        <f t="shared" si="104"/>
        <v>7.7566101730838417</v>
      </c>
      <c r="AA27" s="18">
        <f t="shared" si="105"/>
        <v>0.35324220902085701</v>
      </c>
      <c r="AB27" s="19">
        <f t="shared" si="106"/>
        <v>1.6086931720113152E-2</v>
      </c>
      <c r="AC27" s="21"/>
      <c r="AD27" s="20">
        <f t="shared" si="107"/>
        <v>40.236357706153079</v>
      </c>
      <c r="AE27" s="19">
        <f t="shared" si="108"/>
        <v>8.8997894836545139</v>
      </c>
      <c r="AF27" s="21"/>
      <c r="AG27" s="55">
        <f t="shared" si="109"/>
        <v>0.4790411490256023</v>
      </c>
      <c r="AH27" s="55">
        <f t="shared" si="110"/>
        <v>2.8309187703583731</v>
      </c>
      <c r="AI27" s="21"/>
      <c r="AJ27" s="17">
        <f t="shared" si="111"/>
        <v>261.65798039960811</v>
      </c>
    </row>
    <row r="28" spans="2:100" ht="15.75" x14ac:dyDescent="0.25">
      <c r="B28" s="138">
        <v>9</v>
      </c>
      <c r="C28" s="139"/>
      <c r="D28" s="79">
        <v>45651.416666666664</v>
      </c>
      <c r="E28" s="92">
        <f t="shared" ref="E28:E31" si="112">D28-D27</f>
        <v>1.8333333333284827</v>
      </c>
      <c r="F28" s="93">
        <f t="shared" ref="F28:F31" si="113">D28-D$20</f>
        <v>23.791666666664241</v>
      </c>
      <c r="G28" s="20">
        <v>808797.62</v>
      </c>
      <c r="H28" s="20">
        <v>9158703.7954999991</v>
      </c>
      <c r="I28" s="19">
        <v>2618.8485000000001</v>
      </c>
      <c r="K28" s="16">
        <f t="shared" ref="K28:K31" si="114">(G28-G27)*100</f>
        <v>-0.25000000605359674</v>
      </c>
      <c r="L28" s="17">
        <f t="shared" ref="L28:L31" si="115">(H28-H27)*100</f>
        <v>9.9999997764825821</v>
      </c>
      <c r="M28" s="17">
        <f t="shared" ref="M28:M31" si="116">SQRT(K28^2+L28^2)</f>
        <v>10.00312428857497</v>
      </c>
      <c r="N28" s="17">
        <f t="shared" ref="N28:N31" si="117">(I28-I27)*100</f>
        <v>0.30000000001564331</v>
      </c>
      <c r="O28" s="18">
        <f t="shared" ref="O28:O31" si="118">(SQRT((G28-G27)^2+(H28-H27)^2+(I28-I27)^2)*100)</f>
        <v>10.007621871987764</v>
      </c>
      <c r="P28" s="18">
        <f t="shared" ref="P28:P31" si="119">O28/(F28-F27)</f>
        <v>5.4587028392804955</v>
      </c>
      <c r="Q28" s="19">
        <f t="shared" ref="Q28:Q31" si="120">(P28-P27)/(F28-F27)</f>
        <v>1.8388360889141775</v>
      </c>
      <c r="R28" s="21"/>
      <c r="S28" s="42">
        <f t="shared" ref="S28:S31" si="121">IF(K28&lt;0, ATAN2(L28,K28)*180/PI()+360,ATAN2(L28,K28)*180/PI())</f>
        <v>358.56790374917597</v>
      </c>
      <c r="T28" s="43">
        <f t="shared" ref="T28:T31" si="122">ATAN(N28/M28)*180/PI()</f>
        <v>1.7178216264139436</v>
      </c>
      <c r="U28" s="21"/>
      <c r="V28" s="20">
        <f t="shared" ref="V28:V31" si="123">(G28-$G$20)*100</f>
        <v>4.6999999904073775</v>
      </c>
      <c r="W28" s="18">
        <f t="shared" ref="W28:W31" si="124">(H28-$H$20)*100</f>
        <v>15.849999897181988</v>
      </c>
      <c r="X28" s="18">
        <f t="shared" ref="X28:X31" si="125">SQRT(V28^2+W28^2)</f>
        <v>16.532165516062872</v>
      </c>
      <c r="Y28" s="18">
        <f t="shared" ref="Y28:Y31" si="126">(I28-$I$20)*100</f>
        <v>1.5000000000327418</v>
      </c>
      <c r="Z28" s="18">
        <f t="shared" ref="Z28:Z31" si="127">SQRT((G28-$G$20)^2+(H28-$H$20)^2+(I28-$I$20)^2)*100</f>
        <v>16.600075200148844</v>
      </c>
      <c r="AA28" s="18">
        <f t="shared" ref="AA28:AA31" si="128">Z28/F28</f>
        <v>0.69772645324625715</v>
      </c>
      <c r="AB28" s="19">
        <f t="shared" ref="AB28:AB31" si="129">(AA28-$AA$20)/(F28-$F$20)</f>
        <v>2.9326505915782626E-2</v>
      </c>
      <c r="AC28" s="21"/>
      <c r="AD28" s="20">
        <f t="shared" ref="AD28:AD31" si="130">IF(F28&lt;=0,NA(),IF((G28-$G$20)&lt;0,ATAN2((H28-$H$20),(G28-$G$20))*180/PI()+360,ATAN2((H28-$H$20),(G28-$G$20))*180/PI()))</f>
        <v>16.516668567206526</v>
      </c>
      <c r="AE28" s="19">
        <f t="shared" ref="AE28:AE31" si="131">IF(E28&lt;=0,NA(),ATAN(Y28/X28)*180/PI())</f>
        <v>5.1843775858156924</v>
      </c>
      <c r="AF28" s="21"/>
      <c r="AG28" s="55">
        <f t="shared" ref="AG28:AG31" si="132">1/(O28/E28)</f>
        <v>0.18319370543566879</v>
      </c>
      <c r="AH28" s="55">
        <f t="shared" ref="AH28:AH31" si="133">1/(Z28/F28)</f>
        <v>1.4332264390254639</v>
      </c>
      <c r="AI28" s="21"/>
      <c r="AJ28" s="17">
        <f t="shared" ref="AJ28:AJ31" si="134">SQRT((G28-$E$11)^2+(H28-$F$11)^2+(I28-$G$11)^2)</f>
        <v>261.66292784119514</v>
      </c>
    </row>
    <row r="29" spans="2:100" ht="15.75" x14ac:dyDescent="0.25">
      <c r="B29" s="138">
        <v>10</v>
      </c>
      <c r="C29" s="139"/>
      <c r="D29" s="89">
        <v>45663.375</v>
      </c>
      <c r="E29" s="92">
        <f t="shared" si="112"/>
        <v>11.958333333335759</v>
      </c>
      <c r="F29" s="93">
        <f t="shared" si="113"/>
        <v>35.75</v>
      </c>
      <c r="G29" s="20">
        <v>808797.54674999998</v>
      </c>
      <c r="H29" s="20">
        <v>9158703.7523000017</v>
      </c>
      <c r="I29" s="19">
        <v>2618.8577</v>
      </c>
      <c r="K29" s="16">
        <f t="shared" si="114"/>
        <v>-7.3250000015832484</v>
      </c>
      <c r="L29" s="17">
        <f t="shared" si="115"/>
        <v>-4.3199997395277023</v>
      </c>
      <c r="M29" s="17">
        <f t="shared" si="116"/>
        <v>8.5040003982075394</v>
      </c>
      <c r="N29" s="17">
        <f t="shared" si="117"/>
        <v>0.91999999999643478</v>
      </c>
      <c r="O29" s="18">
        <f t="shared" si="118"/>
        <v>8.5536204482492337</v>
      </c>
      <c r="P29" s="18">
        <f t="shared" si="119"/>
        <v>0.71528533365135882</v>
      </c>
      <c r="Q29" s="19">
        <f t="shared" si="120"/>
        <v>-0.39666209106298328</v>
      </c>
      <c r="R29" s="21"/>
      <c r="S29" s="42">
        <f t="shared" si="121"/>
        <v>239.46955158372069</v>
      </c>
      <c r="T29" s="43">
        <f t="shared" si="122"/>
        <v>6.1744945622837104</v>
      </c>
      <c r="U29" s="21"/>
      <c r="V29" s="20">
        <f t="shared" si="123"/>
        <v>-2.6250000111758709</v>
      </c>
      <c r="W29" s="18">
        <f t="shared" si="124"/>
        <v>11.530000157654285</v>
      </c>
      <c r="X29" s="18">
        <f t="shared" si="125"/>
        <v>11.825038211108714</v>
      </c>
      <c r="Y29" s="18">
        <f t="shared" si="126"/>
        <v>2.4200000000291766</v>
      </c>
      <c r="Z29" s="18">
        <f t="shared" si="127"/>
        <v>12.070125463072966</v>
      </c>
      <c r="AA29" s="18">
        <f t="shared" si="128"/>
        <v>0.33762588707896407</v>
      </c>
      <c r="AB29" s="19">
        <f t="shared" si="129"/>
        <v>9.4440807574535397E-3</v>
      </c>
      <c r="AC29" s="21"/>
      <c r="AD29" s="20">
        <f t="shared" si="130"/>
        <v>347.17425766532057</v>
      </c>
      <c r="AE29" s="19">
        <f t="shared" si="131"/>
        <v>11.565907716823558</v>
      </c>
      <c r="AF29" s="21"/>
      <c r="AG29" s="55">
        <f t="shared" si="132"/>
        <v>1.3980434841229605</v>
      </c>
      <c r="AH29" s="55">
        <f t="shared" si="133"/>
        <v>2.9618581935517274</v>
      </c>
      <c r="AI29" s="21"/>
      <c r="AJ29" s="17">
        <f t="shared" si="134"/>
        <v>261.58634081498076</v>
      </c>
    </row>
    <row r="30" spans="2:100" ht="15.75" x14ac:dyDescent="0.25">
      <c r="B30" s="138">
        <v>11</v>
      </c>
      <c r="C30" s="139"/>
      <c r="D30" s="89">
        <v>45666.375</v>
      </c>
      <c r="E30" s="92">
        <f t="shared" si="112"/>
        <v>3</v>
      </c>
      <c r="F30" s="93">
        <f t="shared" si="113"/>
        <v>38.75</v>
      </c>
      <c r="G30" s="20">
        <v>808797.55455</v>
      </c>
      <c r="H30" s="20">
        <v>9158703.7636500001</v>
      </c>
      <c r="I30" s="19">
        <v>2619.1487999999999</v>
      </c>
      <c r="K30" s="16">
        <f t="shared" si="114"/>
        <v>0.78000000212341547</v>
      </c>
      <c r="L30" s="17">
        <f t="shared" si="115"/>
        <v>1.1349998414516449</v>
      </c>
      <c r="M30" s="17">
        <f t="shared" si="116"/>
        <v>1.3771799604292052</v>
      </c>
      <c r="N30" s="17">
        <f t="shared" si="117"/>
        <v>29.109999999991487</v>
      </c>
      <c r="O30" s="18">
        <f t="shared" si="118"/>
        <v>29.142558649557731</v>
      </c>
      <c r="P30" s="18">
        <f t="shared" si="119"/>
        <v>9.7141862165192432</v>
      </c>
      <c r="Q30" s="19">
        <f t="shared" si="120"/>
        <v>2.9996336276226283</v>
      </c>
      <c r="R30" s="21"/>
      <c r="S30" s="42">
        <f t="shared" si="121"/>
        <v>34.497813299976684</v>
      </c>
      <c r="T30" s="43">
        <f t="shared" si="122"/>
        <v>87.291384095889825</v>
      </c>
      <c r="U30" s="21"/>
      <c r="V30" s="16">
        <f t="shared" si="123"/>
        <v>-1.8450000090524554</v>
      </c>
      <c r="W30" s="127">
        <f t="shared" si="124"/>
        <v>12.66499999910593</v>
      </c>
      <c r="X30" s="127">
        <f t="shared" si="125"/>
        <v>12.798681573144821</v>
      </c>
      <c r="Y30" s="127">
        <f t="shared" si="126"/>
        <v>31.530000000020664</v>
      </c>
      <c r="Z30" s="127">
        <f t="shared" si="127"/>
        <v>34.028622511233984</v>
      </c>
      <c r="AA30" s="127">
        <f t="shared" si="128"/>
        <v>0.8781580002899092</v>
      </c>
      <c r="AB30" s="19">
        <f t="shared" si="129"/>
        <v>2.26621419429654E-2</v>
      </c>
      <c r="AC30" s="21"/>
      <c r="AD30" s="16">
        <f t="shared" si="130"/>
        <v>351.71162237375114</v>
      </c>
      <c r="AE30" s="19">
        <f t="shared" si="131"/>
        <v>67.906745284191771</v>
      </c>
      <c r="AF30" s="21"/>
      <c r="AG30" s="20">
        <f t="shared" si="132"/>
        <v>0.10294223084785757</v>
      </c>
      <c r="AH30" s="19">
        <f t="shared" si="133"/>
        <v>1.1387472410088693</v>
      </c>
      <c r="AI30" s="21"/>
      <c r="AJ30" s="17">
        <f t="shared" si="134"/>
        <v>261.52580394434784</v>
      </c>
    </row>
    <row r="31" spans="2:100" ht="15.75" x14ac:dyDescent="0.25">
      <c r="B31" s="138">
        <v>12</v>
      </c>
      <c r="C31" s="139"/>
      <c r="D31" s="89">
        <v>45677.375</v>
      </c>
      <c r="E31" s="92">
        <f t="shared" si="112"/>
        <v>11</v>
      </c>
      <c r="F31" s="93">
        <f t="shared" si="113"/>
        <v>49.75</v>
      </c>
      <c r="G31" s="20">
        <v>808797.59635000001</v>
      </c>
      <c r="H31" s="20">
        <v>9158703.7020999994</v>
      </c>
      <c r="I31" s="19">
        <v>2618.85295</v>
      </c>
      <c r="K31" s="16">
        <f t="shared" si="114"/>
        <v>4.1800000006332994</v>
      </c>
      <c r="L31" s="17">
        <f t="shared" si="115"/>
        <v>-6.1550000682473183</v>
      </c>
      <c r="M31" s="17">
        <f t="shared" si="116"/>
        <v>7.4401899065426331</v>
      </c>
      <c r="N31" s="17">
        <f t="shared" si="117"/>
        <v>-29.584999999997308</v>
      </c>
      <c r="O31" s="18">
        <f t="shared" si="118"/>
        <v>30.506206759367178</v>
      </c>
      <c r="P31" s="18">
        <f t="shared" si="119"/>
        <v>2.7732915235788345</v>
      </c>
      <c r="Q31" s="19">
        <f t="shared" si="120"/>
        <v>-0.63099042663094629</v>
      </c>
      <c r="R31" s="21"/>
      <c r="S31" s="42">
        <f t="shared" si="121"/>
        <v>145.8186855565134</v>
      </c>
      <c r="T31" s="43">
        <f t="shared" si="122"/>
        <v>-75.883694017924086</v>
      </c>
      <c r="U31" s="21"/>
      <c r="V31" s="16">
        <f t="shared" si="123"/>
        <v>2.3349999915808439</v>
      </c>
      <c r="W31" s="127">
        <f t="shared" si="124"/>
        <v>6.5099999308586121</v>
      </c>
      <c r="X31" s="127">
        <f t="shared" si="125"/>
        <v>6.9160916752499508</v>
      </c>
      <c r="Y31" s="127">
        <f t="shared" si="126"/>
        <v>1.9450000000233558</v>
      </c>
      <c r="Z31" s="127">
        <f t="shared" si="127"/>
        <v>7.1843823019486175</v>
      </c>
      <c r="AA31" s="127">
        <f t="shared" si="128"/>
        <v>0.14440969451152999</v>
      </c>
      <c r="AB31" s="19">
        <f t="shared" si="129"/>
        <v>2.902707427367437E-3</v>
      </c>
      <c r="AC31" s="21"/>
      <c r="AD31" s="16">
        <f t="shared" si="130"/>
        <v>19.731842025346054</v>
      </c>
      <c r="AE31" s="19">
        <f t="shared" si="131"/>
        <v>15.707480235027724</v>
      </c>
      <c r="AF31" s="21"/>
      <c r="AG31" s="20">
        <f t="shared" si="132"/>
        <v>0.36058235908410213</v>
      </c>
      <c r="AH31" s="19">
        <f t="shared" si="133"/>
        <v>6.9247428531895263</v>
      </c>
      <c r="AI31" s="21"/>
      <c r="AJ31" s="17">
        <f t="shared" si="134"/>
        <v>261.63142897209786</v>
      </c>
    </row>
    <row r="32" spans="2:100" ht="15.75" x14ac:dyDescent="0.25">
      <c r="B32" s="138">
        <v>13</v>
      </c>
      <c r="C32" s="139"/>
      <c r="D32" s="132">
        <v>45685.416666666664</v>
      </c>
      <c r="E32" s="92">
        <f t="shared" ref="E32:E33" si="135">D32-D31</f>
        <v>8.0416666666642413</v>
      </c>
      <c r="F32" s="93">
        <f t="shared" ref="F32:F33" si="136">D32-D$20</f>
        <v>57.791666666664241</v>
      </c>
      <c r="G32" s="20">
        <v>808797.71350000007</v>
      </c>
      <c r="H32" s="20">
        <v>9158703.8029999994</v>
      </c>
      <c r="I32" s="19">
        <v>2618.8689999999997</v>
      </c>
      <c r="K32" s="16">
        <f t="shared" ref="K32:K33" si="137">(G32-G31)*100</f>
        <v>11.715000006370246</v>
      </c>
      <c r="L32" s="17">
        <f t="shared" ref="L32:L33" si="138">(H32-H31)*100</f>
        <v>10.089999996125698</v>
      </c>
      <c r="M32" s="17">
        <f t="shared" ref="M32:M33" si="139">SQRT(K32^2+L32^2)</f>
        <v>15.461220038246383</v>
      </c>
      <c r="N32" s="17">
        <f t="shared" ref="N32:N33" si="140">(I32-I31)*100</f>
        <v>1.6049999999722786</v>
      </c>
      <c r="O32" s="18">
        <f t="shared" ref="O32:O33" si="141">(SQRT((G32-G31)^2+(H32-H31)^2+(I32-I31)^2)*100)</f>
        <v>15.544302817141157</v>
      </c>
      <c r="P32" s="18">
        <f t="shared" ref="P32:P33" si="142">O32/(F32-F31)</f>
        <v>1.9329702985051826</v>
      </c>
      <c r="Q32" s="19">
        <f t="shared" ref="Q32:Q33" si="143">(P32-P31)/(F32-F31)</f>
        <v>-0.1044959036361333</v>
      </c>
      <c r="R32" s="21"/>
      <c r="S32" s="42">
        <f t="shared" ref="S32:S33" si="144">IF(K32&lt;0, ATAN2(L32,K32)*180/PI()+360,ATAN2(L32,K32)*180/PI())</f>
        <v>49.262043077506249</v>
      </c>
      <c r="T32" s="43">
        <f t="shared" ref="T32:T33" si="145">ATAN(N32/M32)*180/PI()</f>
        <v>5.9265389298789284</v>
      </c>
      <c r="U32" s="21"/>
      <c r="V32" s="16">
        <f t="shared" ref="V32:V33" si="146">(G32-$G$20)*100</f>
        <v>14.04999999795109</v>
      </c>
      <c r="W32" s="127">
        <f t="shared" ref="W32:W33" si="147">(H32-$H$20)*100</f>
        <v>16.59999992698431</v>
      </c>
      <c r="X32" s="127">
        <f t="shared" ref="X32:X33" si="148">SQRT(V32^2+W32^2)</f>
        <v>21.747700970868273</v>
      </c>
      <c r="Y32" s="127">
        <f t="shared" ref="Y32:Y33" si="149">(I32-$I$20)*100</f>
        <v>3.5499999999956344</v>
      </c>
      <c r="Z32" s="127">
        <f t="shared" ref="Z32:Z33" si="150">SQRT((G32-$G$20)^2+(H32-$H$20)^2+(I32-$I$20)^2)*100</f>
        <v>22.035539419725438</v>
      </c>
      <c r="AA32" s="127">
        <f t="shared" ref="AA32:AA33" si="151">Z32/F32</f>
        <v>0.38129267921660615</v>
      </c>
      <c r="AB32" s="19">
        <f t="shared" ref="AB32:AB33" si="152">(AA32-$AA$20)/(F32-$F$20)</f>
        <v>6.5977103829840894E-3</v>
      </c>
      <c r="AC32" s="21"/>
      <c r="AD32" s="16">
        <f t="shared" ref="AD32:AD33" si="153">IF(F32&lt;=0,NA(),IF((G32-$G$20)&lt;0,ATAN2((H32-$H$20),(G32-$G$20))*180/PI()+360,ATAN2((H32-$H$20),(G32-$G$20))*180/PI()))</f>
        <v>40.244093785061708</v>
      </c>
      <c r="AE32" s="19">
        <f t="shared" ref="AE32:AE33" si="154">IF(E32&lt;=0,NA(),ATAN(Y32/X32)*180/PI())</f>
        <v>9.2709464482834036</v>
      </c>
      <c r="AF32" s="21"/>
      <c r="AG32" s="20">
        <f t="shared" ref="AG32:AG33" si="155">1/(O32/E32)</f>
        <v>0.51733852339755382</v>
      </c>
      <c r="AH32" s="19">
        <f t="shared" ref="AH32:AH33" si="156">1/(Z32/F32)</f>
        <v>2.6226572250339912</v>
      </c>
      <c r="AI32" s="21"/>
      <c r="AJ32" s="17">
        <f t="shared" ref="AJ32:AJ33" si="157">SQRT((G32-$E$11)^2+(H32-$F$11)^2+(I32-$G$11)^2)</f>
        <v>261.74917633342687</v>
      </c>
    </row>
    <row r="33" spans="2:36" ht="15.75" x14ac:dyDescent="0.25">
      <c r="B33" s="138">
        <v>14</v>
      </c>
      <c r="C33" s="139"/>
      <c r="D33" s="89">
        <v>45687.375</v>
      </c>
      <c r="E33" s="92">
        <f t="shared" si="135"/>
        <v>1.9583333333357587</v>
      </c>
      <c r="F33" s="93">
        <f t="shared" si="136"/>
        <v>59.75</v>
      </c>
      <c r="G33" s="20">
        <v>808797.71900000004</v>
      </c>
      <c r="H33" s="20">
        <v>9158703.8339999989</v>
      </c>
      <c r="I33" s="19">
        <v>2618.8670000000002</v>
      </c>
      <c r="K33" s="16">
        <f t="shared" si="137"/>
        <v>0.54999999701976776</v>
      </c>
      <c r="L33" s="17">
        <f t="shared" si="138"/>
        <v>3.0999999493360519</v>
      </c>
      <c r="M33" s="17">
        <f t="shared" si="139"/>
        <v>3.1484122478807106</v>
      </c>
      <c r="N33" s="17">
        <f t="shared" si="140"/>
        <v>-0.19999999994979589</v>
      </c>
      <c r="O33" s="18">
        <f t="shared" si="141"/>
        <v>3.1547582605621605</v>
      </c>
      <c r="P33" s="18">
        <f t="shared" si="142"/>
        <v>1.6109403883701721</v>
      </c>
      <c r="Q33" s="19">
        <f t="shared" si="143"/>
        <v>-0.16444080517512091</v>
      </c>
      <c r="R33" s="21"/>
      <c r="S33" s="42">
        <f t="shared" si="144"/>
        <v>10.060689902986736</v>
      </c>
      <c r="T33" s="43">
        <f t="shared" si="145"/>
        <v>-3.6347779343258355</v>
      </c>
      <c r="U33" s="21"/>
      <c r="V33" s="16">
        <f t="shared" si="146"/>
        <v>14.599999994970858</v>
      </c>
      <c r="W33" s="127">
        <f t="shared" si="147"/>
        <v>19.699999876320362</v>
      </c>
      <c r="X33" s="127">
        <f t="shared" si="148"/>
        <v>24.520399568118201</v>
      </c>
      <c r="Y33" s="127">
        <f t="shared" si="149"/>
        <v>3.3500000000458385</v>
      </c>
      <c r="Z33" s="127">
        <f t="shared" si="150"/>
        <v>24.748181649981447</v>
      </c>
      <c r="AA33" s="127">
        <f t="shared" si="151"/>
        <v>0.41419550878630035</v>
      </c>
      <c r="AB33" s="19">
        <f t="shared" si="152"/>
        <v>6.9321424064652777E-3</v>
      </c>
      <c r="AC33" s="21"/>
      <c r="AD33" s="16">
        <f t="shared" si="153"/>
        <v>36.542763959862683</v>
      </c>
      <c r="AE33" s="19">
        <f t="shared" si="154"/>
        <v>7.7796387132839504</v>
      </c>
      <c r="AF33" s="21"/>
      <c r="AG33" s="20">
        <f t="shared" si="155"/>
        <v>0.62075543404292233</v>
      </c>
      <c r="AH33" s="19">
        <f t="shared" si="156"/>
        <v>2.4143187909744794</v>
      </c>
      <c r="AI33" s="21"/>
      <c r="AJ33" s="17">
        <f t="shared" si="157"/>
        <v>261.75748786031062</v>
      </c>
    </row>
    <row r="34" spans="2:36" ht="15.75" x14ac:dyDescent="0.25">
      <c r="B34" s="138">
        <v>15</v>
      </c>
      <c r="C34" s="139"/>
      <c r="D34" s="79">
        <v>45698.375</v>
      </c>
      <c r="E34" s="92">
        <f t="shared" ref="E34" si="158">D34-D33</f>
        <v>11</v>
      </c>
      <c r="F34" s="93">
        <f t="shared" ref="F34" si="159">D34-D$20</f>
        <v>70.75</v>
      </c>
      <c r="G34" s="20">
        <v>808797.74050000007</v>
      </c>
      <c r="H34" s="20">
        <v>9158703.8720000014</v>
      </c>
      <c r="I34" s="19">
        <v>2618.8694999999998</v>
      </c>
      <c r="K34" s="16">
        <f t="shared" ref="K34" si="160">(G34-G33)*100</f>
        <v>2.1500000031664968</v>
      </c>
      <c r="L34" s="17">
        <f t="shared" ref="L34" si="161">(H34-H33)*100</f>
        <v>3.8000002503395081</v>
      </c>
      <c r="M34" s="17">
        <f t="shared" ref="M34" si="162">SQRT(K34^2+L34^2)</f>
        <v>4.3660625185853972</v>
      </c>
      <c r="N34" s="17">
        <f t="shared" ref="N34" si="163">(I34-I33)*100</f>
        <v>0.24999999995998223</v>
      </c>
      <c r="O34" s="18">
        <f t="shared" ref="O34" si="164">(SQRT((G34-G33)^2+(H34-H33)^2+(I34-I33)^2)*100)</f>
        <v>4.37321414021498</v>
      </c>
      <c r="P34" s="18">
        <f t="shared" ref="P34" si="165">O34/(F34-F33)</f>
        <v>0.39756492183772546</v>
      </c>
      <c r="Q34" s="19">
        <f t="shared" ref="Q34" si="166">(P34-P33)/(F34-F33)</f>
        <v>-0.11030686059385877</v>
      </c>
      <c r="R34" s="21"/>
      <c r="S34" s="42">
        <f t="shared" ref="S34" si="167">IF(K34&lt;0, ATAN2(L34,K34)*180/PI()+360,ATAN2(L34,K34)*180/PI())</f>
        <v>29.500723041918555</v>
      </c>
      <c r="T34" s="43">
        <f t="shared" ref="T34" si="168">ATAN(N34/M34)*180/PI()</f>
        <v>3.2771681477406078</v>
      </c>
      <c r="U34" s="21"/>
      <c r="V34" s="16">
        <f t="shared" ref="V34" si="169">(G34-$G$20)*100</f>
        <v>16.749999998137355</v>
      </c>
      <c r="W34" s="127">
        <f t="shared" ref="W34" si="170">(H34-$H$20)*100</f>
        <v>23.50000012665987</v>
      </c>
      <c r="X34" s="127">
        <f t="shared" ref="X34" si="171">SQRT(V34^2+W34^2)</f>
        <v>28.858491053598339</v>
      </c>
      <c r="Y34" s="127">
        <f t="shared" ref="Y34" si="172">(I34-$I$20)*100</f>
        <v>3.6000000000058208</v>
      </c>
      <c r="Z34" s="127">
        <f t="shared" ref="Z34" si="173">SQRT((G34-$G$20)^2+(H34-$H$20)^2+(I34-$I$20)^2)*100</f>
        <v>29.082168177263835</v>
      </c>
      <c r="AA34" s="127">
        <f t="shared" ref="AA34" si="174">Z34/F34</f>
        <v>0.41105538059736868</v>
      </c>
      <c r="AB34" s="19">
        <f t="shared" ref="AB34" si="175">(AA34-$AA$20)/(F34-$F$20)</f>
        <v>5.8099700437790622E-3</v>
      </c>
      <c r="AC34" s="21"/>
      <c r="AD34" s="16">
        <f t="shared" ref="AD34" si="176">IF(F34&lt;=0,NA(),IF((G34-$G$20)&lt;0,ATAN2((H34-$H$20),(G34-$G$20))*180/PI()+360,ATAN2((H34-$H$20),(G34-$G$20))*180/PI()))</f>
        <v>35.479977985255978</v>
      </c>
      <c r="AE34" s="19">
        <f t="shared" ref="AE34" si="177">IF(E34&lt;=0,NA(),ATAN(Y34/X34)*180/PI())</f>
        <v>7.1107231768644583</v>
      </c>
      <c r="AF34" s="21"/>
      <c r="AG34" s="20">
        <f t="shared" ref="AG34" si="178">1/(O34/E34)</f>
        <v>2.5153124560827607</v>
      </c>
      <c r="AH34" s="19">
        <f t="shared" ref="AH34" si="179">1/(Z34/F34)</f>
        <v>2.4327622194039744</v>
      </c>
      <c r="AI34" s="21"/>
      <c r="AJ34" s="17">
        <f t="shared" ref="AJ34" si="180">SQRT((G34-$E$11)^2+(H34-$F$11)^2+(I34-$G$11)^2)</f>
        <v>261.78079162834536</v>
      </c>
    </row>
    <row r="35" spans="2:36" ht="15.75" x14ac:dyDescent="0.25">
      <c r="B35" s="138">
        <v>16</v>
      </c>
      <c r="C35" s="139"/>
      <c r="D35" s="79">
        <v>45702.458333333336</v>
      </c>
      <c r="E35" s="92">
        <f t="shared" ref="E35:E36" si="181">D35-D34</f>
        <v>4.0833333333357587</v>
      </c>
      <c r="F35" s="93">
        <f t="shared" ref="F35:F36" si="182">D35-D$20</f>
        <v>74.833333333335759</v>
      </c>
      <c r="G35" s="20">
        <v>808797.74450000003</v>
      </c>
      <c r="H35" s="20">
        <v>9158703.9785000011</v>
      </c>
      <c r="I35" s="19">
        <v>2618.8634999999999</v>
      </c>
      <c r="K35" s="16">
        <f t="shared" ref="K35:K36" si="183">(G35-G34)*100</f>
        <v>0.39999999571591616</v>
      </c>
      <c r="L35" s="17">
        <f t="shared" ref="L35:L36" si="184">(H35-H34)*100</f>
        <v>10.649999976158142</v>
      </c>
      <c r="M35" s="17">
        <f t="shared" ref="M35:M36" si="185">SQRT(K35^2+L35^2)</f>
        <v>10.657509065853107</v>
      </c>
      <c r="N35" s="17">
        <f t="shared" ref="N35:N36" si="186">(I35-I34)*100</f>
        <v>-0.59999999998581188</v>
      </c>
      <c r="O35" s="18">
        <f t="shared" ref="O35:O36" si="187">(SQRT((G35-G34)^2+(H35-H34)^2+(I35-I34)^2)*100)</f>
        <v>10.6743852042506</v>
      </c>
      <c r="P35" s="18">
        <f t="shared" ref="P35:P36" si="188">O35/(F35-F34)</f>
        <v>2.6141351520598186</v>
      </c>
      <c r="Q35" s="19">
        <f t="shared" ref="Q35:Q36" si="189">(P35-P34)/(F35-F34)</f>
        <v>0.54283352576835353</v>
      </c>
      <c r="R35" s="21"/>
      <c r="S35" s="42">
        <f t="shared" ref="S35:S36" si="190">IF(K35&lt;0, ATAN2(L35,K35)*180/PI()+360,ATAN2(L35,K35)*180/PI())</f>
        <v>2.1509431093113278</v>
      </c>
      <c r="T35" s="43">
        <f t="shared" ref="T35:T36" si="191">ATAN(N35/M35)*180/PI()</f>
        <v>-3.2222554620087527</v>
      </c>
      <c r="U35" s="21"/>
      <c r="V35" s="16">
        <f t="shared" ref="V35:V36" si="192">(G35-$G$20)*100</f>
        <v>17.149999993853271</v>
      </c>
      <c r="W35" s="127">
        <f t="shared" ref="W35:W36" si="193">(H35-$H$20)*100</f>
        <v>34.150000102818012</v>
      </c>
      <c r="X35" s="127">
        <f t="shared" ref="X35:X36" si="194">SQRT(V35^2+W35^2)</f>
        <v>38.214460702875783</v>
      </c>
      <c r="Y35" s="127">
        <f t="shared" ref="Y35:Y36" si="195">(I35-$I$20)*100</f>
        <v>3.0000000000200089</v>
      </c>
      <c r="Z35" s="127">
        <f t="shared" ref="Z35:Z36" si="196">SQRT((G35-$G$20)^2+(H35-$H$20)^2+(I35-$I$20)^2)*100</f>
        <v>38.332036298790044</v>
      </c>
      <c r="AA35" s="127">
        <f t="shared" ref="AA35:AA36" si="197">Z35/F35</f>
        <v>0.51223211089695508</v>
      </c>
      <c r="AB35" s="19">
        <f t="shared" ref="AB35:AB36" si="198">(AA35-$AA$20)/(F35-$F$20)</f>
        <v>6.8449725286896012E-3</v>
      </c>
      <c r="AC35" s="21"/>
      <c r="AD35" s="16">
        <f t="shared" ref="AD35:AD36" si="199">IF(F35&lt;=0,NA(),IF((G35-$G$20)&lt;0,ATAN2((H35-$H$20),(G35-$G$20))*180/PI()+360,ATAN2((H35-$H$20),(G35-$G$20))*180/PI()))</f>
        <v>26.66562872516182</v>
      </c>
      <c r="AE35" s="19">
        <f t="shared" ref="AE35:AE36" si="200">IF(E35&lt;=0,NA(),ATAN(Y35/X35)*180/PI())</f>
        <v>4.488759638607136</v>
      </c>
      <c r="AF35" s="21"/>
      <c r="AG35" s="20">
        <f t="shared" ref="AG35:AG36" si="201">1/(O35/E35)</f>
        <v>0.38253569223918887</v>
      </c>
      <c r="AH35" s="19">
        <f t="shared" ref="AH35:AH36" si="202">1/(Z35/F35)</f>
        <v>1.9522399684176934</v>
      </c>
      <c r="AI35" s="21"/>
      <c r="AJ35" s="17">
        <f t="shared" ref="AJ35:AJ36" si="203">SQRT((G35-$E$11)^2+(H35-$F$11)^2+(I35-$G$11)^2)</f>
        <v>261.79476209959114</v>
      </c>
    </row>
    <row r="36" spans="2:36" ht="15.75" x14ac:dyDescent="0.25">
      <c r="B36" s="138">
        <v>17</v>
      </c>
      <c r="C36" s="139"/>
      <c r="D36" s="79">
        <v>45704.625</v>
      </c>
      <c r="E36" s="92">
        <f t="shared" si="181"/>
        <v>2.1666666666642413</v>
      </c>
      <c r="F36" s="93">
        <f t="shared" si="182"/>
        <v>77</v>
      </c>
      <c r="G36" s="20">
        <v>808797.74949999992</v>
      </c>
      <c r="H36" s="20">
        <v>9158703.9814999998</v>
      </c>
      <c r="I36" s="19">
        <v>2618.8604999999998</v>
      </c>
      <c r="K36" s="16">
        <f t="shared" si="183"/>
        <v>0.4999999888241291</v>
      </c>
      <c r="L36" s="17">
        <f t="shared" si="184"/>
        <v>0.29999986290931702</v>
      </c>
      <c r="M36" s="17">
        <f t="shared" si="185"/>
        <v>0.58309510936873599</v>
      </c>
      <c r="N36" s="17">
        <f t="shared" si="186"/>
        <v>-0.30000000001564331</v>
      </c>
      <c r="O36" s="18">
        <f t="shared" si="187"/>
        <v>0.65574378119744614</v>
      </c>
      <c r="P36" s="18">
        <f t="shared" si="188"/>
        <v>0.30265097593762164</v>
      </c>
      <c r="Q36" s="19">
        <f t="shared" si="189"/>
        <v>-1.0668388505191313</v>
      </c>
      <c r="R36" s="21"/>
      <c r="S36" s="42">
        <f t="shared" si="190"/>
        <v>59.036254453985933</v>
      </c>
      <c r="T36" s="43">
        <f t="shared" si="191"/>
        <v>-27.225631202312414</v>
      </c>
      <c r="U36" s="21"/>
      <c r="V36" s="16">
        <f t="shared" si="192"/>
        <v>17.6499999826774</v>
      </c>
      <c r="W36" s="127">
        <f t="shared" si="193"/>
        <v>34.449999965727329</v>
      </c>
      <c r="X36" s="127">
        <f t="shared" si="194"/>
        <v>38.708203226540043</v>
      </c>
      <c r="Y36" s="127">
        <f t="shared" si="195"/>
        <v>2.7000000000043656</v>
      </c>
      <c r="Z36" s="127">
        <f t="shared" si="196"/>
        <v>38.802255050797612</v>
      </c>
      <c r="AA36" s="127">
        <f t="shared" si="197"/>
        <v>0.50392539027009886</v>
      </c>
      <c r="AB36" s="19">
        <f t="shared" si="198"/>
        <v>6.544485587923362E-3</v>
      </c>
      <c r="AC36" s="21"/>
      <c r="AD36" s="16">
        <f t="shared" si="199"/>
        <v>27.127729940197142</v>
      </c>
      <c r="AE36" s="19">
        <f t="shared" si="200"/>
        <v>3.9900700572903975</v>
      </c>
      <c r="AF36" s="21"/>
      <c r="AG36" s="20">
        <f t="shared" si="201"/>
        <v>3.3041360494608369</v>
      </c>
      <c r="AH36" s="19">
        <f t="shared" si="202"/>
        <v>1.9844207482064165</v>
      </c>
      <c r="AI36" s="21"/>
      <c r="AJ36" s="17">
        <f t="shared" si="203"/>
        <v>261.8005590877649</v>
      </c>
    </row>
    <row r="37" spans="2:36" ht="15.75" x14ac:dyDescent="0.25">
      <c r="B37" s="138">
        <v>18</v>
      </c>
      <c r="C37" s="139"/>
      <c r="D37" s="79">
        <v>45713.625</v>
      </c>
      <c r="E37" s="92">
        <f t="shared" ref="E37" si="204">D37-D36</f>
        <v>9</v>
      </c>
      <c r="F37" s="93">
        <f t="shared" ref="F37" si="205">D37-D$20</f>
        <v>86</v>
      </c>
      <c r="G37" s="20">
        <v>808797.7585</v>
      </c>
      <c r="H37" s="20">
        <v>9158704.0439999998</v>
      </c>
      <c r="I37" s="19">
        <v>2618.8615</v>
      </c>
      <c r="K37" s="16">
        <f t="shared" ref="K37" si="206">(G37-G36)*100</f>
        <v>0.90000000782310963</v>
      </c>
      <c r="L37" s="17">
        <f t="shared" ref="L37" si="207">(H37-H36)*100</f>
        <v>6.25</v>
      </c>
      <c r="M37" s="17">
        <f t="shared" ref="M37" si="208">SQRT(K37^2+L37^2)</f>
        <v>6.3144675162741626</v>
      </c>
      <c r="N37" s="17">
        <f t="shared" ref="N37" si="209">(I37-I36)*100</f>
        <v>0.10000000002037268</v>
      </c>
      <c r="O37" s="18">
        <f t="shared" ref="O37" si="210">(SQRT((G37-G36)^2+(H37-H36)^2+(I37-I36)^2)*100)</f>
        <v>6.3152592990379803</v>
      </c>
      <c r="P37" s="18">
        <f t="shared" ref="P37" si="211">O37/(F37-F36)</f>
        <v>0.70169547767088669</v>
      </c>
      <c r="Q37" s="19">
        <f t="shared" ref="Q37" si="212">(P37-P36)/(F37-F36)</f>
        <v>4.4338277970362786E-2</v>
      </c>
      <c r="R37" s="21"/>
      <c r="S37" s="42">
        <f t="shared" ref="S37" si="213">IF(K37&lt;0, ATAN2(L37,K37)*180/PI()+360,ATAN2(L37,K37)*180/PI())</f>
        <v>8.1942634048902843</v>
      </c>
      <c r="T37" s="43">
        <f t="shared" ref="T37" si="214">ATAN(N37/M37)*180/PI()</f>
        <v>0.90729725319837473</v>
      </c>
      <c r="U37" s="21"/>
      <c r="V37" s="16">
        <f t="shared" ref="V37" si="215">(G37-$G$20)*100</f>
        <v>18.54999999050051</v>
      </c>
      <c r="W37" s="127">
        <f t="shared" ref="W37" si="216">(H37-$H$20)*100</f>
        <v>40.699999965727329</v>
      </c>
      <c r="X37" s="127">
        <f t="shared" ref="X37" si="217">SQRT(V37^2+W37^2)</f>
        <v>44.727983375709812</v>
      </c>
      <c r="Y37" s="127">
        <f t="shared" ref="Y37" si="218">(I37-$I$20)*100</f>
        <v>2.8000000000247383</v>
      </c>
      <c r="Z37" s="127">
        <f t="shared" ref="Z37" si="219">SQRT((G37-$G$20)^2+(H37-$H$20)^2+(I37-$I$20)^2)*100</f>
        <v>44.815538564853952</v>
      </c>
      <c r="AA37" s="127">
        <f t="shared" ref="AA37" si="220">Z37/F37</f>
        <v>0.52111091354481343</v>
      </c>
      <c r="AB37" s="19">
        <f t="shared" ref="AB37" si="221">(AA37-$AA$20)/(F37-$F$20)</f>
        <v>6.0594292272652724E-3</v>
      </c>
      <c r="AC37" s="21"/>
      <c r="AD37" s="16">
        <f t="shared" ref="AD37" si="222">IF(F37&lt;=0,NA(),IF((G37-$G$20)&lt;0,ATAN2((H37-$H$20),(G37-$G$20))*180/PI()+360,ATAN2((H37-$H$20),(G37-$G$20))*180/PI()))</f>
        <v>24.50226298970421</v>
      </c>
      <c r="AE37" s="19">
        <f t="shared" ref="AE37" si="223">IF(E37&lt;=0,NA(),ATAN(Y37/X37)*180/PI())</f>
        <v>3.5820776579671882</v>
      </c>
      <c r="AF37" s="21"/>
      <c r="AG37" s="20">
        <f t="shared" ref="AG37" si="224">1/(O37/E37)</f>
        <v>1.4251196306968732</v>
      </c>
      <c r="AH37" s="19">
        <f t="shared" ref="AH37" si="225">1/(Z37/F37)</f>
        <v>1.918977273374652</v>
      </c>
      <c r="AI37" s="21"/>
      <c r="AJ37" s="17">
        <f t="shared" ref="AJ37" si="226">SQRT((G37-$E$11)^2+(H37-$F$11)^2+(I37-$G$11)^2)</f>
        <v>261.81414450609014</v>
      </c>
    </row>
    <row r="38" spans="2:36" ht="15.75" x14ac:dyDescent="0.25">
      <c r="B38" s="138">
        <v>19</v>
      </c>
      <c r="C38" s="139"/>
      <c r="D38" s="79"/>
      <c r="E38" s="92"/>
      <c r="F38" s="93"/>
      <c r="G38" s="20"/>
      <c r="H38" s="20"/>
      <c r="I38" s="19"/>
    </row>
    <row r="39" spans="2:36" ht="15.75" x14ac:dyDescent="0.25">
      <c r="B39" s="138">
        <v>20</v>
      </c>
      <c r="C39" s="139"/>
      <c r="D39" s="79"/>
      <c r="E39" s="92"/>
      <c r="F39" s="93"/>
      <c r="G39" s="20"/>
      <c r="H39" s="20"/>
      <c r="I39" s="19"/>
    </row>
    <row r="40" spans="2:36" ht="15.75" x14ac:dyDescent="0.25">
      <c r="B40" s="138">
        <v>21</v>
      </c>
      <c r="C40" s="139"/>
      <c r="D40" s="79"/>
      <c r="E40" s="92"/>
      <c r="F40" s="93"/>
      <c r="G40" s="20"/>
      <c r="H40" s="20"/>
      <c r="I40" s="19"/>
    </row>
    <row r="41" spans="2:36" ht="15.75" x14ac:dyDescent="0.25">
      <c r="B41" s="138">
        <v>22</v>
      </c>
      <c r="C41" s="139"/>
      <c r="D41" s="79"/>
      <c r="E41" s="92"/>
      <c r="F41" s="93"/>
      <c r="G41" s="20"/>
      <c r="H41" s="20"/>
      <c r="I41" s="19"/>
    </row>
    <row r="42" spans="2:36" ht="15.75" x14ac:dyDescent="0.25">
      <c r="B42" s="138">
        <v>23</v>
      </c>
      <c r="C42" s="139"/>
      <c r="D42" s="79"/>
      <c r="E42" s="92"/>
      <c r="F42" s="93"/>
      <c r="G42" s="20"/>
      <c r="H42" s="20"/>
      <c r="I42" s="19"/>
    </row>
    <row r="43" spans="2:36" ht="15.75" x14ac:dyDescent="0.25">
      <c r="B43" s="138">
        <v>24</v>
      </c>
      <c r="C43" s="139"/>
      <c r="D43" s="79"/>
      <c r="E43" s="92"/>
      <c r="F43" s="93"/>
      <c r="G43" s="20"/>
      <c r="H43" s="20"/>
      <c r="I43" s="19"/>
    </row>
    <row r="44" spans="2:36" ht="15.75" x14ac:dyDescent="0.25">
      <c r="B44" s="138">
        <v>25</v>
      </c>
      <c r="C44" s="139"/>
      <c r="D44" s="79"/>
      <c r="E44" s="92"/>
      <c r="F44" s="93"/>
      <c r="G44" s="20"/>
      <c r="H44" s="20"/>
      <c r="I44" s="19"/>
    </row>
    <row r="45" spans="2:36" ht="15.75" x14ac:dyDescent="0.25">
      <c r="B45" s="138">
        <v>26</v>
      </c>
      <c r="C45" s="139"/>
      <c r="D45" s="79"/>
      <c r="E45" s="92"/>
      <c r="F45" s="93"/>
      <c r="G45" s="20"/>
      <c r="H45" s="20"/>
      <c r="I45" s="19"/>
    </row>
    <row r="46" spans="2:36" ht="15.75" x14ac:dyDescent="0.25">
      <c r="B46" s="138">
        <v>27</v>
      </c>
      <c r="C46" s="139"/>
      <c r="D46" s="79"/>
      <c r="E46" s="92"/>
      <c r="F46" s="93"/>
      <c r="G46" s="20"/>
      <c r="H46" s="20"/>
      <c r="I46" s="19"/>
    </row>
    <row r="47" spans="2:36" ht="15.75" x14ac:dyDescent="0.25">
      <c r="B47" s="138">
        <v>28</v>
      </c>
      <c r="C47" s="139"/>
      <c r="D47" s="79"/>
      <c r="E47" s="92"/>
      <c r="F47" s="93"/>
      <c r="G47" s="20"/>
      <c r="H47" s="20"/>
      <c r="I47" s="19"/>
    </row>
    <row r="48" spans="2:36" ht="15.75" x14ac:dyDescent="0.25">
      <c r="B48" s="138">
        <v>29</v>
      </c>
      <c r="C48" s="139"/>
      <c r="D48" s="79"/>
      <c r="E48" s="92"/>
      <c r="F48" s="93"/>
      <c r="G48" s="20"/>
      <c r="H48" s="20"/>
      <c r="I48" s="19"/>
    </row>
  </sheetData>
  <mergeCells count="41">
    <mergeCell ref="B21:C21"/>
    <mergeCell ref="B22:C22"/>
    <mergeCell ref="B23:C23"/>
    <mergeCell ref="B24:C24"/>
    <mergeCell ref="B25:C25"/>
    <mergeCell ref="B20:C20"/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AD17:AE17"/>
    <mergeCell ref="AG17:AG18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B41:C41"/>
    <mergeCell ref="B42:C42"/>
    <mergeCell ref="B43:C43"/>
    <mergeCell ref="B44:C44"/>
    <mergeCell ref="B45:C4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CH-1</vt:lpstr>
      <vt:lpstr>CH-2</vt:lpstr>
      <vt:lpstr>CH-3</vt:lpstr>
      <vt:lpstr>CH-4</vt:lpstr>
      <vt:lpstr>CH-5</vt:lpstr>
      <vt:lpstr>CH-6</vt:lpstr>
      <vt:lpstr>CH-7</vt:lpstr>
      <vt:lpstr>CH-21</vt:lpstr>
      <vt:lpstr>CH-22</vt:lpstr>
      <vt:lpstr>CH-23</vt:lpstr>
      <vt:lpstr>CH-24</vt:lpstr>
      <vt:lpstr>CH-25</vt:lpstr>
      <vt:lpstr>CH-26</vt:lpstr>
      <vt:lpstr>CH-27</vt:lpstr>
      <vt:lpstr>CH-28</vt:lpstr>
      <vt:lpstr>CH-29</vt:lpstr>
      <vt:lpstr>CH-30</vt:lpstr>
      <vt:lpstr>CH-41</vt:lpstr>
      <vt:lpstr>CH-42</vt:lpstr>
      <vt:lpstr>CH-43</vt:lpstr>
      <vt:lpstr>CH-44</vt:lpstr>
      <vt:lpstr>CH-45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J. Lopez Paez</dc:creator>
  <cp:lastModifiedBy>Usuario</cp:lastModifiedBy>
  <cp:lastPrinted>2024-06-16T21:07:51Z</cp:lastPrinted>
  <dcterms:created xsi:type="dcterms:W3CDTF">2022-07-12T02:43:15Z</dcterms:created>
  <dcterms:modified xsi:type="dcterms:W3CDTF">2025-03-06T01:13:25Z</dcterms:modified>
</cp:coreProperties>
</file>