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 Efraín\Desktop\_workspace\instrumentation\seed\250228_Febrero\DME Choloque\PZ CASAGRANDE\"/>
    </mc:Choice>
  </mc:AlternateContent>
  <xr:revisionPtr revIDLastSave="0" documentId="13_ncr:1_{C25E1E97-B896-4B66-9A6B-2DAEC419F8B1}" xr6:coauthVersionLast="47" xr6:coauthVersionMax="47" xr10:uidLastSave="{00000000-0000-0000-0000-000000000000}"/>
  <bookViews>
    <workbookView xWindow="-108" yWindow="-108" windowWidth="23256" windowHeight="12456" tabRatio="744" activeTab="2" xr2:uid="{00000000-000D-0000-FFFF-FFFF00000000}"/>
  </bookViews>
  <sheets>
    <sheet name="PH-SH23-101" sheetId="50" r:id="rId1"/>
    <sheet name="PH-SH23-103A" sheetId="94" r:id="rId2"/>
    <sheet name="PH-SH23-103B" sheetId="96" r:id="rId3"/>
  </sheets>
  <definedNames>
    <definedName name="_xlnm._FilterDatabase" localSheetId="0" hidden="1">'PH-SH23-101'!#REF!</definedName>
    <definedName name="_xlnm._FilterDatabase" localSheetId="1" hidden="1">'PH-SH23-103A'!#REF!</definedName>
    <definedName name="_xlnm._FilterDatabase" localSheetId="2" hidden="1">'PH-SH23-103B'!#REF!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94" l="1"/>
  <c r="G57" i="94"/>
  <c r="J57" i="94"/>
  <c r="F69" i="50"/>
  <c r="G69" i="50"/>
  <c r="J69" i="50"/>
  <c r="F56" i="96"/>
  <c r="G56" i="96"/>
  <c r="J56" i="96"/>
  <c r="F55" i="96"/>
  <c r="G55" i="96"/>
  <c r="J55" i="96"/>
  <c r="F54" i="96"/>
  <c r="G54" i="96"/>
  <c r="J54" i="96"/>
  <c r="F56" i="94"/>
  <c r="G56" i="94"/>
  <c r="J56" i="94"/>
  <c r="F68" i="50"/>
  <c r="G68" i="50"/>
  <c r="J68" i="50"/>
  <c r="J53" i="96"/>
  <c r="F53" i="96"/>
  <c r="G53" i="96"/>
  <c r="F55" i="94"/>
  <c r="G55" i="94"/>
  <c r="J55" i="94"/>
  <c r="F67" i="50"/>
  <c r="G67" i="50"/>
  <c r="J67" i="50"/>
  <c r="F52" i="96" l="1"/>
  <c r="G52" i="96"/>
  <c r="J52" i="96"/>
  <c r="F54" i="94"/>
  <c r="G54" i="94"/>
  <c r="J54" i="94"/>
  <c r="F66" i="50"/>
  <c r="G66" i="50"/>
  <c r="J66" i="50"/>
  <c r="F51" i="96"/>
  <c r="G51" i="96"/>
  <c r="J51" i="96"/>
  <c r="F53" i="94"/>
  <c r="G53" i="94"/>
  <c r="J53" i="94"/>
  <c r="F65" i="50"/>
  <c r="G65" i="50"/>
  <c r="J65" i="50"/>
  <c r="F50" i="96"/>
  <c r="G50" i="96"/>
  <c r="J50" i="96"/>
  <c r="F52" i="94"/>
  <c r="G52" i="94"/>
  <c r="J52" i="94"/>
  <c r="F64" i="50"/>
  <c r="G64" i="50"/>
  <c r="J64" i="50"/>
  <c r="F63" i="50"/>
  <c r="G63" i="50"/>
  <c r="J63" i="50"/>
  <c r="F49" i="96" l="1"/>
  <c r="G49" i="96"/>
  <c r="J49" i="96"/>
  <c r="F51" i="94"/>
  <c r="G51" i="94"/>
  <c r="J51" i="94"/>
  <c r="F48" i="96"/>
  <c r="G48" i="96"/>
  <c r="J48" i="96"/>
  <c r="F50" i="94"/>
  <c r="G50" i="94"/>
  <c r="J50" i="94"/>
  <c r="F62" i="50"/>
  <c r="G62" i="50"/>
  <c r="J62" i="50"/>
  <c r="F48" i="94"/>
  <c r="G48" i="94"/>
  <c r="J48" i="94"/>
  <c r="F49" i="94"/>
  <c r="G49" i="94"/>
  <c r="J49" i="94"/>
  <c r="F60" i="50"/>
  <c r="G60" i="50"/>
  <c r="J60" i="50"/>
  <c r="F61" i="50"/>
  <c r="G61" i="50"/>
  <c r="J61" i="50"/>
  <c r="F47" i="96"/>
  <c r="G47" i="96"/>
  <c r="J47" i="96"/>
  <c r="F47" i="94"/>
  <c r="G47" i="94"/>
  <c r="J47" i="94"/>
  <c r="F59" i="50"/>
  <c r="G59" i="50"/>
  <c r="J59" i="50"/>
  <c r="F58" i="50"/>
  <c r="G58" i="50"/>
  <c r="J58" i="50"/>
  <c r="F46" i="96"/>
  <c r="G46" i="96"/>
  <c r="J46" i="96"/>
  <c r="F46" i="94"/>
  <c r="G46" i="94"/>
  <c r="J46" i="94"/>
  <c r="F57" i="50"/>
  <c r="G57" i="50"/>
  <c r="J57" i="50"/>
  <c r="F44" i="96"/>
  <c r="G44" i="96"/>
  <c r="J44" i="96"/>
  <c r="F45" i="96"/>
  <c r="G45" i="96"/>
  <c r="J45" i="96"/>
  <c r="F44" i="94"/>
  <c r="G44" i="94"/>
  <c r="J44" i="94"/>
  <c r="F45" i="94"/>
  <c r="G45" i="94"/>
  <c r="J45" i="94"/>
  <c r="F55" i="50"/>
  <c r="G55" i="50"/>
  <c r="J55" i="50"/>
  <c r="F56" i="50"/>
  <c r="G56" i="50"/>
  <c r="J56" i="50"/>
  <c r="F43" i="96"/>
  <c r="G43" i="96"/>
  <c r="J43" i="96"/>
  <c r="F43" i="94"/>
  <c r="G43" i="94"/>
  <c r="J43" i="94"/>
  <c r="F54" i="50"/>
  <c r="G54" i="50"/>
  <c r="J54" i="50"/>
  <c r="F42" i="96"/>
  <c r="G42" i="96"/>
  <c r="J42" i="96"/>
  <c r="F42" i="94"/>
  <c r="G42" i="94"/>
  <c r="J42" i="94"/>
  <c r="F53" i="50"/>
  <c r="G53" i="50"/>
  <c r="J53" i="50"/>
  <c r="F41" i="96"/>
  <c r="G41" i="96"/>
  <c r="J41" i="96"/>
  <c r="F41" i="94"/>
  <c r="G41" i="94"/>
  <c r="J41" i="94"/>
  <c r="F52" i="50"/>
  <c r="G52" i="50"/>
  <c r="J52" i="50"/>
  <c r="F40" i="96"/>
  <c r="G40" i="96"/>
  <c r="J40" i="96"/>
  <c r="F40" i="94"/>
  <c r="G40" i="94"/>
  <c r="J40" i="94"/>
  <c r="M61" i="50" l="1"/>
  <c r="N61" i="50" s="1"/>
  <c r="P61" i="50" s="1"/>
  <c r="F51" i="50"/>
  <c r="G51" i="50"/>
  <c r="J51" i="50"/>
  <c r="F39" i="96"/>
  <c r="G39" i="96"/>
  <c r="J39" i="96"/>
  <c r="F39" i="94"/>
  <c r="G39" i="94"/>
  <c r="J39" i="94"/>
  <c r="F50" i="50"/>
  <c r="G50" i="50"/>
  <c r="J50" i="50"/>
  <c r="F49" i="50"/>
  <c r="G49" i="50"/>
  <c r="J49" i="50"/>
  <c r="F38" i="94"/>
  <c r="G38" i="94"/>
  <c r="J38" i="94"/>
  <c r="F38" i="96"/>
  <c r="G38" i="96"/>
  <c r="J38" i="96"/>
  <c r="M38" i="96"/>
  <c r="O38" i="96" s="1"/>
  <c r="F37" i="96"/>
  <c r="G37" i="96"/>
  <c r="J37" i="96"/>
  <c r="M37" i="96" s="1"/>
  <c r="R37" i="96" s="1"/>
  <c r="F37" i="94"/>
  <c r="G37" i="94"/>
  <c r="J37" i="94"/>
  <c r="F48" i="50"/>
  <c r="G48" i="50"/>
  <c r="J48" i="50"/>
  <c r="M48" i="50" s="1"/>
  <c r="F36" i="96"/>
  <c r="G36" i="96"/>
  <c r="J36" i="96"/>
  <c r="M36" i="96"/>
  <c r="F36" i="94"/>
  <c r="G36" i="94"/>
  <c r="J36" i="94"/>
  <c r="F47" i="50"/>
  <c r="G47" i="50"/>
  <c r="J47" i="50"/>
  <c r="F35" i="96"/>
  <c r="G35" i="96"/>
  <c r="J35" i="96"/>
  <c r="F35" i="94"/>
  <c r="G35" i="94"/>
  <c r="J35" i="94"/>
  <c r="F46" i="50"/>
  <c r="G46" i="50"/>
  <c r="J46" i="50"/>
  <c r="F34" i="96"/>
  <c r="G34" i="96"/>
  <c r="J34" i="96"/>
  <c r="M34" i="96" s="1"/>
  <c r="F34" i="94"/>
  <c r="G34" i="94"/>
  <c r="J34" i="94"/>
  <c r="J45" i="50"/>
  <c r="F45" i="50"/>
  <c r="G45" i="50"/>
  <c r="F33" i="96"/>
  <c r="G33" i="96"/>
  <c r="J33" i="96"/>
  <c r="M33" i="96" s="1"/>
  <c r="F33" i="94"/>
  <c r="G33" i="94"/>
  <c r="J33" i="94"/>
  <c r="F44" i="50"/>
  <c r="G44" i="50"/>
  <c r="J44" i="50"/>
  <c r="F32" i="96"/>
  <c r="G32" i="96"/>
  <c r="J32" i="96"/>
  <c r="M32" i="96" s="1"/>
  <c r="N32" i="96" s="1"/>
  <c r="P32" i="96" s="1"/>
  <c r="F32" i="94"/>
  <c r="G32" i="94"/>
  <c r="J32" i="94"/>
  <c r="F43" i="50"/>
  <c r="G43" i="50"/>
  <c r="J43" i="50"/>
  <c r="M43" i="50" s="1"/>
  <c r="F31" i="96"/>
  <c r="G31" i="96"/>
  <c r="J31" i="96"/>
  <c r="M31" i="96" s="1"/>
  <c r="F31" i="94"/>
  <c r="G31" i="94"/>
  <c r="J31" i="94"/>
  <c r="F42" i="50"/>
  <c r="G42" i="50"/>
  <c r="J42" i="50"/>
  <c r="F41" i="50"/>
  <c r="G41" i="50"/>
  <c r="J41" i="50"/>
  <c r="M41" i="50" s="1"/>
  <c r="N41" i="50" s="1"/>
  <c r="P41" i="50" s="1"/>
  <c r="F30" i="96"/>
  <c r="G30" i="96"/>
  <c r="J30" i="96"/>
  <c r="F30" i="94"/>
  <c r="G30" i="94"/>
  <c r="J30" i="94"/>
  <c r="M30" i="94" s="1"/>
  <c r="F29" i="96"/>
  <c r="G29" i="96"/>
  <c r="J29" i="96"/>
  <c r="F29" i="94"/>
  <c r="G29" i="94"/>
  <c r="J29" i="94"/>
  <c r="M29" i="94" s="1"/>
  <c r="F40" i="50"/>
  <c r="G40" i="50"/>
  <c r="J40" i="50"/>
  <c r="M40" i="50" s="1"/>
  <c r="F28" i="94"/>
  <c r="G28" i="94"/>
  <c r="J28" i="94"/>
  <c r="F28" i="96"/>
  <c r="G28" i="96"/>
  <c r="J28" i="96"/>
  <c r="M28" i="96"/>
  <c r="N28" i="96" s="1"/>
  <c r="P28" i="96" s="1"/>
  <c r="F39" i="50"/>
  <c r="G39" i="50"/>
  <c r="J39" i="50"/>
  <c r="M39" i="50"/>
  <c r="R39" i="50" s="1"/>
  <c r="F38" i="50"/>
  <c r="G38" i="50"/>
  <c r="J38" i="50"/>
  <c r="F27" i="96"/>
  <c r="G27" i="96"/>
  <c r="J27" i="96"/>
  <c r="M27" i="96"/>
  <c r="N27" i="96" s="1"/>
  <c r="P27" i="96" s="1"/>
  <c r="F27" i="94"/>
  <c r="G27" i="94"/>
  <c r="J27" i="94"/>
  <c r="F37" i="50"/>
  <c r="G37" i="50"/>
  <c r="J37" i="50"/>
  <c r="F34" i="50"/>
  <c r="G34" i="50"/>
  <c r="J34" i="50"/>
  <c r="F35" i="50"/>
  <c r="G35" i="50"/>
  <c r="J35" i="50"/>
  <c r="M35" i="50" s="1"/>
  <c r="F36" i="50"/>
  <c r="G36" i="50"/>
  <c r="J36" i="50"/>
  <c r="F33" i="50"/>
  <c r="G33" i="50"/>
  <c r="J33" i="50"/>
  <c r="F32" i="50"/>
  <c r="G32" i="50"/>
  <c r="J32" i="50"/>
  <c r="M32" i="50" s="1"/>
  <c r="O32" i="50" s="1"/>
  <c r="F31" i="50"/>
  <c r="G31" i="50"/>
  <c r="J31" i="50"/>
  <c r="F30" i="50"/>
  <c r="G30" i="50"/>
  <c r="J30" i="50"/>
  <c r="F29" i="50"/>
  <c r="G29" i="50"/>
  <c r="J29" i="50"/>
  <c r="F28" i="50"/>
  <c r="G28" i="50"/>
  <c r="J28" i="50"/>
  <c r="F26" i="96"/>
  <c r="G26" i="96"/>
  <c r="J26" i="96"/>
  <c r="M26" i="96"/>
  <c r="N26" i="96" s="1"/>
  <c r="P26" i="96" s="1"/>
  <c r="F26" i="94"/>
  <c r="G26" i="94"/>
  <c r="J26" i="94"/>
  <c r="F27" i="50"/>
  <c r="G27" i="50"/>
  <c r="J27" i="50"/>
  <c r="F25" i="96"/>
  <c r="G25" i="96"/>
  <c r="J25" i="96"/>
  <c r="F25" i="94"/>
  <c r="G25" i="94"/>
  <c r="J25" i="94"/>
  <c r="M25" i="94" s="1"/>
  <c r="F26" i="50"/>
  <c r="G26" i="50"/>
  <c r="J26" i="50"/>
  <c r="M26" i="50"/>
  <c r="O26" i="50" s="1"/>
  <c r="F24" i="96"/>
  <c r="G24" i="96"/>
  <c r="J24" i="96"/>
  <c r="F24" i="94"/>
  <c r="G24" i="94"/>
  <c r="J24" i="94"/>
  <c r="F25" i="50"/>
  <c r="G25" i="50"/>
  <c r="J25" i="50"/>
  <c r="G22" i="50"/>
  <c r="F22" i="50"/>
  <c r="H16" i="50"/>
  <c r="M56" i="50" s="1"/>
  <c r="J22" i="50"/>
  <c r="J23" i="96"/>
  <c r="G23" i="96"/>
  <c r="F23" i="96"/>
  <c r="J22" i="96"/>
  <c r="G22" i="96"/>
  <c r="F22" i="96"/>
  <c r="H16" i="96"/>
  <c r="J23" i="94"/>
  <c r="G23" i="94"/>
  <c r="F23" i="94"/>
  <c r="J22" i="94"/>
  <c r="G22" i="94"/>
  <c r="F22" i="94"/>
  <c r="H16" i="94"/>
  <c r="J24" i="50"/>
  <c r="G24" i="50"/>
  <c r="F24" i="50"/>
  <c r="J23" i="50"/>
  <c r="G23" i="50"/>
  <c r="F23" i="50"/>
  <c r="N39" i="50" l="1"/>
  <c r="P39" i="50" s="1"/>
  <c r="R35" i="50"/>
  <c r="N35" i="50"/>
  <c r="P35" i="50" s="1"/>
  <c r="O35" i="50"/>
  <c r="O48" i="50"/>
  <c r="N48" i="50"/>
  <c r="P48" i="50" s="1"/>
  <c r="O43" i="50"/>
  <c r="S43" i="50"/>
  <c r="N43" i="50"/>
  <c r="P43" i="50" s="1"/>
  <c r="R43" i="50"/>
  <c r="R56" i="50"/>
  <c r="N56" i="50"/>
  <c r="P56" i="50" s="1"/>
  <c r="O56" i="50"/>
  <c r="S56" i="50"/>
  <c r="O40" i="50"/>
  <c r="N40" i="50"/>
  <c r="P40" i="50" s="1"/>
  <c r="M45" i="50"/>
  <c r="M49" i="50"/>
  <c r="M62" i="50"/>
  <c r="M22" i="50"/>
  <c r="M30" i="50"/>
  <c r="R30" i="50" s="1"/>
  <c r="S30" i="50" s="1"/>
  <c r="M59" i="50"/>
  <c r="M44" i="50"/>
  <c r="M47" i="50"/>
  <c r="O47" i="50" s="1"/>
  <c r="M58" i="50"/>
  <c r="M27" i="50"/>
  <c r="M28" i="50"/>
  <c r="M36" i="50"/>
  <c r="M38" i="50"/>
  <c r="M46" i="50"/>
  <c r="N46" i="50" s="1"/>
  <c r="P46" i="50" s="1"/>
  <c r="M31" i="50"/>
  <c r="N31" i="50" s="1"/>
  <c r="P31" i="50" s="1"/>
  <c r="M50" i="50"/>
  <c r="N50" i="50" s="1"/>
  <c r="P50" i="50" s="1"/>
  <c r="R61" i="50"/>
  <c r="S61" i="50" s="1"/>
  <c r="M60" i="50"/>
  <c r="M53" i="50"/>
  <c r="M42" i="50"/>
  <c r="M51" i="50"/>
  <c r="N51" i="50" s="1"/>
  <c r="P51" i="50" s="1"/>
  <c r="O61" i="50"/>
  <c r="M25" i="50"/>
  <c r="N25" i="50" s="1"/>
  <c r="P25" i="50" s="1"/>
  <c r="M69" i="50"/>
  <c r="M67" i="50"/>
  <c r="M68" i="50"/>
  <c r="M63" i="50"/>
  <c r="M65" i="50"/>
  <c r="M66" i="50"/>
  <c r="M54" i="50"/>
  <c r="M64" i="50"/>
  <c r="M55" i="50"/>
  <c r="M57" i="50"/>
  <c r="M33" i="50"/>
  <c r="M34" i="50"/>
  <c r="N26" i="50"/>
  <c r="P26" i="50" s="1"/>
  <c r="M29" i="50"/>
  <c r="O29" i="50" s="1"/>
  <c r="M37" i="50"/>
  <c r="O37" i="50" s="1"/>
  <c r="O39" i="50"/>
  <c r="M52" i="50"/>
  <c r="R29" i="94"/>
  <c r="S29" i="94" s="1"/>
  <c r="N29" i="94"/>
  <c r="P29" i="94" s="1"/>
  <c r="O29" i="94"/>
  <c r="R30" i="94"/>
  <c r="O30" i="94"/>
  <c r="M36" i="94"/>
  <c r="M33" i="94"/>
  <c r="N33" i="94" s="1"/>
  <c r="P33" i="94" s="1"/>
  <c r="M57" i="94"/>
  <c r="M55" i="94"/>
  <c r="M56" i="94"/>
  <c r="M27" i="94"/>
  <c r="N27" i="94" s="1"/>
  <c r="P27" i="94" s="1"/>
  <c r="M34" i="94"/>
  <c r="N34" i="94" s="1"/>
  <c r="P34" i="94" s="1"/>
  <c r="O33" i="96"/>
  <c r="N33" i="96"/>
  <c r="P33" i="96" s="1"/>
  <c r="R33" i="96"/>
  <c r="S33" i="96" s="1"/>
  <c r="R36" i="96"/>
  <c r="S36" i="96" s="1"/>
  <c r="O36" i="96"/>
  <c r="M48" i="96"/>
  <c r="M56" i="96"/>
  <c r="M53" i="96"/>
  <c r="M54" i="96"/>
  <c r="M55" i="96"/>
  <c r="M30" i="96"/>
  <c r="O30" i="96" s="1"/>
  <c r="N36" i="96"/>
  <c r="P36" i="96" s="1"/>
  <c r="O27" i="96"/>
  <c r="R27" i="96"/>
  <c r="S27" i="96" s="1"/>
  <c r="N31" i="96"/>
  <c r="P31" i="96" s="1"/>
  <c r="R31" i="96"/>
  <c r="S31" i="96" s="1"/>
  <c r="O31" i="96"/>
  <c r="O48" i="96"/>
  <c r="R48" i="96"/>
  <c r="S48" i="96" s="1"/>
  <c r="N48" i="96"/>
  <c r="P48" i="96" s="1"/>
  <c r="M25" i="96"/>
  <c r="M24" i="96"/>
  <c r="N24" i="96" s="1"/>
  <c r="P24" i="96" s="1"/>
  <c r="M51" i="96"/>
  <c r="M52" i="96"/>
  <c r="M50" i="96"/>
  <c r="M44" i="96"/>
  <c r="M43" i="96"/>
  <c r="M47" i="96"/>
  <c r="M42" i="96"/>
  <c r="M40" i="96"/>
  <c r="M45" i="96"/>
  <c r="M35" i="96"/>
  <c r="N35" i="96" s="1"/>
  <c r="P35" i="96" s="1"/>
  <c r="M39" i="96"/>
  <c r="N39" i="96" s="1"/>
  <c r="P39" i="96" s="1"/>
  <c r="M41" i="96"/>
  <c r="M29" i="96"/>
  <c r="M46" i="96"/>
  <c r="M49" i="96"/>
  <c r="R36" i="94"/>
  <c r="N36" i="94"/>
  <c r="P36" i="94" s="1"/>
  <c r="O36" i="94"/>
  <c r="N25" i="94"/>
  <c r="P25" i="94" s="1"/>
  <c r="O25" i="94"/>
  <c r="R25" i="94"/>
  <c r="S25" i="94"/>
  <c r="M54" i="94"/>
  <c r="M53" i="94"/>
  <c r="M52" i="94"/>
  <c r="M41" i="94"/>
  <c r="M43" i="94"/>
  <c r="M42" i="94"/>
  <c r="M45" i="94"/>
  <c r="M28" i="94"/>
  <c r="O28" i="94" s="1"/>
  <c r="M31" i="94"/>
  <c r="N31" i="94" s="1"/>
  <c r="P31" i="94" s="1"/>
  <c r="M39" i="94"/>
  <c r="N39" i="94" s="1"/>
  <c r="P39" i="94" s="1"/>
  <c r="M46" i="94"/>
  <c r="M51" i="94"/>
  <c r="M40" i="94"/>
  <c r="M32" i="94"/>
  <c r="N32" i="94" s="1"/>
  <c r="P32" i="94" s="1"/>
  <c r="M47" i="94"/>
  <c r="M35" i="94"/>
  <c r="N35" i="94" s="1"/>
  <c r="P35" i="94" s="1"/>
  <c r="M38" i="94"/>
  <c r="M49" i="94"/>
  <c r="M26" i="94"/>
  <c r="M50" i="94"/>
  <c r="M37" i="94"/>
  <c r="M48" i="94"/>
  <c r="M44" i="94"/>
  <c r="O39" i="96"/>
  <c r="R39" i="96"/>
  <c r="S39" i="96" s="1"/>
  <c r="R49" i="50"/>
  <c r="S49" i="50" s="1"/>
  <c r="N38" i="96"/>
  <c r="P38" i="96" s="1"/>
  <c r="R38" i="96"/>
  <c r="S38" i="96" s="1"/>
  <c r="O37" i="96"/>
  <c r="N37" i="96"/>
  <c r="P37" i="96" s="1"/>
  <c r="S37" i="96"/>
  <c r="R48" i="50"/>
  <c r="S48" i="50" s="1"/>
  <c r="S36" i="94"/>
  <c r="R47" i="50"/>
  <c r="S47" i="50" s="1"/>
  <c r="R35" i="94"/>
  <c r="S35" i="94" s="1"/>
  <c r="O35" i="94"/>
  <c r="R34" i="96"/>
  <c r="S34" i="96" s="1"/>
  <c r="N34" i="96"/>
  <c r="P34" i="96" s="1"/>
  <c r="O34" i="96"/>
  <c r="O34" i="94"/>
  <c r="R34" i="94"/>
  <c r="S34" i="94" s="1"/>
  <c r="R33" i="94"/>
  <c r="S33" i="94" s="1"/>
  <c r="R32" i="96"/>
  <c r="S32" i="96" s="1"/>
  <c r="O32" i="96"/>
  <c r="R41" i="50"/>
  <c r="S41" i="50" s="1"/>
  <c r="O41" i="50"/>
  <c r="N30" i="96"/>
  <c r="P30" i="96" s="1"/>
  <c r="R30" i="96"/>
  <c r="S30" i="96" s="1"/>
  <c r="S30" i="94"/>
  <c r="N30" i="94"/>
  <c r="P30" i="94" s="1"/>
  <c r="R40" i="50"/>
  <c r="S40" i="50" s="1"/>
  <c r="R28" i="96"/>
  <c r="S28" i="96" s="1"/>
  <c r="O28" i="96"/>
  <c r="N28" i="94"/>
  <c r="P28" i="94" s="1"/>
  <c r="S39" i="50"/>
  <c r="O27" i="94"/>
  <c r="R27" i="94"/>
  <c r="S27" i="94" s="1"/>
  <c r="S35" i="50"/>
  <c r="N33" i="50"/>
  <c r="P33" i="50" s="1"/>
  <c r="O33" i="50"/>
  <c r="R33" i="50"/>
  <c r="S33" i="50" s="1"/>
  <c r="R32" i="50"/>
  <c r="S32" i="50" s="1"/>
  <c r="N32" i="50"/>
  <c r="P32" i="50" s="1"/>
  <c r="O31" i="50"/>
  <c r="R31" i="50"/>
  <c r="S31" i="50" s="1"/>
  <c r="N30" i="50"/>
  <c r="P30" i="50" s="1"/>
  <c r="R26" i="96"/>
  <c r="S26" i="96" s="1"/>
  <c r="O26" i="96"/>
  <c r="R27" i="50"/>
  <c r="S27" i="50" s="1"/>
  <c r="R26" i="50"/>
  <c r="S26" i="50" s="1"/>
  <c r="M24" i="94"/>
  <c r="N24" i="94" s="1"/>
  <c r="P24" i="94" s="1"/>
  <c r="M22" i="96"/>
  <c r="N22" i="96" s="1"/>
  <c r="P22" i="96" s="1"/>
  <c r="M23" i="96"/>
  <c r="O23" i="96" s="1"/>
  <c r="M23" i="94"/>
  <c r="O23" i="94" s="1"/>
  <c r="M24" i="50"/>
  <c r="O24" i="50" s="1"/>
  <c r="M23" i="50"/>
  <c r="N23" i="50" s="1"/>
  <c r="P23" i="50" s="1"/>
  <c r="R22" i="50"/>
  <c r="M22" i="94"/>
  <c r="O33" i="94" l="1"/>
  <c r="O50" i="50"/>
  <c r="R25" i="50"/>
  <c r="S25" i="50" s="1"/>
  <c r="N29" i="50"/>
  <c r="P29" i="50" s="1"/>
  <c r="N47" i="50"/>
  <c r="P47" i="50" s="1"/>
  <c r="O25" i="50"/>
  <c r="O30" i="50"/>
  <c r="R46" i="50"/>
  <c r="S46" i="50" s="1"/>
  <c r="O45" i="50"/>
  <c r="R45" i="50"/>
  <c r="S45" i="50" s="1"/>
  <c r="N45" i="50"/>
  <c r="P45" i="50" s="1"/>
  <c r="O46" i="50"/>
  <c r="O52" i="50"/>
  <c r="R52" i="50"/>
  <c r="S52" i="50" s="1"/>
  <c r="N52" i="50"/>
  <c r="P52" i="50" s="1"/>
  <c r="N55" i="50"/>
  <c r="P55" i="50" s="1"/>
  <c r="O55" i="50"/>
  <c r="R55" i="50"/>
  <c r="S55" i="50"/>
  <c r="R69" i="50"/>
  <c r="O69" i="50"/>
  <c r="N69" i="50"/>
  <c r="P69" i="50" s="1"/>
  <c r="S69" i="50"/>
  <c r="R50" i="50"/>
  <c r="S50" i="50" s="1"/>
  <c r="R37" i="50"/>
  <c r="S37" i="50" s="1"/>
  <c r="R57" i="50"/>
  <c r="S57" i="50" s="1"/>
  <c r="N57" i="50"/>
  <c r="P57" i="50" s="1"/>
  <c r="O57" i="50"/>
  <c r="O67" i="50"/>
  <c r="N67" i="50"/>
  <c r="P67" i="50" s="1"/>
  <c r="R67" i="50"/>
  <c r="S67" i="50" s="1"/>
  <c r="N58" i="50"/>
  <c r="P58" i="50" s="1"/>
  <c r="O58" i="50"/>
  <c r="R58" i="50"/>
  <c r="S58" i="50" s="1"/>
  <c r="R29" i="50"/>
  <c r="S29" i="50" s="1"/>
  <c r="N37" i="50"/>
  <c r="P37" i="50" s="1"/>
  <c r="R64" i="50"/>
  <c r="S64" i="50" s="1"/>
  <c r="O64" i="50"/>
  <c r="N64" i="50"/>
  <c r="P64" i="50" s="1"/>
  <c r="R44" i="50"/>
  <c r="S44" i="50" s="1"/>
  <c r="N44" i="50"/>
  <c r="P44" i="50" s="1"/>
  <c r="O44" i="50"/>
  <c r="O54" i="50"/>
  <c r="N54" i="50"/>
  <c r="P54" i="50" s="1"/>
  <c r="R54" i="50"/>
  <c r="S54" i="50" s="1"/>
  <c r="O66" i="50"/>
  <c r="N66" i="50"/>
  <c r="P66" i="50" s="1"/>
  <c r="R66" i="50"/>
  <c r="S66" i="50" s="1"/>
  <c r="R38" i="50"/>
  <c r="S38" i="50" s="1"/>
  <c r="O38" i="50"/>
  <c r="N38" i="50"/>
  <c r="P38" i="50" s="1"/>
  <c r="R51" i="50"/>
  <c r="S51" i="50" s="1"/>
  <c r="R65" i="50"/>
  <c r="S65" i="50" s="1"/>
  <c r="O65" i="50"/>
  <c r="N65" i="50"/>
  <c r="P65" i="50" s="1"/>
  <c r="N42" i="50"/>
  <c r="P42" i="50" s="1"/>
  <c r="O42" i="50"/>
  <c r="R42" i="50"/>
  <c r="S42" i="50" s="1"/>
  <c r="R36" i="50"/>
  <c r="S36" i="50" s="1"/>
  <c r="O36" i="50"/>
  <c r="N36" i="50"/>
  <c r="P36" i="50" s="1"/>
  <c r="R59" i="50"/>
  <c r="S59" i="50" s="1"/>
  <c r="O59" i="50"/>
  <c r="N59" i="50"/>
  <c r="P59" i="50" s="1"/>
  <c r="O51" i="50"/>
  <c r="R34" i="50"/>
  <c r="S34" i="50" s="1"/>
  <c r="O34" i="50"/>
  <c r="N34" i="50"/>
  <c r="P34" i="50" s="1"/>
  <c r="O63" i="50"/>
  <c r="N63" i="50"/>
  <c r="P63" i="50" s="1"/>
  <c r="R63" i="50"/>
  <c r="S63" i="50" s="1"/>
  <c r="O53" i="50"/>
  <c r="R53" i="50"/>
  <c r="S53" i="50"/>
  <c r="N53" i="50"/>
  <c r="P53" i="50" s="1"/>
  <c r="R28" i="50"/>
  <c r="O28" i="50"/>
  <c r="S28" i="50"/>
  <c r="N28" i="50"/>
  <c r="P28" i="50" s="1"/>
  <c r="O62" i="50"/>
  <c r="N62" i="50"/>
  <c r="P62" i="50" s="1"/>
  <c r="R62" i="50"/>
  <c r="S62" i="50" s="1"/>
  <c r="R68" i="50"/>
  <c r="S68" i="50" s="1"/>
  <c r="O68" i="50"/>
  <c r="N68" i="50"/>
  <c r="P68" i="50" s="1"/>
  <c r="R60" i="50"/>
  <c r="S60" i="50" s="1"/>
  <c r="O60" i="50"/>
  <c r="N60" i="50"/>
  <c r="P60" i="50" s="1"/>
  <c r="O27" i="50"/>
  <c r="N27" i="50"/>
  <c r="P27" i="50" s="1"/>
  <c r="O49" i="50"/>
  <c r="N49" i="50"/>
  <c r="P49" i="50" s="1"/>
  <c r="N55" i="94"/>
  <c r="P55" i="94" s="1"/>
  <c r="O55" i="94"/>
  <c r="R55" i="94"/>
  <c r="S55" i="94" s="1"/>
  <c r="R57" i="94"/>
  <c r="S57" i="94" s="1"/>
  <c r="N57" i="94"/>
  <c r="P57" i="94" s="1"/>
  <c r="O57" i="94"/>
  <c r="O32" i="94"/>
  <c r="R32" i="94"/>
  <c r="S32" i="94" s="1"/>
  <c r="R56" i="94"/>
  <c r="S56" i="94" s="1"/>
  <c r="O56" i="94"/>
  <c r="N56" i="94"/>
  <c r="P56" i="94" s="1"/>
  <c r="R53" i="96"/>
  <c r="S53" i="96" s="1"/>
  <c r="N53" i="96"/>
  <c r="P53" i="96" s="1"/>
  <c r="O53" i="96"/>
  <c r="N56" i="96"/>
  <c r="P56" i="96" s="1"/>
  <c r="O56" i="96"/>
  <c r="R56" i="96"/>
  <c r="S56" i="96"/>
  <c r="O35" i="96"/>
  <c r="R35" i="96"/>
  <c r="S35" i="96" s="1"/>
  <c r="R55" i="96"/>
  <c r="S55" i="96" s="1"/>
  <c r="N55" i="96"/>
  <c r="P55" i="96" s="1"/>
  <c r="O55" i="96"/>
  <c r="O54" i="96"/>
  <c r="R54" i="96"/>
  <c r="S54" i="96"/>
  <c r="N54" i="96"/>
  <c r="P54" i="96" s="1"/>
  <c r="N42" i="96"/>
  <c r="P42" i="96" s="1"/>
  <c r="O42" i="96"/>
  <c r="R42" i="96"/>
  <c r="S42" i="96" s="1"/>
  <c r="N44" i="96"/>
  <c r="P44" i="96" s="1"/>
  <c r="O44" i="96"/>
  <c r="R44" i="96"/>
  <c r="S44" i="96" s="1"/>
  <c r="O49" i="96"/>
  <c r="N49" i="96"/>
  <c r="P49" i="96" s="1"/>
  <c r="R49" i="96"/>
  <c r="S49" i="96"/>
  <c r="R45" i="96"/>
  <c r="N45" i="96"/>
  <c r="P45" i="96" s="1"/>
  <c r="O45" i="96"/>
  <c r="S45" i="96"/>
  <c r="O47" i="96"/>
  <c r="R47" i="96"/>
  <c r="S47" i="96" s="1"/>
  <c r="N47" i="96"/>
  <c r="P47" i="96" s="1"/>
  <c r="R43" i="96"/>
  <c r="S43" i="96" s="1"/>
  <c r="N43" i="96"/>
  <c r="P43" i="96" s="1"/>
  <c r="O43" i="96"/>
  <c r="R50" i="96"/>
  <c r="S50" i="96" s="1"/>
  <c r="N50" i="96"/>
  <c r="P50" i="96" s="1"/>
  <c r="O50" i="96"/>
  <c r="R52" i="96"/>
  <c r="S52" i="96" s="1"/>
  <c r="N52" i="96"/>
  <c r="P52" i="96" s="1"/>
  <c r="O52" i="96"/>
  <c r="R51" i="96"/>
  <c r="S51" i="96" s="1"/>
  <c r="O51" i="96"/>
  <c r="N51" i="96"/>
  <c r="P51" i="96" s="1"/>
  <c r="O25" i="96"/>
  <c r="N25" i="96"/>
  <c r="P25" i="96" s="1"/>
  <c r="R25" i="96"/>
  <c r="S25" i="96" s="1"/>
  <c r="O24" i="96"/>
  <c r="R46" i="96"/>
  <c r="S46" i="96" s="1"/>
  <c r="N46" i="96"/>
  <c r="P46" i="96" s="1"/>
  <c r="O46" i="96"/>
  <c r="R24" i="96"/>
  <c r="S24" i="96" s="1"/>
  <c r="N29" i="96"/>
  <c r="P29" i="96" s="1"/>
  <c r="R29" i="96"/>
  <c r="S29" i="96" s="1"/>
  <c r="O29" i="96"/>
  <c r="N41" i="96"/>
  <c r="P41" i="96" s="1"/>
  <c r="O41" i="96"/>
  <c r="R41" i="96"/>
  <c r="S41" i="96" s="1"/>
  <c r="N40" i="96"/>
  <c r="P40" i="96" s="1"/>
  <c r="O40" i="96"/>
  <c r="R40" i="96"/>
  <c r="S40" i="96" s="1"/>
  <c r="N40" i="94"/>
  <c r="P40" i="94" s="1"/>
  <c r="R40" i="94"/>
  <c r="S40" i="94" s="1"/>
  <c r="O40" i="94"/>
  <c r="O51" i="94"/>
  <c r="R51" i="94"/>
  <c r="S51" i="94" s="1"/>
  <c r="N51" i="94"/>
  <c r="P51" i="94" s="1"/>
  <c r="N46" i="94"/>
  <c r="P46" i="94" s="1"/>
  <c r="R46" i="94"/>
  <c r="S46" i="94" s="1"/>
  <c r="O46" i="94"/>
  <c r="O48" i="94"/>
  <c r="R48" i="94"/>
  <c r="N48" i="94"/>
  <c r="P48" i="94" s="1"/>
  <c r="S48" i="94"/>
  <c r="N45" i="94"/>
  <c r="P45" i="94" s="1"/>
  <c r="R45" i="94"/>
  <c r="S45" i="94" s="1"/>
  <c r="O45" i="94"/>
  <c r="N37" i="94"/>
  <c r="P37" i="94" s="1"/>
  <c r="O37" i="94"/>
  <c r="R37" i="94"/>
  <c r="S37" i="94"/>
  <c r="R42" i="94"/>
  <c r="S42" i="94" s="1"/>
  <c r="N42" i="94"/>
  <c r="P42" i="94" s="1"/>
  <c r="O42" i="94"/>
  <c r="O50" i="94"/>
  <c r="R50" i="94"/>
  <c r="S50" i="94" s="1"/>
  <c r="N50" i="94"/>
  <c r="P50" i="94" s="1"/>
  <c r="N43" i="94"/>
  <c r="P43" i="94" s="1"/>
  <c r="O43" i="94"/>
  <c r="R43" i="94"/>
  <c r="S43" i="94" s="1"/>
  <c r="N41" i="94"/>
  <c r="P41" i="94" s="1"/>
  <c r="O41" i="94"/>
  <c r="R41" i="94"/>
  <c r="S41" i="94"/>
  <c r="R26" i="94"/>
  <c r="S26" i="94" s="1"/>
  <c r="N26" i="94"/>
  <c r="P26" i="94" s="1"/>
  <c r="O26" i="94"/>
  <c r="O52" i="94"/>
  <c r="R52" i="94"/>
  <c r="S52" i="94" s="1"/>
  <c r="N52" i="94"/>
  <c r="P52" i="94" s="1"/>
  <c r="O31" i="94"/>
  <c r="O49" i="94"/>
  <c r="R49" i="94"/>
  <c r="S49" i="94" s="1"/>
  <c r="N49" i="94"/>
  <c r="P49" i="94" s="1"/>
  <c r="R53" i="94"/>
  <c r="N53" i="94"/>
  <c r="P53" i="94" s="1"/>
  <c r="O53" i="94"/>
  <c r="S53" i="94"/>
  <c r="R31" i="94"/>
  <c r="S31" i="94" s="1"/>
  <c r="O39" i="94"/>
  <c r="R38" i="94"/>
  <c r="S38" i="94" s="1"/>
  <c r="N38" i="94"/>
  <c r="P38" i="94" s="1"/>
  <c r="O38" i="94"/>
  <c r="R54" i="94"/>
  <c r="S54" i="94" s="1"/>
  <c r="N54" i="94"/>
  <c r="P54" i="94" s="1"/>
  <c r="O54" i="94"/>
  <c r="R39" i="94"/>
  <c r="S39" i="94" s="1"/>
  <c r="R28" i="94"/>
  <c r="S28" i="94" s="1"/>
  <c r="O47" i="94"/>
  <c r="N47" i="94"/>
  <c r="P47" i="94" s="1"/>
  <c r="R47" i="94"/>
  <c r="S47" i="94" s="1"/>
  <c r="R44" i="94"/>
  <c r="S44" i="94" s="1"/>
  <c r="N44" i="94"/>
  <c r="P44" i="94" s="1"/>
  <c r="O44" i="94"/>
  <c r="O24" i="94"/>
  <c r="R24" i="94"/>
  <c r="S24" i="94" s="1"/>
  <c r="R23" i="96"/>
  <c r="S23" i="96" s="1"/>
  <c r="R24" i="50"/>
  <c r="S24" i="50" s="1"/>
  <c r="R22" i="96"/>
  <c r="S22" i="96" s="1"/>
  <c r="O22" i="96"/>
  <c r="N22" i="50"/>
  <c r="P22" i="50" s="1"/>
  <c r="O23" i="50"/>
  <c r="R23" i="50"/>
  <c r="S23" i="50" s="1"/>
  <c r="O22" i="50"/>
  <c r="S22" i="50"/>
  <c r="N23" i="96"/>
  <c r="P23" i="96" s="1"/>
  <c r="R23" i="94"/>
  <c r="S23" i="94" s="1"/>
  <c r="N23" i="94"/>
  <c r="P23" i="94" s="1"/>
  <c r="N24" i="50"/>
  <c r="P24" i="50" s="1"/>
  <c r="O22" i="94"/>
  <c r="N22" i="94"/>
  <c r="P22" i="94" s="1"/>
  <c r="R22" i="94"/>
  <c r="S22" i="94" s="1"/>
</calcChain>
</file>

<file path=xl/sharedStrings.xml><?xml version="1.0" encoding="utf-8"?>
<sst xmlns="http://schemas.openxmlformats.org/spreadsheetml/2006/main" count="120" uniqueCount="42">
  <si>
    <t>Sondaje</t>
  </si>
  <si>
    <t>Fecha</t>
  </si>
  <si>
    <t>Registro N°</t>
  </si>
  <si>
    <t>CORDENADAS</t>
  </si>
  <si>
    <t>N</t>
  </si>
  <si>
    <t>E</t>
  </si>
  <si>
    <t>SECTOR:</t>
  </si>
  <si>
    <t>COMPONENTE:</t>
  </si>
  <si>
    <t>Codigo</t>
  </si>
  <si>
    <t>Lectura</t>
  </si>
  <si>
    <t>Profundidad</t>
  </si>
  <si>
    <t>Z Collar</t>
  </si>
  <si>
    <t>Z Profundidad</t>
  </si>
  <si>
    <t>Altura PVC</t>
  </si>
  <si>
    <t>metros</t>
  </si>
  <si>
    <t>m.s.n.m.</t>
  </si>
  <si>
    <t>mH2O</t>
  </si>
  <si>
    <t>kPa</t>
  </si>
  <si>
    <t>PSI</t>
  </si>
  <si>
    <t>Kg/cm2</t>
  </si>
  <si>
    <t>Presión</t>
  </si>
  <si>
    <t>Litología</t>
  </si>
  <si>
    <t>γ</t>
  </si>
  <si>
    <t>Tn/m3</t>
  </si>
  <si>
    <t>σv</t>
  </si>
  <si>
    <t>Ru</t>
  </si>
  <si>
    <t>m</t>
  </si>
  <si>
    <t>Produndidad del Piezometro</t>
  </si>
  <si>
    <t>Nivel Piezometrico</t>
  </si>
  <si>
    <t>ROM</t>
  </si>
  <si>
    <t>Comentarios</t>
  </si>
  <si>
    <t>Hora</t>
  </si>
  <si>
    <t>Cota de la Superficie del Terreno</t>
  </si>
  <si>
    <t>Poza de Mayores Eventos</t>
  </si>
  <si>
    <t>Dique</t>
  </si>
  <si>
    <t>Poza de Sedimentos</t>
  </si>
  <si>
    <t>PH-SH23-101</t>
  </si>
  <si>
    <t>PH-SH23-103A</t>
  </si>
  <si>
    <t>PH-SH23-103B</t>
  </si>
  <si>
    <t>UNIDAD MINERA SHAHUINDO
DIQUE CHOLOQUE
PIEZOMETRO DE TUBO ABIERTO PH-SH23-101</t>
  </si>
  <si>
    <t>UNIDAD MINERA SHAHUINDO
POZA EFLUENTE CHOLOQUE
PIEZOMETRO DE TUBO ABIERTO PH-SH23-103A</t>
  </si>
  <si>
    <t>UNIDAD MINERA SHAHUINDO
POZA EFLUENTE CHOLOQUE
PIEZOMETRO DE TUBO ABIERTO PH-SH23-103B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</si>
</sst>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dd/mm/yyyy;@"/>
    <numFmt numFmtId="167" formatCode="h:mm:ss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indexed="8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0" fillId="3" borderId="8" xfId="0" applyFill="1" applyBorder="1"/>
    <xf numFmtId="165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1" xfId="0" applyFont="1" applyFill="1" applyBorder="1"/>
    <xf numFmtId="0" fontId="2" fillId="3" borderId="16" xfId="0" applyFont="1" applyFill="1" applyBorder="1" applyAlignment="1">
      <alignment vertical="center"/>
    </xf>
    <xf numFmtId="0" fontId="2" fillId="3" borderId="16" xfId="0" applyFont="1" applyFill="1" applyBorder="1"/>
    <xf numFmtId="0" fontId="2" fillId="3" borderId="14" xfId="0" applyFont="1" applyFill="1" applyBorder="1"/>
    <xf numFmtId="14" fontId="2" fillId="0" borderId="0" xfId="0" applyNumberFormat="1" applyFont="1"/>
    <xf numFmtId="21" fontId="2" fillId="0" borderId="0" xfId="0" applyNumberFormat="1" applyFont="1"/>
    <xf numFmtId="0" fontId="2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7" fontId="2" fillId="0" borderId="0" xfId="0" applyNumberFormat="1" applyFont="1"/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/>
    <xf numFmtId="0" fontId="2" fillId="3" borderId="0" xfId="0" applyFont="1" applyFill="1"/>
    <xf numFmtId="0" fontId="2" fillId="3" borderId="9" xfId="0" applyFont="1" applyFill="1" applyBorder="1"/>
    <xf numFmtId="0" fontId="2" fillId="3" borderId="15" xfId="0" applyFont="1" applyFill="1" applyBorder="1"/>
    <xf numFmtId="0" fontId="6" fillId="0" borderId="24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166" fontId="4" fillId="0" borderId="0" xfId="0" applyNumberFormat="1" applyFont="1"/>
    <xf numFmtId="167" fontId="4" fillId="0" borderId="0" xfId="0" applyNumberFormat="1" applyFont="1"/>
    <xf numFmtId="0" fontId="4" fillId="0" borderId="0" xfId="0" applyFont="1"/>
    <xf numFmtId="0" fontId="0" fillId="0" borderId="0" xfId="0" applyAlignment="1">
      <alignment horizontal="left" vertical="center"/>
    </xf>
    <xf numFmtId="0" fontId="6" fillId="3" borderId="0" xfId="0" applyFont="1" applyFill="1"/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/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5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0" fillId="3" borderId="1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2" fillId="0" borderId="4" xfId="0" applyNumberFormat="1" applyFont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0" borderId="26" xfId="0" applyNumberFormat="1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0" fillId="0" borderId="2" xfId="0" applyBorder="1"/>
    <xf numFmtId="0" fontId="8" fillId="0" borderId="28" xfId="0" applyFont="1" applyBorder="1" applyAlignment="1">
      <alignment vertical="center" wrapText="1"/>
    </xf>
    <xf numFmtId="0" fontId="13" fillId="0" borderId="0" xfId="0" applyFont="1"/>
    <xf numFmtId="0" fontId="3" fillId="3" borderId="1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165" fontId="3" fillId="3" borderId="1" xfId="0" applyNumberFormat="1" applyFont="1" applyFill="1" applyBorder="1" applyAlignment="1">
      <alignment horizontal="center"/>
    </xf>
    <xf numFmtId="0" fontId="3" fillId="3" borderId="15" xfId="0" applyFont="1" applyFill="1" applyBorder="1"/>
    <xf numFmtId="165" fontId="7" fillId="0" borderId="0" xfId="0" applyNumberFormat="1" applyFont="1" applyAlignment="1">
      <alignment horizont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5" fillId="0" borderId="0" xfId="0" applyFont="1"/>
    <xf numFmtId="2" fontId="7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0" fillId="0" borderId="1" xfId="0" applyBorder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4">
    <cellStyle name="Millares 2" xfId="3" xr:uid="{00000000-0005-0000-0000-000000000000}"/>
    <cellStyle name="Normal" xfId="0" builtinId="0"/>
    <cellStyle name="Normal 2" xfId="2" xr:uid="{00000000-0005-0000-0000-000002000000}"/>
    <cellStyle name="Normal 6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D0D3F17C-9D77-4637-9FD6-B183345D3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60449"/>
          <a:ext cx="1911969" cy="909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C9EE4B67-18D7-4B24-A633-5F8781565C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FA1396B5-4305-4602-923D-650E11AE4A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B1:BM69"/>
  <sheetViews>
    <sheetView zoomScaleNormal="100" workbookViewId="0">
      <pane ySplit="21" topLeftCell="A61" activePane="bottomLeft" state="frozen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16" ht="6" customHeight="1" thickBot="1" x14ac:dyDescent="0.35"/>
    <row r="2" spans="2:16" ht="21" customHeight="1" x14ac:dyDescent="0.3">
      <c r="B2" s="70"/>
      <c r="C2" s="71"/>
      <c r="D2" s="72"/>
      <c r="E2" s="93" t="s">
        <v>39</v>
      </c>
      <c r="F2" s="94"/>
      <c r="G2" s="94"/>
      <c r="H2" s="94"/>
      <c r="I2" s="94"/>
      <c r="J2" s="94"/>
      <c r="K2" s="95"/>
    </row>
    <row r="3" spans="2:16" ht="21" customHeight="1" x14ac:dyDescent="0.3">
      <c r="B3" s="73"/>
      <c r="C3" s="74"/>
      <c r="D3" s="75"/>
      <c r="E3" s="96"/>
      <c r="F3" s="97"/>
      <c r="G3" s="97"/>
      <c r="H3" s="97"/>
      <c r="I3" s="97"/>
      <c r="J3" s="97"/>
      <c r="K3" s="98"/>
    </row>
    <row r="4" spans="2:16" ht="21" customHeight="1" x14ac:dyDescent="0.3">
      <c r="B4" s="73"/>
      <c r="C4" s="74"/>
      <c r="D4" s="75"/>
      <c r="E4" s="96"/>
      <c r="F4" s="97"/>
      <c r="G4" s="97"/>
      <c r="H4" s="97"/>
      <c r="I4" s="97"/>
      <c r="J4" s="97"/>
      <c r="K4" s="98"/>
    </row>
    <row r="5" spans="2:16" ht="21" customHeight="1" thickBot="1" x14ac:dyDescent="0.35">
      <c r="B5" s="76"/>
      <c r="C5" s="77"/>
      <c r="D5" s="78"/>
      <c r="E5" s="99"/>
      <c r="F5" s="100"/>
      <c r="G5" s="100"/>
      <c r="H5" s="100"/>
      <c r="I5" s="100"/>
      <c r="J5" s="100"/>
      <c r="K5" s="101"/>
    </row>
    <row r="6" spans="2:16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16" ht="15" customHeight="1" x14ac:dyDescent="0.3">
      <c r="B7" s="5"/>
      <c r="C7" s="30" t="s">
        <v>7</v>
      </c>
      <c r="D7" s="21"/>
      <c r="E7" s="50" t="s">
        <v>33</v>
      </c>
      <c r="F7" s="31"/>
      <c r="G7" s="50"/>
      <c r="H7" s="50"/>
      <c r="I7" s="32"/>
      <c r="J7" s="32"/>
      <c r="K7" s="47"/>
    </row>
    <row r="8" spans="2:16" ht="15" customHeight="1" x14ac:dyDescent="0.3">
      <c r="B8" s="5"/>
      <c r="C8" s="30" t="s">
        <v>6</v>
      </c>
      <c r="D8" s="21"/>
      <c r="E8" s="50" t="s">
        <v>34</v>
      </c>
      <c r="F8" s="31"/>
      <c r="G8" s="50"/>
      <c r="H8" s="50"/>
      <c r="I8" s="48"/>
      <c r="J8" s="48"/>
      <c r="K8" s="47"/>
    </row>
    <row r="9" spans="2:16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16" ht="15" customHeight="1" x14ac:dyDescent="0.3">
      <c r="B10" s="5"/>
      <c r="C10" s="30" t="s">
        <v>8</v>
      </c>
      <c r="D10" s="21"/>
      <c r="E10" s="51" t="s">
        <v>36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16" ht="15" customHeight="1" x14ac:dyDescent="0.3">
      <c r="B11" s="5"/>
      <c r="C11" s="30" t="s">
        <v>0</v>
      </c>
      <c r="D11" s="21"/>
      <c r="E11" s="51"/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16" ht="15" customHeight="1" x14ac:dyDescent="0.3">
      <c r="B12" s="5"/>
      <c r="C12" s="30" t="s">
        <v>10</v>
      </c>
      <c r="D12" s="21"/>
      <c r="E12" s="83">
        <v>32</v>
      </c>
      <c r="F12" s="43" t="s">
        <v>26</v>
      </c>
      <c r="G12" s="43"/>
      <c r="H12" s="43"/>
      <c r="I12" s="21"/>
      <c r="J12" s="21"/>
      <c r="K12" s="47"/>
      <c r="O12" s="49"/>
    </row>
    <row r="13" spans="2:16" ht="15" customHeight="1" x14ac:dyDescent="0.3">
      <c r="B13" s="5"/>
      <c r="C13" s="30" t="s">
        <v>13</v>
      </c>
      <c r="D13" s="21"/>
      <c r="E13" s="83">
        <v>0</v>
      </c>
      <c r="F13" s="43" t="s">
        <v>26</v>
      </c>
      <c r="G13" s="43"/>
      <c r="H13" s="43"/>
      <c r="I13" s="21"/>
      <c r="J13" s="21"/>
      <c r="K13" s="47"/>
    </row>
    <row r="14" spans="2:16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16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16" ht="15" customHeight="1" x14ac:dyDescent="0.3">
      <c r="B16" s="5"/>
      <c r="C16" s="33" t="s">
        <v>3</v>
      </c>
      <c r="D16" s="1"/>
      <c r="E16" s="45">
        <v>808741.16399999999</v>
      </c>
      <c r="F16" s="45">
        <v>9158799.8450000007</v>
      </c>
      <c r="G16" s="46">
        <v>2580.598</v>
      </c>
      <c r="H16" s="44">
        <f>G16-E12</f>
        <v>2548.598</v>
      </c>
      <c r="J16" s="69"/>
      <c r="K16" s="47"/>
    </row>
    <row r="17" spans="2:65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65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65" ht="15.75" customHeight="1" x14ac:dyDescent="0.3">
      <c r="B19" s="102" t="s">
        <v>2</v>
      </c>
      <c r="C19" s="103"/>
      <c r="D19" s="108" t="s">
        <v>1</v>
      </c>
      <c r="E19" s="108" t="s">
        <v>31</v>
      </c>
      <c r="F19" s="102" t="s">
        <v>32</v>
      </c>
      <c r="G19" s="102" t="s">
        <v>27</v>
      </c>
      <c r="H19" s="87"/>
      <c r="I19" s="121" t="s">
        <v>9</v>
      </c>
      <c r="J19" s="117" t="s">
        <v>28</v>
      </c>
      <c r="K19" s="111" t="s">
        <v>30</v>
      </c>
      <c r="L19" s="19"/>
      <c r="M19" s="126" t="s">
        <v>20</v>
      </c>
      <c r="N19" s="127"/>
      <c r="O19" s="127"/>
      <c r="P19" s="128"/>
      <c r="R19" s="121" t="s">
        <v>24</v>
      </c>
      <c r="S19" s="114" t="s">
        <v>25</v>
      </c>
      <c r="U19"/>
      <c r="V19" s="14"/>
      <c r="W19" s="16"/>
    </row>
    <row r="20" spans="2:65" ht="16.2" thickBot="1" x14ac:dyDescent="0.35">
      <c r="B20" s="104"/>
      <c r="C20" s="105"/>
      <c r="D20" s="109"/>
      <c r="E20" s="109"/>
      <c r="F20" s="123"/>
      <c r="G20" s="123"/>
      <c r="H20" s="88"/>
      <c r="I20" s="122"/>
      <c r="J20" s="118"/>
      <c r="K20" s="112"/>
      <c r="L20" s="12"/>
      <c r="M20" s="129"/>
      <c r="N20" s="130"/>
      <c r="O20" s="130"/>
      <c r="P20" s="131"/>
      <c r="R20" s="124"/>
      <c r="S20" s="115"/>
      <c r="U20"/>
      <c r="V20" s="14"/>
      <c r="W20" s="16"/>
    </row>
    <row r="21" spans="2:65" ht="16.2" thickBot="1" x14ac:dyDescent="0.35">
      <c r="B21" s="106"/>
      <c r="C21" s="107"/>
      <c r="D21" s="110"/>
      <c r="E21" s="110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13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5"/>
      <c r="S21" s="116"/>
      <c r="U21"/>
      <c r="V21" s="14"/>
      <c r="W21" s="16"/>
    </row>
    <row r="22" spans="2:65" ht="15.6" x14ac:dyDescent="0.3">
      <c r="B22" s="119">
        <v>1</v>
      </c>
      <c r="C22" s="120"/>
      <c r="D22" s="80">
        <v>45188</v>
      </c>
      <c r="E22" s="79"/>
      <c r="F22" s="54">
        <f>G$16</f>
        <v>2580.598</v>
      </c>
      <c r="G22" s="52">
        <f>G$16-E$12</f>
        <v>2548.598</v>
      </c>
      <c r="H22" s="89"/>
      <c r="I22" s="41">
        <v>-28.54</v>
      </c>
      <c r="J22" s="61">
        <f>(G$16+E$13)+I22</f>
        <v>2552.058</v>
      </c>
      <c r="K22" s="84"/>
      <c r="L22" s="20"/>
      <c r="M22" s="37">
        <f>+J22-$H$16</f>
        <v>3.4600000000000364</v>
      </c>
      <c r="N22" s="41">
        <f t="shared" ref="N22:N24" si="0">M22*0.10197/1</f>
        <v>0.35281620000000374</v>
      </c>
      <c r="O22" s="37">
        <f t="shared" ref="O22:O24" si="1">M22*0.701432/1</f>
        <v>2.4269547200000257</v>
      </c>
      <c r="P22" s="37">
        <f t="shared" ref="P22:P24" si="2">+N22*0.01019716/1</f>
        <v>3.5977232419920381E-3</v>
      </c>
      <c r="R22" s="57">
        <f t="shared" ref="R22:R24" si="3">+$O$11*(M22-I22)</f>
        <v>64.000000000000071</v>
      </c>
      <c r="S22" s="39">
        <f t="shared" ref="S22:S24" si="4">M22/R22</f>
        <v>5.4062500000000506E-2</v>
      </c>
      <c r="T22" s="9"/>
      <c r="U22" s="10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2:65" ht="15.6" x14ac:dyDescent="0.3">
      <c r="B23" s="91">
        <v>2</v>
      </c>
      <c r="C23" s="92"/>
      <c r="D23" s="80">
        <v>45215</v>
      </c>
      <c r="E23" s="79"/>
      <c r="F23" s="53">
        <f t="shared" ref="F23:F24" si="5">G$16</f>
        <v>2580.598</v>
      </c>
      <c r="G23" s="52">
        <f t="shared" ref="G23:G24" si="6">G$16-E$12</f>
        <v>2548.598</v>
      </c>
      <c r="H23" s="90"/>
      <c r="I23" s="42">
        <v>-28.9</v>
      </c>
      <c r="J23" s="59">
        <f t="shared" ref="J23:J24" si="7">(G$16+E$13)+I23</f>
        <v>2551.6979999999999</v>
      </c>
      <c r="K23" s="84"/>
      <c r="L23" s="20"/>
      <c r="M23" s="38">
        <f>+J23-$H$16</f>
        <v>3.0999999999999091</v>
      </c>
      <c r="N23" s="42">
        <f t="shared" si="0"/>
        <v>0.31610699999999076</v>
      </c>
      <c r="O23" s="38">
        <f t="shared" si="1"/>
        <v>2.1744391999999362</v>
      </c>
      <c r="P23" s="38">
        <f t="shared" si="2"/>
        <v>3.223393656119906E-3</v>
      </c>
      <c r="R23" s="40">
        <f t="shared" si="3"/>
        <v>63.999999999999815</v>
      </c>
      <c r="S23" s="40">
        <f t="shared" si="4"/>
        <v>4.8437499999998718E-2</v>
      </c>
      <c r="T23" s="9"/>
      <c r="U23" s="10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2:65" ht="15.6" x14ac:dyDescent="0.3">
      <c r="B24" s="119">
        <v>3</v>
      </c>
      <c r="C24" s="120"/>
      <c r="D24" s="80">
        <v>45245</v>
      </c>
      <c r="E24" s="79"/>
      <c r="F24" s="53">
        <f t="shared" si="5"/>
        <v>2580.598</v>
      </c>
      <c r="G24" s="52">
        <f t="shared" si="6"/>
        <v>2548.598</v>
      </c>
      <c r="H24" s="90"/>
      <c r="I24" s="42">
        <v>-29.3</v>
      </c>
      <c r="J24" s="59">
        <f t="shared" si="7"/>
        <v>2551.2979999999998</v>
      </c>
      <c r="K24" s="84"/>
      <c r="L24" s="20"/>
      <c r="M24" s="38">
        <f>+J24-$H$16</f>
        <v>2.6999999999998181</v>
      </c>
      <c r="N24" s="42">
        <f t="shared" si="0"/>
        <v>0.27531899999998144</v>
      </c>
      <c r="O24" s="38">
        <f t="shared" si="1"/>
        <v>1.8938663999998726</v>
      </c>
      <c r="P24" s="38">
        <f t="shared" si="2"/>
        <v>2.8074718940398107E-3</v>
      </c>
      <c r="Q24" s="1"/>
      <c r="R24" s="40">
        <f t="shared" si="3"/>
        <v>63.999999999999638</v>
      </c>
      <c r="S24" s="40">
        <f t="shared" si="4"/>
        <v>4.2187499999997394E-2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2:65" ht="15.6" x14ac:dyDescent="0.3">
      <c r="B25" s="91">
        <v>4</v>
      </c>
      <c r="C25" s="92"/>
      <c r="D25" s="80">
        <v>45264</v>
      </c>
      <c r="E25" s="79"/>
      <c r="F25" s="53">
        <f t="shared" ref="F25" si="8">G$16</f>
        <v>2580.598</v>
      </c>
      <c r="G25" s="52">
        <f t="shared" ref="G25" si="9">G$16-E$12</f>
        <v>2548.598</v>
      </c>
      <c r="H25" s="90"/>
      <c r="I25" s="42">
        <v>-29.33</v>
      </c>
      <c r="J25" s="59">
        <f t="shared" ref="J25" si="10">(G$16+E$13)+I25</f>
        <v>2551.268</v>
      </c>
      <c r="K25" s="84"/>
      <c r="L25" s="20"/>
      <c r="M25" s="38">
        <f>+J25-$H$16</f>
        <v>2.6700000000000728</v>
      </c>
      <c r="N25" s="42">
        <f t="shared" ref="N25" si="11">M25*0.10197/1</f>
        <v>0.27225990000000744</v>
      </c>
      <c r="O25" s="38">
        <f t="shared" ref="O25" si="12">M25*0.701432/1</f>
        <v>1.8728234400000512</v>
      </c>
      <c r="P25" s="38">
        <f t="shared" ref="P25" si="13">+N25*0.01019716/1</f>
        <v>2.776277761884076E-3</v>
      </c>
      <c r="Q25" s="1"/>
      <c r="R25" s="40">
        <f t="shared" ref="R25" si="14">+$O$11*(M25-I25)</f>
        <v>64.000000000000142</v>
      </c>
      <c r="S25" s="40">
        <f t="shared" ref="S25" si="15">M25/R25</f>
        <v>4.1718750000001047E-2</v>
      </c>
      <c r="T25" s="9"/>
      <c r="U25" s="10"/>
      <c r="V25" s="26"/>
      <c r="W25" s="27"/>
      <c r="X25" s="2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5.6" x14ac:dyDescent="0.3">
      <c r="B26" s="91">
        <v>5</v>
      </c>
      <c r="C26" s="92"/>
      <c r="D26" s="80">
        <v>45275</v>
      </c>
      <c r="E26" s="79"/>
      <c r="F26" s="53">
        <f t="shared" ref="F26" si="16">G$16</f>
        <v>2580.598</v>
      </c>
      <c r="G26" s="52">
        <f t="shared" ref="G26" si="17">G$16-E$12</f>
        <v>2548.598</v>
      </c>
      <c r="H26" s="90"/>
      <c r="I26" s="42">
        <v>-29.34</v>
      </c>
      <c r="J26" s="59">
        <f t="shared" ref="J26" si="18">(G$16+E$13)+I26</f>
        <v>2551.2579999999998</v>
      </c>
      <c r="K26" s="84"/>
      <c r="L26" s="20"/>
      <c r="M26" s="38">
        <f>+J26-$H$16</f>
        <v>2.6599999999998545</v>
      </c>
      <c r="N26" s="42">
        <f t="shared" ref="N26" si="19">M26*0.10197/1</f>
        <v>0.27124019999998517</v>
      </c>
      <c r="O26" s="38">
        <f t="shared" ref="O26" si="20">M26*0.701432/1</f>
        <v>1.8658091199998981</v>
      </c>
      <c r="P26" s="38">
        <f t="shared" ref="P26" si="21">+N26*0.01019716/1</f>
        <v>2.7658797178318488E-3</v>
      </c>
      <c r="Q26" s="1"/>
      <c r="R26" s="40">
        <f t="shared" ref="R26" si="22">+$O$11*(M26-I26)</f>
        <v>63.999999999999709</v>
      </c>
      <c r="S26" s="40">
        <f t="shared" ref="S26" si="23">M26/R26</f>
        <v>4.1562499999997914E-2</v>
      </c>
    </row>
    <row r="27" spans="2:65" ht="15.6" x14ac:dyDescent="0.3">
      <c r="B27" s="91">
        <v>6</v>
      </c>
      <c r="C27" s="92"/>
      <c r="D27" s="80">
        <v>45292</v>
      </c>
      <c r="E27" s="79"/>
      <c r="F27" s="53">
        <f t="shared" ref="F27" si="24">G$16</f>
        <v>2580.598</v>
      </c>
      <c r="G27" s="52">
        <f t="shared" ref="G27" si="25">G$16-E$12</f>
        <v>2548.598</v>
      </c>
      <c r="H27" s="90"/>
      <c r="I27" s="42">
        <v>-29.33</v>
      </c>
      <c r="J27" s="59">
        <f t="shared" ref="J27" si="26">(G$16+E$13)+I27</f>
        <v>2551.268</v>
      </c>
      <c r="K27" s="84"/>
      <c r="L27" s="20"/>
      <c r="M27" s="38">
        <f>+J27-$H$16</f>
        <v>2.6700000000000728</v>
      </c>
      <c r="N27" s="42">
        <f t="shared" ref="N27" si="27">M27*0.10197/1</f>
        <v>0.27225990000000744</v>
      </c>
      <c r="O27" s="38">
        <f t="shared" ref="O27" si="28">M27*0.701432/1</f>
        <v>1.8728234400000512</v>
      </c>
      <c r="P27" s="38">
        <f t="shared" ref="P27" si="29">+N27*0.01019716/1</f>
        <v>2.776277761884076E-3</v>
      </c>
      <c r="Q27" s="1"/>
      <c r="R27" s="40">
        <f t="shared" ref="R27" si="30">+$O$11*(M27-I27)</f>
        <v>64.000000000000142</v>
      </c>
      <c r="S27" s="40">
        <f t="shared" ref="S27" si="31">M27/R27</f>
        <v>4.1718750000001047E-2</v>
      </c>
    </row>
    <row r="28" spans="2:65" ht="15.6" x14ac:dyDescent="0.3">
      <c r="B28" s="91">
        <v>7</v>
      </c>
      <c r="C28" s="92"/>
      <c r="D28" s="80">
        <v>45293</v>
      </c>
      <c r="E28" s="79"/>
      <c r="F28" s="53">
        <f t="shared" ref="F28" si="32">G$16</f>
        <v>2580.598</v>
      </c>
      <c r="G28" s="52">
        <f t="shared" ref="G28" si="33">G$16-E$12</f>
        <v>2548.598</v>
      </c>
      <c r="H28" s="90"/>
      <c r="I28" s="42">
        <v>-29.34</v>
      </c>
      <c r="J28" s="59">
        <f t="shared" ref="J28" si="34">(G$16+E$13)+I28</f>
        <v>2551.2579999999998</v>
      </c>
      <c r="K28" s="84"/>
      <c r="L28" s="20"/>
      <c r="M28" s="38">
        <f>+J28-$H$16</f>
        <v>2.6599999999998545</v>
      </c>
      <c r="N28" s="42">
        <f t="shared" ref="N28" si="35">M28*0.10197/1</f>
        <v>0.27124019999998517</v>
      </c>
      <c r="O28" s="38">
        <f t="shared" ref="O28" si="36">M28*0.701432/1</f>
        <v>1.8658091199998981</v>
      </c>
      <c r="P28" s="38">
        <f t="shared" ref="P28" si="37">+N28*0.01019716/1</f>
        <v>2.7658797178318488E-3</v>
      </c>
      <c r="Q28" s="1"/>
      <c r="R28" s="40">
        <f t="shared" ref="R28" si="38">+$O$11*(M28-I28)</f>
        <v>63.999999999999709</v>
      </c>
      <c r="S28" s="40">
        <f t="shared" ref="S28" si="39">M28/R28</f>
        <v>4.1562499999997914E-2</v>
      </c>
      <c r="U28" s="85"/>
    </row>
    <row r="29" spans="2:65" ht="15.6" x14ac:dyDescent="0.3">
      <c r="B29" s="91">
        <v>8</v>
      </c>
      <c r="C29" s="92"/>
      <c r="D29" s="80">
        <v>45296</v>
      </c>
      <c r="E29" s="79"/>
      <c r="F29" s="53">
        <f t="shared" ref="F29" si="40">G$16</f>
        <v>2580.598</v>
      </c>
      <c r="G29" s="52">
        <f t="shared" ref="G29" si="41">G$16-E$12</f>
        <v>2548.598</v>
      </c>
      <c r="H29" s="90"/>
      <c r="I29" s="42">
        <v>-28.97</v>
      </c>
      <c r="J29" s="59">
        <f t="shared" ref="J29" si="42">(G$16+E$13)+I29</f>
        <v>2551.6280000000002</v>
      </c>
      <c r="K29" s="84"/>
      <c r="L29" s="20"/>
      <c r="M29" s="38">
        <f>+J29-$H$16</f>
        <v>3.0300000000002001</v>
      </c>
      <c r="N29" s="42">
        <f t="shared" ref="N29" si="43">M29*0.10197/1</f>
        <v>0.30896910000002042</v>
      </c>
      <c r="O29" s="38">
        <f t="shared" ref="O29" si="44">M29*0.701432/1</f>
        <v>2.1253389600001404</v>
      </c>
      <c r="P29" s="38">
        <f t="shared" ref="P29" si="45">+N29*0.01019716/1</f>
        <v>3.1506073477562085E-3</v>
      </c>
      <c r="Q29" s="1"/>
      <c r="R29" s="40">
        <f t="shared" ref="R29" si="46">+$O$11*(M29-I29)</f>
        <v>64.000000000000398</v>
      </c>
      <c r="S29" s="40">
        <f t="shared" ref="S29" si="47">M29/R29</f>
        <v>4.7343750000002835E-2</v>
      </c>
      <c r="U29" s="85"/>
    </row>
    <row r="30" spans="2:65" ht="15.6" x14ac:dyDescent="0.3">
      <c r="B30" s="91">
        <v>9</v>
      </c>
      <c r="C30" s="92"/>
      <c r="D30" s="80">
        <v>45297</v>
      </c>
      <c r="E30" s="79"/>
      <c r="F30" s="53">
        <f t="shared" ref="F30:F31" si="48">G$16</f>
        <v>2580.598</v>
      </c>
      <c r="G30" s="52">
        <f t="shared" ref="G30" si="49">G$16-E$12</f>
        <v>2548.598</v>
      </c>
      <c r="H30" s="90"/>
      <c r="I30" s="42">
        <v>-28.73</v>
      </c>
      <c r="J30" s="59">
        <f t="shared" ref="J30" si="50">(G$16+E$13)+I30</f>
        <v>2551.8679999999999</v>
      </c>
      <c r="K30" s="84"/>
      <c r="L30" s="20"/>
      <c r="M30" s="38">
        <f>+J30-$H$16</f>
        <v>3.2699999999999818</v>
      </c>
      <c r="N30" s="42">
        <f t="shared" ref="N30" si="51">M30*0.10197/1</f>
        <v>0.33344189999999818</v>
      </c>
      <c r="O30" s="38">
        <f t="shared" ref="O30" si="52">M30*0.701432/1</f>
        <v>2.2936826399999872</v>
      </c>
      <c r="P30" s="38">
        <f t="shared" ref="P30" si="53">+N30*0.01019716/1</f>
        <v>3.4001604050039815E-3</v>
      </c>
      <c r="Q30" s="1"/>
      <c r="R30" s="40">
        <f t="shared" ref="R30" si="54">+$O$11*(M30-I30)</f>
        <v>63.999999999999964</v>
      </c>
      <c r="S30" s="40">
        <f t="shared" ref="S30" si="55">M30/R30</f>
        <v>5.1093749999999744E-2</v>
      </c>
      <c r="U30" s="85"/>
    </row>
    <row r="31" spans="2:65" ht="15.6" x14ac:dyDescent="0.3">
      <c r="B31" s="91">
        <v>10</v>
      </c>
      <c r="C31" s="92"/>
      <c r="D31" s="80">
        <v>45298</v>
      </c>
      <c r="E31" s="79"/>
      <c r="F31" s="53">
        <f t="shared" si="48"/>
        <v>2580.598</v>
      </c>
      <c r="G31" s="52">
        <f t="shared" ref="G31" si="56">G$16-E$12</f>
        <v>2548.598</v>
      </c>
      <c r="H31" s="90"/>
      <c r="I31" s="42">
        <v>-28.58</v>
      </c>
      <c r="J31" s="59">
        <f t="shared" ref="J31" si="57">(G$16+E$13)+I31</f>
        <v>2552.018</v>
      </c>
      <c r="K31" s="84"/>
      <c r="L31" s="20"/>
      <c r="M31" s="38">
        <f>+J31-$H$16</f>
        <v>3.4200000000000728</v>
      </c>
      <c r="N31" s="42">
        <f t="shared" ref="N31" si="58">M31*0.10197/1</f>
        <v>0.34873740000000741</v>
      </c>
      <c r="O31" s="38">
        <f t="shared" ref="O31" si="59">M31*0.701432/1</f>
        <v>2.3988974400000513</v>
      </c>
      <c r="P31" s="38">
        <f t="shared" ref="P31" si="60">+N31*0.01019716/1</f>
        <v>3.5561310657840758E-3</v>
      </c>
      <c r="Q31" s="1"/>
      <c r="R31" s="40">
        <f t="shared" ref="R31" si="61">+$O$11*(M31-I31)</f>
        <v>64.000000000000142</v>
      </c>
      <c r="S31" s="40">
        <f t="shared" ref="S31" si="62">M31/R31</f>
        <v>5.3437500000001019E-2</v>
      </c>
      <c r="U31" s="85"/>
    </row>
    <row r="32" spans="2:65" ht="15.6" x14ac:dyDescent="0.3">
      <c r="B32" s="91">
        <v>11</v>
      </c>
      <c r="C32" s="92"/>
      <c r="D32" s="80">
        <v>45299</v>
      </c>
      <c r="E32" s="79"/>
      <c r="F32" s="53">
        <f t="shared" ref="F32" si="63">G$16</f>
        <v>2580.598</v>
      </c>
      <c r="G32" s="52">
        <f t="shared" ref="G32" si="64">G$16-E$12</f>
        <v>2548.598</v>
      </c>
      <c r="H32" s="90"/>
      <c r="I32" s="42">
        <v>-28.47</v>
      </c>
      <c r="J32" s="59">
        <f t="shared" ref="J32" si="65">(G$16+E$13)+I32</f>
        <v>2552.1280000000002</v>
      </c>
      <c r="K32" s="84"/>
      <c r="L32" s="20"/>
      <c r="M32" s="38">
        <f>+J32-$H$16</f>
        <v>3.5300000000002001</v>
      </c>
      <c r="N32" s="42">
        <f t="shared" ref="N32" si="66">M32*0.10197/1</f>
        <v>0.35995410000002043</v>
      </c>
      <c r="O32" s="38">
        <f t="shared" ref="O32" si="67">M32*0.701432/1</f>
        <v>2.4760549600001407</v>
      </c>
      <c r="P32" s="38">
        <f t="shared" ref="P32" si="68">+N32*0.01019716/1</f>
        <v>3.6705095503562083E-3</v>
      </c>
      <c r="Q32" s="1"/>
      <c r="R32" s="40">
        <f t="shared" ref="R32" si="69">+$O$11*(M32-I32)</f>
        <v>64.000000000000398</v>
      </c>
      <c r="S32" s="40">
        <f t="shared" ref="S32" si="70">M32/R32</f>
        <v>5.5156250000002786E-2</v>
      </c>
      <c r="U32" s="85"/>
    </row>
    <row r="33" spans="2:19" ht="15.6" x14ac:dyDescent="0.3">
      <c r="B33" s="91">
        <v>12</v>
      </c>
      <c r="C33" s="92"/>
      <c r="D33" s="80">
        <v>45300</v>
      </c>
      <c r="E33" s="79"/>
      <c r="F33" s="53">
        <f t="shared" ref="F33" si="71">G$16</f>
        <v>2580.598</v>
      </c>
      <c r="G33" s="52">
        <f t="shared" ref="G33" si="72">G$16-E$12</f>
        <v>2548.598</v>
      </c>
      <c r="H33" s="90"/>
      <c r="I33" s="42">
        <v>-28.4</v>
      </c>
      <c r="J33" s="59">
        <f t="shared" ref="J33" si="73">(G$16+E$13)+I33</f>
        <v>2552.1979999999999</v>
      </c>
      <c r="K33" s="84"/>
      <c r="L33" s="20"/>
      <c r="M33" s="38">
        <f>+J33-$H$16</f>
        <v>3.5999999999999091</v>
      </c>
      <c r="N33" s="42">
        <f t="shared" ref="N33" si="74">M33*0.10197/1</f>
        <v>0.36709199999999076</v>
      </c>
      <c r="O33" s="38">
        <f t="shared" ref="O33" si="75">M33*0.701432/1</f>
        <v>2.5251551999999364</v>
      </c>
      <c r="P33" s="38">
        <f t="shared" ref="P33" si="76">+N33*0.01019716/1</f>
        <v>3.7432958587199057E-3</v>
      </c>
      <c r="Q33" s="1"/>
      <c r="R33" s="40">
        <f t="shared" ref="R33" si="77">+$O$11*(M33-I33)</f>
        <v>63.999999999999815</v>
      </c>
      <c r="S33" s="40">
        <f t="shared" ref="S33" si="78">M33/R33</f>
        <v>5.6249999999998739E-2</v>
      </c>
    </row>
    <row r="34" spans="2:19" ht="15.6" x14ac:dyDescent="0.3">
      <c r="B34" s="91">
        <v>13</v>
      </c>
      <c r="C34" s="92"/>
      <c r="D34" s="80">
        <v>45301</v>
      </c>
      <c r="E34" s="79"/>
      <c r="F34" s="53">
        <f t="shared" ref="F34:F36" si="79">G$16</f>
        <v>2580.598</v>
      </c>
      <c r="G34" s="52">
        <f t="shared" ref="G34:G36" si="80">G$16-E$12</f>
        <v>2548.598</v>
      </c>
      <c r="H34" s="90"/>
      <c r="I34" s="42">
        <v>-28.36</v>
      </c>
      <c r="J34" s="59">
        <f t="shared" ref="J34:J36" si="81">(G$16+E$13)+I34</f>
        <v>2552.2379999999998</v>
      </c>
      <c r="K34" s="84"/>
      <c r="L34" s="20"/>
      <c r="M34" s="38">
        <f>+J34-$H$16</f>
        <v>3.6399999999998727</v>
      </c>
      <c r="N34" s="42">
        <f t="shared" ref="N34:N36" si="82">M34*0.10197/1</f>
        <v>0.37117079999998703</v>
      </c>
      <c r="O34" s="38">
        <f t="shared" ref="O34:O36" si="83">M34*0.701432/1</f>
        <v>2.5532124799999107</v>
      </c>
      <c r="P34" s="38">
        <f t="shared" ref="P34:P36" si="84">+N34*0.01019716/1</f>
        <v>3.784888034927868E-3</v>
      </c>
      <c r="Q34" s="1"/>
      <c r="R34" s="40">
        <f t="shared" ref="R34:R36" si="85">+$O$11*(M34-I34)</f>
        <v>63.999999999999744</v>
      </c>
      <c r="S34" s="40">
        <f t="shared" ref="S34:S36" si="86">M34/R34</f>
        <v>5.6874999999998239E-2</v>
      </c>
    </row>
    <row r="35" spans="2:19" ht="15.6" x14ac:dyDescent="0.3">
      <c r="B35" s="91">
        <v>14</v>
      </c>
      <c r="C35" s="92"/>
      <c r="D35" s="80">
        <v>45302</v>
      </c>
      <c r="E35" s="79"/>
      <c r="F35" s="53">
        <f t="shared" si="79"/>
        <v>2580.598</v>
      </c>
      <c r="G35" s="52">
        <f t="shared" si="80"/>
        <v>2548.598</v>
      </c>
      <c r="H35" s="90"/>
      <c r="I35" s="42">
        <v>-28.32</v>
      </c>
      <c r="J35" s="59">
        <f t="shared" si="81"/>
        <v>2552.2779999999998</v>
      </c>
      <c r="K35" s="84"/>
      <c r="L35" s="20"/>
      <c r="M35" s="38">
        <f>+J35-$H$16</f>
        <v>3.6799999999998363</v>
      </c>
      <c r="N35" s="42">
        <f t="shared" si="82"/>
        <v>0.37524959999998331</v>
      </c>
      <c r="O35" s="38">
        <f t="shared" si="83"/>
        <v>2.5812697599998855</v>
      </c>
      <c r="P35" s="38">
        <f t="shared" si="84"/>
        <v>3.8264802111358299E-3</v>
      </c>
      <c r="Q35" s="1"/>
      <c r="R35" s="40">
        <f t="shared" si="85"/>
        <v>63.999999999999673</v>
      </c>
      <c r="S35" s="40">
        <f t="shared" si="86"/>
        <v>5.7499999999997733E-2</v>
      </c>
    </row>
    <row r="36" spans="2:19" ht="15.6" x14ac:dyDescent="0.3">
      <c r="B36" s="91">
        <v>15</v>
      </c>
      <c r="C36" s="92"/>
      <c r="D36" s="80">
        <v>45303</v>
      </c>
      <c r="E36" s="79"/>
      <c r="F36" s="53">
        <f t="shared" si="79"/>
        <v>2580.598</v>
      </c>
      <c r="G36" s="52">
        <f t="shared" si="80"/>
        <v>2548.598</v>
      </c>
      <c r="H36" s="90"/>
      <c r="I36" s="42">
        <v>-28.28</v>
      </c>
      <c r="J36" s="59">
        <f t="shared" si="81"/>
        <v>2552.3179999999998</v>
      </c>
      <c r="K36" s="84"/>
      <c r="L36" s="20"/>
      <c r="M36" s="38">
        <f>+J36-$H$16</f>
        <v>3.7199999999997999</v>
      </c>
      <c r="N36" s="42">
        <f t="shared" si="82"/>
        <v>0.37932839999997964</v>
      </c>
      <c r="O36" s="38">
        <f t="shared" si="83"/>
        <v>2.6093270399998598</v>
      </c>
      <c r="P36" s="38">
        <f t="shared" si="84"/>
        <v>3.8680723873437926E-3</v>
      </c>
      <c r="Q36" s="1"/>
      <c r="R36" s="40">
        <f t="shared" si="85"/>
        <v>63.999999999999602</v>
      </c>
      <c r="S36" s="40">
        <f t="shared" si="86"/>
        <v>5.8124999999997234E-2</v>
      </c>
    </row>
    <row r="37" spans="2:19" ht="15.6" x14ac:dyDescent="0.3">
      <c r="B37" s="91">
        <v>16</v>
      </c>
      <c r="C37" s="92"/>
      <c r="D37" s="80">
        <v>45311</v>
      </c>
      <c r="E37" s="79"/>
      <c r="F37" s="53">
        <f t="shared" ref="F37" si="87">G$16</f>
        <v>2580.598</v>
      </c>
      <c r="G37" s="52">
        <f t="shared" ref="G37" si="88">G$16-E$12</f>
        <v>2548.598</v>
      </c>
      <c r="H37" s="90"/>
      <c r="I37" s="42">
        <v>-28.11</v>
      </c>
      <c r="J37" s="59">
        <f t="shared" ref="J37" si="89">(G$16+E$13)+I37</f>
        <v>2552.4879999999998</v>
      </c>
      <c r="K37" s="84"/>
      <c r="L37" s="20"/>
      <c r="M37" s="38">
        <f>+J37-$H$16</f>
        <v>3.8899999999998727</v>
      </c>
      <c r="N37" s="42">
        <f t="shared" ref="N37" si="90">M37*0.10197/1</f>
        <v>0.39666329999998706</v>
      </c>
      <c r="O37" s="38">
        <f t="shared" ref="O37" si="91">M37*0.701432/1</f>
        <v>2.7285704799999109</v>
      </c>
      <c r="P37" s="38">
        <f t="shared" ref="P37" si="92">+N37*0.01019716/1</f>
        <v>4.0448391362278681E-3</v>
      </c>
      <c r="Q37" s="1"/>
      <c r="R37" s="40">
        <f t="shared" ref="R37" si="93">+$O$11*(M37-I37)</f>
        <v>63.999999999999744</v>
      </c>
      <c r="S37" s="40">
        <f t="shared" ref="S37" si="94">M37/R37</f>
        <v>6.0781249999998253E-2</v>
      </c>
    </row>
    <row r="38" spans="2:19" ht="15.6" x14ac:dyDescent="0.3">
      <c r="B38" s="91">
        <v>17</v>
      </c>
      <c r="C38" s="92"/>
      <c r="D38" s="80">
        <v>45316</v>
      </c>
      <c r="E38" s="79"/>
      <c r="F38" s="53">
        <f t="shared" ref="F38" si="95">G$16</f>
        <v>2580.598</v>
      </c>
      <c r="G38" s="52">
        <f t="shared" ref="G38" si="96">G$16-E$12</f>
        <v>2548.598</v>
      </c>
      <c r="H38" s="90"/>
      <c r="I38" s="42">
        <v>-28.12</v>
      </c>
      <c r="J38" s="59">
        <f t="shared" ref="J38" si="97">(G$16+E$13)+I38</f>
        <v>2552.4780000000001</v>
      </c>
      <c r="K38" s="84"/>
      <c r="L38" s="20"/>
      <c r="M38" s="38">
        <f>+J38-$H$16</f>
        <v>3.8800000000001091</v>
      </c>
      <c r="N38" s="42">
        <f t="shared" ref="N38" si="98">M38*0.10197/1</f>
        <v>0.39564360000001114</v>
      </c>
      <c r="O38" s="38">
        <f t="shared" ref="O38" si="99">M38*0.701432/1</f>
        <v>2.7215561600000768</v>
      </c>
      <c r="P38" s="38">
        <f t="shared" ref="P38" si="100">+N38*0.01019716/1</f>
        <v>4.0344410921761137E-3</v>
      </c>
      <c r="Q38" s="1"/>
      <c r="R38" s="40">
        <f t="shared" ref="R38" si="101">+$O$11*(M38-I38)</f>
        <v>64.000000000000227</v>
      </c>
      <c r="S38" s="40">
        <f t="shared" ref="S38" si="102">M38/R38</f>
        <v>6.062500000000149E-2</v>
      </c>
    </row>
    <row r="39" spans="2:19" ht="15.6" x14ac:dyDescent="0.3">
      <c r="B39" s="91">
        <v>18</v>
      </c>
      <c r="C39" s="92"/>
      <c r="D39" s="80">
        <v>45325</v>
      </c>
      <c r="E39" s="79"/>
      <c r="F39" s="53">
        <f t="shared" ref="F39" si="103">G$16</f>
        <v>2580.598</v>
      </c>
      <c r="G39" s="52">
        <f t="shared" ref="G39" si="104">G$16-E$12</f>
        <v>2548.598</v>
      </c>
      <c r="H39" s="90"/>
      <c r="I39" s="42">
        <v>-28.21</v>
      </c>
      <c r="J39" s="59">
        <f t="shared" ref="J39" si="105">(G$16+E$13)+I39</f>
        <v>2552.3879999999999</v>
      </c>
      <c r="K39" s="84"/>
      <c r="L39" s="20"/>
      <c r="M39" s="38">
        <f>+J39-$H$16</f>
        <v>3.7899999999999636</v>
      </c>
      <c r="N39" s="42">
        <f t="shared" ref="N39" si="106">M39*0.10197/1</f>
        <v>0.38646629999999632</v>
      </c>
      <c r="O39" s="38">
        <f t="shared" ref="O39" si="107">M39*0.701432/1</f>
        <v>2.6584272799999749</v>
      </c>
      <c r="P39" s="38">
        <f t="shared" ref="P39" si="108">+N39*0.01019716/1</f>
        <v>3.9408586957079628E-3</v>
      </c>
      <c r="Q39" s="1"/>
      <c r="R39" s="40">
        <f t="shared" ref="R39" si="109">+$O$11*(M39-I39)</f>
        <v>63.999999999999929</v>
      </c>
      <c r="S39" s="40">
        <f t="shared" ref="S39" si="110">M39/R39</f>
        <v>5.9218749999999494E-2</v>
      </c>
    </row>
    <row r="40" spans="2:19" ht="15.6" x14ac:dyDescent="0.3">
      <c r="B40" s="91">
        <v>19</v>
      </c>
      <c r="C40" s="92"/>
      <c r="D40" s="80">
        <v>45330</v>
      </c>
      <c r="E40" s="79"/>
      <c r="F40" s="53">
        <f t="shared" ref="F40" si="111">G$16</f>
        <v>2580.598</v>
      </c>
      <c r="G40" s="52">
        <f t="shared" ref="G40" si="112">G$16-E$12</f>
        <v>2548.598</v>
      </c>
      <c r="H40" s="90"/>
      <c r="I40" s="42">
        <v>-28.23</v>
      </c>
      <c r="J40" s="59">
        <f t="shared" ref="J40" si="113">(G$16+E$13)+I40</f>
        <v>2552.3679999999999</v>
      </c>
      <c r="K40" s="84"/>
      <c r="L40" s="20"/>
      <c r="M40" s="38">
        <f>+J40-$H$16</f>
        <v>3.7699999999999818</v>
      </c>
      <c r="N40" s="42">
        <f t="shared" ref="N40" si="114">M40*0.10197/1</f>
        <v>0.38442689999999818</v>
      </c>
      <c r="O40" s="38">
        <f t="shared" ref="O40" si="115">M40*0.701432/1</f>
        <v>2.6443986399999875</v>
      </c>
      <c r="P40" s="38">
        <f t="shared" ref="P40" si="116">+N40*0.01019716/1</f>
        <v>3.9200626076039812E-3</v>
      </c>
      <c r="Q40" s="1"/>
      <c r="R40" s="40">
        <f t="shared" ref="R40" si="117">+$O$11*(M40-I40)</f>
        <v>63.999999999999964</v>
      </c>
      <c r="S40" s="40">
        <f t="shared" ref="S40" si="118">M40/R40</f>
        <v>5.890624999999975E-2</v>
      </c>
    </row>
    <row r="41" spans="2:19" ht="15.6" x14ac:dyDescent="0.3">
      <c r="B41" s="91">
        <v>20</v>
      </c>
      <c r="C41" s="92"/>
      <c r="D41" s="80">
        <v>45333</v>
      </c>
      <c r="E41" s="79"/>
      <c r="F41" s="53">
        <f t="shared" ref="F41" si="119">G$16</f>
        <v>2580.598</v>
      </c>
      <c r="G41" s="52">
        <f t="shared" ref="G41" si="120">G$16-E$12</f>
        <v>2548.598</v>
      </c>
      <c r="H41" s="90"/>
      <c r="I41" s="42">
        <v>-28.52</v>
      </c>
      <c r="J41" s="59">
        <f t="shared" ref="J41" si="121">(G$16+E$13)+I41</f>
        <v>2552.078</v>
      </c>
      <c r="K41" s="84"/>
      <c r="L41" s="20"/>
      <c r="M41" s="38">
        <f>+J41-$H$16</f>
        <v>3.4800000000000182</v>
      </c>
      <c r="N41" s="42">
        <f t="shared" ref="N41" si="122">M41*0.10197/1</f>
        <v>0.35485560000000188</v>
      </c>
      <c r="O41" s="38">
        <f t="shared" ref="O41" si="123">M41*0.701432/1</f>
        <v>2.440983360000013</v>
      </c>
      <c r="P41" s="38">
        <f t="shared" ref="P41" si="124">+N41*0.01019716/1</f>
        <v>3.6185193300960193E-3</v>
      </c>
      <c r="Q41" s="1"/>
      <c r="R41" s="40">
        <f t="shared" ref="R41" si="125">+$O$11*(M41-I41)</f>
        <v>64.000000000000028</v>
      </c>
      <c r="S41" s="40">
        <f t="shared" ref="S41" si="126">M41/R41</f>
        <v>5.4375000000000263E-2</v>
      </c>
    </row>
    <row r="42" spans="2:19" ht="15.6" x14ac:dyDescent="0.3">
      <c r="B42" s="91">
        <v>21</v>
      </c>
      <c r="C42" s="92"/>
      <c r="D42" s="80">
        <v>45340</v>
      </c>
      <c r="E42" s="79"/>
      <c r="F42" s="53">
        <f t="shared" ref="F42" si="127">G$16</f>
        <v>2580.598</v>
      </c>
      <c r="G42" s="52">
        <f t="shared" ref="G42" si="128">G$16-E$12</f>
        <v>2548.598</v>
      </c>
      <c r="H42" s="90"/>
      <c r="I42" s="42">
        <v>-28.52</v>
      </c>
      <c r="J42" s="59">
        <f t="shared" ref="J42" si="129">(G$16+E$13)+I42</f>
        <v>2552.078</v>
      </c>
      <c r="K42" s="84"/>
      <c r="L42" s="20"/>
      <c r="M42" s="38">
        <f>+J42-$H$16</f>
        <v>3.4800000000000182</v>
      </c>
      <c r="N42" s="42">
        <f t="shared" ref="N42" si="130">M42*0.10197/1</f>
        <v>0.35485560000000188</v>
      </c>
      <c r="O42" s="38">
        <f t="shared" ref="O42" si="131">M42*0.701432/1</f>
        <v>2.440983360000013</v>
      </c>
      <c r="P42" s="38">
        <f t="shared" ref="P42" si="132">+N42*0.01019716/1</f>
        <v>3.6185193300960193E-3</v>
      </c>
      <c r="Q42" s="1"/>
      <c r="R42" s="40">
        <f t="shared" ref="R42" si="133">+$O$11*(M42-I42)</f>
        <v>64.000000000000028</v>
      </c>
      <c r="S42" s="40">
        <f t="shared" ref="S42" si="134">M42/R42</f>
        <v>5.4375000000000263E-2</v>
      </c>
    </row>
    <row r="43" spans="2:19" ht="15.6" x14ac:dyDescent="0.3">
      <c r="B43" s="91">
        <v>22</v>
      </c>
      <c r="C43" s="92"/>
      <c r="D43" s="80">
        <v>45346</v>
      </c>
      <c r="E43" s="79"/>
      <c r="F43" s="53">
        <f t="shared" ref="F43" si="135">G$16</f>
        <v>2580.598</v>
      </c>
      <c r="G43" s="52">
        <f t="shared" ref="G43" si="136">G$16-E$12</f>
        <v>2548.598</v>
      </c>
      <c r="H43" s="90"/>
      <c r="I43" s="42">
        <v>-28.54</v>
      </c>
      <c r="J43" s="59">
        <f t="shared" ref="J43" si="137">(G$16+E$13)+I43</f>
        <v>2552.058</v>
      </c>
      <c r="K43" s="84"/>
      <c r="L43" s="20"/>
      <c r="M43" s="38">
        <f>+J43-$H$16</f>
        <v>3.4600000000000364</v>
      </c>
      <c r="N43" s="42">
        <f t="shared" ref="N43" si="138">M43*0.10197/1</f>
        <v>0.35281620000000374</v>
      </c>
      <c r="O43" s="38">
        <f t="shared" ref="O43" si="139">M43*0.701432/1</f>
        <v>2.4269547200000257</v>
      </c>
      <c r="P43" s="38">
        <f t="shared" ref="P43" si="140">+N43*0.01019716/1</f>
        <v>3.5977232419920381E-3</v>
      </c>
      <c r="Q43" s="1"/>
      <c r="R43" s="40">
        <f t="shared" ref="R43" si="141">+$O$11*(M43-I43)</f>
        <v>64.000000000000071</v>
      </c>
      <c r="S43" s="40">
        <f t="shared" ref="S43" si="142">M43/R43</f>
        <v>5.4062500000000506E-2</v>
      </c>
    </row>
    <row r="44" spans="2:19" ht="15.6" x14ac:dyDescent="0.3">
      <c r="B44" s="91">
        <v>23</v>
      </c>
      <c r="C44" s="92"/>
      <c r="D44" s="80">
        <v>45412</v>
      </c>
      <c r="E44" s="79"/>
      <c r="F44" s="53">
        <f t="shared" ref="F44" si="143">G$16</f>
        <v>2580.598</v>
      </c>
      <c r="G44" s="52">
        <f t="shared" ref="G44" si="144">G$16-E$12</f>
        <v>2548.598</v>
      </c>
      <c r="H44" s="90"/>
      <c r="I44" s="42">
        <v>-28.71</v>
      </c>
      <c r="J44" s="59">
        <f t="shared" ref="J44" si="145">(G$16+E$13)+I44</f>
        <v>2551.8879999999999</v>
      </c>
      <c r="K44" s="84"/>
      <c r="L44" s="20"/>
      <c r="M44" s="38">
        <f>+J44-$H$16</f>
        <v>3.2899999999999636</v>
      </c>
      <c r="N44" s="42">
        <f t="shared" ref="N44" si="146">M44*0.10197/1</f>
        <v>0.33548129999999632</v>
      </c>
      <c r="O44" s="38">
        <f t="shared" ref="O44" si="147">M44*0.701432/1</f>
        <v>2.3077112799999746</v>
      </c>
      <c r="P44" s="38">
        <f t="shared" ref="P44" si="148">+N44*0.01019716/1</f>
        <v>3.4209564931079626E-3</v>
      </c>
      <c r="Q44" s="1"/>
      <c r="R44" s="40">
        <f t="shared" ref="R44" si="149">+$O$11*(M44-I44)</f>
        <v>63.999999999999929</v>
      </c>
      <c r="S44" s="40">
        <f t="shared" ref="S44" si="150">M44/R44</f>
        <v>5.1406249999999487E-2</v>
      </c>
    </row>
    <row r="45" spans="2:19" ht="15.6" x14ac:dyDescent="0.3">
      <c r="B45" s="91">
        <v>24</v>
      </c>
      <c r="C45" s="92"/>
      <c r="D45" s="80">
        <v>45495</v>
      </c>
      <c r="E45" s="79"/>
      <c r="F45" s="53">
        <f t="shared" ref="F45" si="151">G$16</f>
        <v>2580.598</v>
      </c>
      <c r="G45" s="52">
        <f t="shared" ref="G45" si="152">G$16-E$12</f>
        <v>2548.598</v>
      </c>
      <c r="H45" s="90"/>
      <c r="I45" s="42">
        <v>-29.145</v>
      </c>
      <c r="J45" s="59">
        <f t="shared" ref="J45:J51" si="153">(G$16+E$13)+I45</f>
        <v>2551.453</v>
      </c>
      <c r="K45" s="84"/>
      <c r="L45" s="20"/>
      <c r="M45" s="38">
        <f>+J45-$H$16</f>
        <v>2.8550000000000182</v>
      </c>
      <c r="N45" s="42">
        <f t="shared" ref="N45" si="154">M45*0.10197/1</f>
        <v>0.29112435000000186</v>
      </c>
      <c r="O45" s="38">
        <f t="shared" ref="O45" si="155">M45*0.701432/1</f>
        <v>2.0025883600000127</v>
      </c>
      <c r="P45" s="38">
        <f t="shared" ref="P45" si="156">+N45*0.01019716/1</f>
        <v>2.968641576846019E-3</v>
      </c>
      <c r="Q45" s="1"/>
      <c r="R45" s="40">
        <f t="shared" ref="R45" si="157">+$O$11*(M45-I45)</f>
        <v>64.000000000000028</v>
      </c>
      <c r="S45" s="40">
        <f t="shared" ref="S45" si="158">M45/R45</f>
        <v>4.4609375000000263E-2</v>
      </c>
    </row>
    <row r="46" spans="2:19" ht="15.6" x14ac:dyDescent="0.3">
      <c r="B46" s="91">
        <v>25</v>
      </c>
      <c r="C46" s="92"/>
      <c r="D46" s="80">
        <v>45522</v>
      </c>
      <c r="E46" s="79"/>
      <c r="F46" s="53">
        <f t="shared" ref="F46" si="159">G$16</f>
        <v>2580.598</v>
      </c>
      <c r="G46" s="52">
        <f t="shared" ref="G46" si="160">G$16-E$12</f>
        <v>2548.598</v>
      </c>
      <c r="H46" s="90"/>
      <c r="I46" s="42">
        <v>-28.465</v>
      </c>
      <c r="J46" s="59">
        <f t="shared" si="153"/>
        <v>2552.1329999999998</v>
      </c>
      <c r="K46" s="84"/>
      <c r="L46" s="20"/>
      <c r="M46" s="38">
        <f>+J46-$H$16</f>
        <v>3.5349999999998545</v>
      </c>
      <c r="N46" s="42">
        <f t="shared" ref="N46" si="161">M46*0.10197/1</f>
        <v>0.36046394999998516</v>
      </c>
      <c r="O46" s="38">
        <f t="shared" ref="O46" si="162">M46*0.701432/1</f>
        <v>2.4795621199998981</v>
      </c>
      <c r="P46" s="38">
        <f t="shared" ref="P46" si="163">+N46*0.01019716/1</f>
        <v>3.6757085723818487E-3</v>
      </c>
      <c r="Q46" s="1"/>
      <c r="R46" s="40">
        <f t="shared" ref="R46" si="164">+$O$11*(M46-I46)</f>
        <v>63.999999999999709</v>
      </c>
      <c r="S46" s="40">
        <f t="shared" ref="S46" si="165">M46/R46</f>
        <v>5.5234374999997976E-2</v>
      </c>
    </row>
    <row r="47" spans="2:19" ht="15.6" x14ac:dyDescent="0.3">
      <c r="B47" s="91">
        <v>26</v>
      </c>
      <c r="C47" s="92"/>
      <c r="D47" s="80">
        <v>45536</v>
      </c>
      <c r="E47" s="79"/>
      <c r="F47" s="53">
        <f t="shared" ref="F47" si="166">G$16</f>
        <v>2580.598</v>
      </c>
      <c r="G47" s="52">
        <f t="shared" ref="G47" si="167">G$16-E$12</f>
        <v>2548.598</v>
      </c>
      <c r="H47" s="90"/>
      <c r="I47" s="42">
        <v>-28.465</v>
      </c>
      <c r="J47" s="59">
        <f t="shared" si="153"/>
        <v>2552.1329999999998</v>
      </c>
      <c r="K47" s="84"/>
      <c r="L47" s="20"/>
      <c r="M47" s="38">
        <f>+J47-$H$16</f>
        <v>3.5349999999998545</v>
      </c>
      <c r="N47" s="42">
        <f t="shared" ref="N47" si="168">M47*0.10197/1</f>
        <v>0.36046394999998516</v>
      </c>
      <c r="O47" s="38">
        <f t="shared" ref="O47" si="169">M47*0.701432/1</f>
        <v>2.4795621199998981</v>
      </c>
      <c r="P47" s="38">
        <f t="shared" ref="P47" si="170">+N47*0.01019716/1</f>
        <v>3.6757085723818487E-3</v>
      </c>
      <c r="Q47" s="1"/>
      <c r="R47" s="40">
        <f t="shared" ref="R47" si="171">+$O$11*(M47-I47)</f>
        <v>63.999999999999709</v>
      </c>
      <c r="S47" s="40">
        <f t="shared" ref="S47" si="172">M47/R47</f>
        <v>5.5234374999997976E-2</v>
      </c>
    </row>
    <row r="48" spans="2:19" ht="15.6" x14ac:dyDescent="0.3">
      <c r="B48" s="91">
        <v>27</v>
      </c>
      <c r="C48" s="92"/>
      <c r="D48" s="80">
        <v>45543</v>
      </c>
      <c r="E48" s="79"/>
      <c r="F48" s="53">
        <f t="shared" ref="F48" si="173">G$16</f>
        <v>2580.598</v>
      </c>
      <c r="G48" s="52">
        <f t="shared" ref="G48" si="174">G$16-E$12</f>
        <v>2548.598</v>
      </c>
      <c r="H48" s="90"/>
      <c r="I48" s="42">
        <v>-28.03</v>
      </c>
      <c r="J48" s="59">
        <f t="shared" si="153"/>
        <v>2552.5679999999998</v>
      </c>
      <c r="K48" s="84"/>
      <c r="L48" s="20"/>
      <c r="M48" s="38">
        <f>+J48-$H$16</f>
        <v>3.9699999999997999</v>
      </c>
      <c r="N48" s="42">
        <f t="shared" ref="N48" si="175">M48*0.10197/1</f>
        <v>0.40482089999997961</v>
      </c>
      <c r="O48" s="38">
        <f t="shared" ref="O48" si="176">M48*0.701432/1</f>
        <v>2.7846850399998599</v>
      </c>
      <c r="P48" s="38">
        <f t="shared" ref="P48" si="177">+N48*0.01019716/1</f>
        <v>4.1280234886437919E-3</v>
      </c>
      <c r="Q48" s="1"/>
      <c r="R48" s="40">
        <f t="shared" ref="R48" si="178">+$O$11*(M48-I48)</f>
        <v>63.999999999999602</v>
      </c>
      <c r="S48" s="40">
        <f t="shared" ref="S48" si="179">M48/R48</f>
        <v>6.2031249999997262E-2</v>
      </c>
    </row>
    <row r="49" spans="2:19" ht="15.6" x14ac:dyDescent="0.3">
      <c r="B49" s="91">
        <v>28</v>
      </c>
      <c r="C49" s="92"/>
      <c r="D49" s="80">
        <v>45550</v>
      </c>
      <c r="E49" s="79"/>
      <c r="F49" s="53">
        <f t="shared" ref="F49" si="180">G$16</f>
        <v>2580.598</v>
      </c>
      <c r="G49" s="52">
        <f t="shared" ref="G49" si="181">G$16-E$12</f>
        <v>2548.598</v>
      </c>
      <c r="H49" s="90"/>
      <c r="I49" s="42">
        <v>-28.03</v>
      </c>
      <c r="J49" s="59">
        <f t="shared" si="153"/>
        <v>2552.5679999999998</v>
      </c>
      <c r="K49" s="84"/>
      <c r="L49" s="20"/>
      <c r="M49" s="38">
        <f>+J49-$H$16</f>
        <v>3.9699999999997999</v>
      </c>
      <c r="N49" s="42">
        <f t="shared" ref="N49" si="182">M49*0.10197/1</f>
        <v>0.40482089999997961</v>
      </c>
      <c r="O49" s="38">
        <f t="shared" ref="O49" si="183">M49*0.701432/1</f>
        <v>2.7846850399998599</v>
      </c>
      <c r="P49" s="38">
        <f t="shared" ref="P49" si="184">+N49*0.01019716/1</f>
        <v>4.1280234886437919E-3</v>
      </c>
      <c r="Q49" s="1"/>
      <c r="R49" s="40">
        <f t="shared" ref="R49" si="185">+$O$11*(M49-I49)</f>
        <v>63.999999999999602</v>
      </c>
      <c r="S49" s="40">
        <f t="shared" ref="S49" si="186">M49/R49</f>
        <v>6.2031249999997262E-2</v>
      </c>
    </row>
    <row r="50" spans="2:19" ht="15.6" x14ac:dyDescent="0.3">
      <c r="B50" s="91">
        <v>29</v>
      </c>
      <c r="C50" s="92"/>
      <c r="D50" s="80">
        <v>45560</v>
      </c>
      <c r="E50" s="79"/>
      <c r="F50" s="53">
        <f t="shared" ref="F50" si="187">G$16</f>
        <v>2580.598</v>
      </c>
      <c r="G50" s="52">
        <f t="shared" ref="G50" si="188">G$16-E$12</f>
        <v>2548.598</v>
      </c>
      <c r="H50" s="90"/>
      <c r="I50" s="42">
        <v>-28.18</v>
      </c>
      <c r="J50" s="59">
        <f t="shared" si="153"/>
        <v>2552.4180000000001</v>
      </c>
      <c r="K50" s="84"/>
      <c r="L50" s="20"/>
      <c r="M50" s="38">
        <f>+J50-$H$16</f>
        <v>3.8200000000001637</v>
      </c>
      <c r="N50" s="42">
        <f t="shared" ref="N50" si="189">M50*0.10197/1</f>
        <v>0.38952540000001673</v>
      </c>
      <c r="O50" s="38">
        <f t="shared" ref="O50" si="190">M50*0.701432/1</f>
        <v>2.6794702400001151</v>
      </c>
      <c r="P50" s="38">
        <f t="shared" ref="P50" si="191">+N50*0.01019716/1</f>
        <v>3.9720528278641707E-3</v>
      </c>
      <c r="Q50" s="1"/>
      <c r="R50" s="40">
        <f>+$O$11*(M50-I50)</f>
        <v>64.000000000000327</v>
      </c>
      <c r="S50" s="40">
        <f>M50/R50</f>
        <v>5.9687500000002253E-2</v>
      </c>
    </row>
    <row r="51" spans="2:19" ht="15.6" x14ac:dyDescent="0.3">
      <c r="B51" s="91">
        <v>30</v>
      </c>
      <c r="C51" s="92"/>
      <c r="D51" s="80">
        <v>45564</v>
      </c>
      <c r="E51" s="79"/>
      <c r="F51" s="53">
        <f t="shared" ref="F51" si="192">G$16</f>
        <v>2580.598</v>
      </c>
      <c r="G51" s="52">
        <f t="shared" ref="G51" si="193">G$16-E$12</f>
        <v>2548.598</v>
      </c>
      <c r="H51" s="90"/>
      <c r="I51" s="42">
        <v>-28.28</v>
      </c>
      <c r="J51" s="59">
        <f t="shared" si="153"/>
        <v>2552.3179999999998</v>
      </c>
      <c r="K51" s="84"/>
      <c r="L51" s="20"/>
      <c r="M51" s="38">
        <f>+J51-$H$16</f>
        <v>3.7199999999997999</v>
      </c>
      <c r="N51" s="42">
        <f t="shared" ref="N51" si="194">M51*0.10197/1</f>
        <v>0.37932839999997964</v>
      </c>
      <c r="O51" s="38">
        <f t="shared" ref="O51" si="195">M51*0.701432/1</f>
        <v>2.6093270399998598</v>
      </c>
      <c r="P51" s="38">
        <f t="shared" ref="P51" si="196">+N51*0.01019716/1</f>
        <v>3.8680723873437926E-3</v>
      </c>
      <c r="Q51" s="1"/>
      <c r="R51" s="40">
        <f t="shared" ref="R51" si="197">+$O$11*(M51-I51)</f>
        <v>63.999999999999602</v>
      </c>
      <c r="S51" s="40">
        <f t="shared" ref="S51" si="198">M51/R51</f>
        <v>5.8124999999997234E-2</v>
      </c>
    </row>
    <row r="52" spans="2:19" ht="15.6" x14ac:dyDescent="0.3">
      <c r="B52" s="91">
        <v>31</v>
      </c>
      <c r="C52" s="92"/>
      <c r="D52" s="80">
        <v>45579</v>
      </c>
      <c r="E52" s="79"/>
      <c r="F52" s="53">
        <f t="shared" ref="F52" si="199">G$16</f>
        <v>2580.598</v>
      </c>
      <c r="G52" s="52">
        <f t="shared" ref="G52" si="200">G$16-E$12</f>
        <v>2548.598</v>
      </c>
      <c r="H52" s="90"/>
      <c r="I52" s="42">
        <v>-28.54</v>
      </c>
      <c r="J52" s="59">
        <f t="shared" ref="J52" si="201">(G$16+E$13)+I52</f>
        <v>2552.058</v>
      </c>
      <c r="K52" s="84"/>
      <c r="L52" s="20"/>
      <c r="M52" s="38">
        <f>+J52-$H$16</f>
        <v>3.4600000000000364</v>
      </c>
      <c r="N52" s="42">
        <f t="shared" ref="N52" si="202">M52*0.10197/1</f>
        <v>0.35281620000000374</v>
      </c>
      <c r="O52" s="38">
        <f t="shared" ref="O52" si="203">M52*0.701432/1</f>
        <v>2.4269547200000257</v>
      </c>
      <c r="P52" s="38">
        <f t="shared" ref="P52" si="204">+N52*0.01019716/1</f>
        <v>3.5977232419920381E-3</v>
      </c>
      <c r="Q52" s="1"/>
      <c r="R52" s="40">
        <f t="shared" ref="R52" si="205">+$O$11*(M52-I52)</f>
        <v>64.000000000000071</v>
      </c>
      <c r="S52" s="40">
        <f t="shared" ref="S52" si="206">M52/R52</f>
        <v>5.4062500000000506E-2</v>
      </c>
    </row>
    <row r="53" spans="2:19" ht="15.6" x14ac:dyDescent="0.3">
      <c r="B53" s="91">
        <v>32</v>
      </c>
      <c r="C53" s="92"/>
      <c r="D53" s="80">
        <v>45585</v>
      </c>
      <c r="E53" s="86"/>
      <c r="F53" s="53">
        <f t="shared" ref="F53" si="207">G$16</f>
        <v>2580.598</v>
      </c>
      <c r="G53" s="52">
        <f t="shared" ref="G53" si="208">G$16-E$12</f>
        <v>2548.598</v>
      </c>
      <c r="H53" s="90"/>
      <c r="I53" s="42">
        <v>-28.61</v>
      </c>
      <c r="J53" s="59">
        <f t="shared" ref="J53" si="209">(G$16+E$13)+I53</f>
        <v>2551.9879999999998</v>
      </c>
      <c r="K53" s="84"/>
      <c r="L53" s="20"/>
      <c r="M53" s="38">
        <f>+J53-$H$16</f>
        <v>3.3899999999998727</v>
      </c>
      <c r="N53" s="42">
        <f t="shared" ref="N53" si="210">M53*0.10197/1</f>
        <v>0.34567829999998706</v>
      </c>
      <c r="O53" s="38">
        <f t="shared" ref="O53" si="211">M53*0.701432/1</f>
        <v>2.3778544799999111</v>
      </c>
      <c r="P53" s="38">
        <f t="shared" ref="P53" si="212">+N53*0.01019716/1</f>
        <v>3.5249369336278679E-3</v>
      </c>
      <c r="Q53" s="1"/>
      <c r="R53" s="40">
        <f t="shared" ref="R53" si="213">+$O$11*(M53-I53)</f>
        <v>63.999999999999744</v>
      </c>
      <c r="S53" s="40">
        <f t="shared" ref="S53" si="214">M53/R53</f>
        <v>5.2968749999998226E-2</v>
      </c>
    </row>
    <row r="54" spans="2:19" ht="15.6" x14ac:dyDescent="0.3">
      <c r="B54" s="91">
        <v>33</v>
      </c>
      <c r="C54" s="92"/>
      <c r="D54" s="80">
        <v>45592</v>
      </c>
      <c r="E54" s="86"/>
      <c r="F54" s="53">
        <f t="shared" ref="F54" si="215">G$16</f>
        <v>2580.598</v>
      </c>
      <c r="G54" s="52">
        <f t="shared" ref="G54" si="216">G$16-E$12</f>
        <v>2548.598</v>
      </c>
      <c r="H54" s="90"/>
      <c r="I54" s="42">
        <v>-28.68</v>
      </c>
      <c r="J54" s="59">
        <f t="shared" ref="J54" si="217">(G$16+E$13)+I54</f>
        <v>2551.9180000000001</v>
      </c>
      <c r="K54" s="84"/>
      <c r="L54" s="20"/>
      <c r="M54" s="38">
        <f>+J54-$H$16</f>
        <v>3.3200000000001637</v>
      </c>
      <c r="N54" s="42">
        <f t="shared" ref="N54" si="218">M54*0.10197/1</f>
        <v>0.33854040000001673</v>
      </c>
      <c r="O54" s="38">
        <f t="shared" ref="O54" si="219">M54*0.701432/1</f>
        <v>2.3287542400001149</v>
      </c>
      <c r="P54" s="38">
        <f t="shared" ref="P54" si="220">+N54*0.01019716/1</f>
        <v>3.4521506252641705E-3</v>
      </c>
      <c r="Q54" s="1"/>
      <c r="R54" s="40">
        <f t="shared" ref="R54" si="221">+$O$11*(M54-I54)</f>
        <v>64.000000000000327</v>
      </c>
      <c r="S54" s="40">
        <f t="shared" ref="S54" si="222">M54/R54</f>
        <v>5.1875000000002294E-2</v>
      </c>
    </row>
    <row r="55" spans="2:19" ht="15.6" x14ac:dyDescent="0.3">
      <c r="B55" s="91">
        <v>34</v>
      </c>
      <c r="C55" s="92"/>
      <c r="D55" s="80">
        <v>45599</v>
      </c>
      <c r="E55" s="86"/>
      <c r="F55" s="53">
        <f t="shared" ref="F55:F56" si="223">G$16</f>
        <v>2580.598</v>
      </c>
      <c r="G55" s="52">
        <f t="shared" ref="G55:G56" si="224">G$16-E$12</f>
        <v>2548.598</v>
      </c>
      <c r="H55" s="90"/>
      <c r="I55" s="42">
        <v>-28.74</v>
      </c>
      <c r="J55" s="59">
        <f t="shared" ref="J55:J56" si="225">(G$16+E$13)+I55</f>
        <v>2551.8580000000002</v>
      </c>
      <c r="K55" s="84"/>
      <c r="L55" s="20"/>
      <c r="M55" s="38">
        <f>+J55-$H$16</f>
        <v>3.2600000000002183</v>
      </c>
      <c r="N55" s="42">
        <f t="shared" ref="N55:N56" si="226">M55*0.10197/1</f>
        <v>0.33242220000002226</v>
      </c>
      <c r="O55" s="38">
        <f t="shared" ref="O55:O56" si="227">M55*0.701432/1</f>
        <v>2.2866683200001532</v>
      </c>
      <c r="P55" s="38">
        <f t="shared" ref="P55:P56" si="228">+N55*0.01019716/1</f>
        <v>3.389762360952227E-3</v>
      </c>
      <c r="Q55" s="1"/>
      <c r="R55" s="40">
        <f t="shared" ref="R55:R56" si="229">+$O$11*(M55-I55)</f>
        <v>64.000000000000426</v>
      </c>
      <c r="S55" s="40">
        <f t="shared" ref="S55:S56" si="230">M55/R55</f>
        <v>5.0937500000003071E-2</v>
      </c>
    </row>
    <row r="56" spans="2:19" ht="15.6" x14ac:dyDescent="0.3">
      <c r="B56" s="91">
        <v>35</v>
      </c>
      <c r="C56" s="92"/>
      <c r="D56" s="80">
        <v>45607</v>
      </c>
      <c r="E56" s="86"/>
      <c r="F56" s="53">
        <f t="shared" si="223"/>
        <v>2580.598</v>
      </c>
      <c r="G56" s="52">
        <f t="shared" si="224"/>
        <v>2548.598</v>
      </c>
      <c r="H56" s="90"/>
      <c r="I56" s="42">
        <v>-28.79</v>
      </c>
      <c r="J56" s="59">
        <f t="shared" si="225"/>
        <v>2551.808</v>
      </c>
      <c r="K56" s="84"/>
      <c r="L56" s="20"/>
      <c r="M56" s="38">
        <f>+J56-$H$16</f>
        <v>3.2100000000000364</v>
      </c>
      <c r="N56" s="42">
        <f t="shared" si="226"/>
        <v>0.32732370000000371</v>
      </c>
      <c r="O56" s="38">
        <f t="shared" si="227"/>
        <v>2.2515967200000255</v>
      </c>
      <c r="P56" s="38">
        <f t="shared" si="228"/>
        <v>3.337772140692038E-3</v>
      </c>
      <c r="Q56" s="1"/>
      <c r="R56" s="40">
        <f t="shared" si="229"/>
        <v>64.000000000000071</v>
      </c>
      <c r="S56" s="40">
        <f t="shared" si="230"/>
        <v>5.0156250000000513E-2</v>
      </c>
    </row>
    <row r="57" spans="2:19" ht="15.6" x14ac:dyDescent="0.3">
      <c r="B57" s="91">
        <v>36</v>
      </c>
      <c r="C57" s="92"/>
      <c r="D57" s="80">
        <v>45614</v>
      </c>
      <c r="E57" s="86"/>
      <c r="F57" s="53">
        <f t="shared" ref="F57" si="231">G$16</f>
        <v>2580.598</v>
      </c>
      <c r="G57" s="52">
        <f t="shared" ref="G57" si="232">G$16-E$12</f>
        <v>2548.598</v>
      </c>
      <c r="H57" s="90"/>
      <c r="I57" s="42">
        <v>-28.78</v>
      </c>
      <c r="J57" s="59">
        <f t="shared" ref="J57" si="233">(G$16+E$13)+I57</f>
        <v>2551.8179999999998</v>
      </c>
      <c r="K57" s="84"/>
      <c r="L57" s="20"/>
      <c r="M57" s="38">
        <f>+J57-$H$16</f>
        <v>3.2199999999997999</v>
      </c>
      <c r="N57" s="42">
        <f t="shared" ref="N57" si="234">M57*0.10197/1</f>
        <v>0.32834339999997963</v>
      </c>
      <c r="O57" s="38">
        <f t="shared" ref="O57" si="235">M57*0.701432/1</f>
        <v>2.25861103999986</v>
      </c>
      <c r="P57" s="38">
        <f t="shared" ref="P57" si="236">+N57*0.01019716/1</f>
        <v>3.3481701847437925E-3</v>
      </c>
      <c r="Q57" s="1"/>
      <c r="R57" s="40">
        <f t="shared" ref="R57" si="237">+$O$11*(M57-I57)</f>
        <v>63.999999999999602</v>
      </c>
      <c r="S57" s="40">
        <f t="shared" ref="S57" si="238">M57/R57</f>
        <v>5.0312499999997186E-2</v>
      </c>
    </row>
    <row r="58" spans="2:19" ht="15.6" x14ac:dyDescent="0.3">
      <c r="B58" s="91">
        <v>37</v>
      </c>
      <c r="C58" s="92"/>
      <c r="D58" s="80">
        <v>45620</v>
      </c>
      <c r="E58" s="86"/>
      <c r="F58" s="53">
        <f t="shared" ref="F58" si="239">G$16</f>
        <v>2580.598</v>
      </c>
      <c r="G58" s="52">
        <f t="shared" ref="G58" si="240">G$16-E$12</f>
        <v>2548.598</v>
      </c>
      <c r="H58" s="90"/>
      <c r="I58" s="42">
        <v>-28.82</v>
      </c>
      <c r="J58" s="59">
        <f t="shared" ref="J58" si="241">(G$16+E$13)+I58</f>
        <v>2551.7779999999998</v>
      </c>
      <c r="K58" s="84"/>
      <c r="L58" s="20"/>
      <c r="M58" s="38">
        <f>+J58-$H$16</f>
        <v>3.1799999999998363</v>
      </c>
      <c r="N58" s="42">
        <f t="shared" ref="N58" si="242">M58*0.10197/1</f>
        <v>0.32426459999998331</v>
      </c>
      <c r="O58" s="38">
        <f t="shared" ref="O58" si="243">M58*0.701432/1</f>
        <v>2.2305537599998853</v>
      </c>
      <c r="P58" s="38">
        <f t="shared" ref="P58" si="244">+N58*0.01019716/1</f>
        <v>3.3065780085358297E-3</v>
      </c>
      <c r="Q58" s="1"/>
      <c r="R58" s="40">
        <f t="shared" ref="R58" si="245">+$O$11*(M58-I58)</f>
        <v>63.999999999999673</v>
      </c>
      <c r="S58" s="40">
        <f t="shared" ref="S58" si="246">M58/R58</f>
        <v>4.9687499999997699E-2</v>
      </c>
    </row>
    <row r="59" spans="2:19" ht="15.6" x14ac:dyDescent="0.3">
      <c r="B59" s="91">
        <v>38</v>
      </c>
      <c r="C59" s="92"/>
      <c r="D59" s="80">
        <v>45626</v>
      </c>
      <c r="E59" s="86"/>
      <c r="F59" s="53">
        <f t="shared" ref="F59" si="247">G$16</f>
        <v>2580.598</v>
      </c>
      <c r="G59" s="52">
        <f t="shared" ref="G59" si="248">G$16-E$12</f>
        <v>2548.598</v>
      </c>
      <c r="H59" s="90"/>
      <c r="I59" s="42">
        <v>-28.86</v>
      </c>
      <c r="J59" s="59">
        <f t="shared" ref="J59" si="249">(G$16+E$13)+I59</f>
        <v>2551.7379999999998</v>
      </c>
      <c r="K59" s="84"/>
      <c r="L59" s="20"/>
      <c r="M59" s="38">
        <f>+J59-$H$16</f>
        <v>3.1399999999998727</v>
      </c>
      <c r="N59" s="42">
        <f t="shared" ref="N59" si="250">M59*0.10197/1</f>
        <v>0.32018579999998703</v>
      </c>
      <c r="O59" s="38">
        <f t="shared" ref="O59" si="251">M59*0.701432/1</f>
        <v>2.2024964799999109</v>
      </c>
      <c r="P59" s="38">
        <f t="shared" ref="P59" si="252">+N59*0.01019716/1</f>
        <v>3.2649858323278678E-3</v>
      </c>
      <c r="Q59" s="1"/>
      <c r="R59" s="40">
        <f t="shared" ref="R59" si="253">+$O$11*(M59-I59)</f>
        <v>63.999999999999744</v>
      </c>
      <c r="S59" s="40">
        <f t="shared" ref="S59" si="254">M59/R59</f>
        <v>4.9062499999998205E-2</v>
      </c>
    </row>
    <row r="60" spans="2:19" ht="15.6" x14ac:dyDescent="0.3">
      <c r="B60" s="91">
        <v>39</v>
      </c>
      <c r="C60" s="92"/>
      <c r="D60" s="80">
        <v>45634</v>
      </c>
      <c r="E60" s="86"/>
      <c r="F60" s="53">
        <f t="shared" ref="F60:F61" si="255">G$16</f>
        <v>2580.598</v>
      </c>
      <c r="G60" s="52">
        <f t="shared" ref="G60:G61" si="256">G$16-E$12</f>
        <v>2548.598</v>
      </c>
      <c r="H60" s="90"/>
      <c r="I60" s="42">
        <v>-28.85</v>
      </c>
      <c r="J60" s="59">
        <f t="shared" ref="J60:J61" si="257">(G$16+E$13)+I60</f>
        <v>2551.748</v>
      </c>
      <c r="K60" s="84"/>
      <c r="L60" s="20"/>
      <c r="M60" s="38">
        <f>+J60-$H$16</f>
        <v>3.1500000000000909</v>
      </c>
      <c r="N60" s="42">
        <f t="shared" ref="N60:N61" si="258">M60*0.10197/1</f>
        <v>0.3212055000000093</v>
      </c>
      <c r="O60" s="38">
        <f t="shared" ref="O60:O61" si="259">M60*0.701432/1</f>
        <v>2.2095108000000638</v>
      </c>
      <c r="P60" s="38">
        <f t="shared" ref="P60:P61" si="260">+N60*0.01019716/1</f>
        <v>3.275383876380095E-3</v>
      </c>
      <c r="Q60" s="1"/>
      <c r="R60" s="40">
        <f t="shared" ref="R60:R61" si="261">+$O$11*(M60-I60)</f>
        <v>64.000000000000185</v>
      </c>
      <c r="S60" s="40">
        <f t="shared" ref="S60:S61" si="262">M60/R60</f>
        <v>4.9218750000001282E-2</v>
      </c>
    </row>
    <row r="61" spans="2:19" ht="15.6" x14ac:dyDescent="0.3">
      <c r="B61" s="91">
        <v>40</v>
      </c>
      <c r="C61" s="92"/>
      <c r="D61" s="80">
        <v>45641</v>
      </c>
      <c r="E61" s="86"/>
      <c r="F61" s="53">
        <f t="shared" si="255"/>
        <v>2580.598</v>
      </c>
      <c r="G61" s="52">
        <f t="shared" si="256"/>
        <v>2548.598</v>
      </c>
      <c r="H61" s="90"/>
      <c r="I61" s="42">
        <v>-28.86</v>
      </c>
      <c r="J61" s="59">
        <f t="shared" si="257"/>
        <v>2551.7379999999998</v>
      </c>
      <c r="K61" s="84"/>
      <c r="L61" s="20"/>
      <c r="M61" s="38">
        <f>+J61-$H$16</f>
        <v>3.1399999999998727</v>
      </c>
      <c r="N61" s="42">
        <f t="shared" si="258"/>
        <v>0.32018579999998703</v>
      </c>
      <c r="O61" s="38">
        <f t="shared" si="259"/>
        <v>2.2024964799999109</v>
      </c>
      <c r="P61" s="38">
        <f t="shared" si="260"/>
        <v>3.2649858323278678E-3</v>
      </c>
      <c r="Q61" s="1"/>
      <c r="R61" s="40">
        <f t="shared" si="261"/>
        <v>63.999999999999744</v>
      </c>
      <c r="S61" s="40">
        <f t="shared" si="262"/>
        <v>4.9062499999998205E-2</v>
      </c>
    </row>
    <row r="62" spans="2:19" ht="15.6" x14ac:dyDescent="0.3">
      <c r="B62" s="91">
        <v>41</v>
      </c>
      <c r="C62" s="92"/>
      <c r="D62" s="80">
        <v>45648</v>
      </c>
      <c r="E62" s="86"/>
      <c r="F62" s="53">
        <f t="shared" ref="F62" si="263">G$16</f>
        <v>2580.598</v>
      </c>
      <c r="G62" s="52">
        <f t="shared" ref="G62" si="264">G$16-E$12</f>
        <v>2548.598</v>
      </c>
      <c r="H62" s="90"/>
      <c r="I62" s="42">
        <v>-28.855</v>
      </c>
      <c r="J62" s="59">
        <f t="shared" ref="J62" si="265">(G$16+E$13)+I62</f>
        <v>2551.7429999999999</v>
      </c>
      <c r="K62" s="84"/>
      <c r="L62" s="20"/>
      <c r="M62" s="38">
        <f>+J62-$H$16</f>
        <v>3.1449999999999818</v>
      </c>
      <c r="N62" s="42">
        <f t="shared" ref="N62" si="266">M62*0.10197/1</f>
        <v>0.32069564999999817</v>
      </c>
      <c r="O62" s="38">
        <f t="shared" ref="O62" si="267">M62*0.701432/1</f>
        <v>2.2060036399999876</v>
      </c>
      <c r="P62" s="38">
        <f t="shared" ref="P62" si="268">+N62*0.01019716/1</f>
        <v>3.2701848543539814E-3</v>
      </c>
      <c r="Q62" s="1"/>
      <c r="R62" s="40">
        <f t="shared" ref="R62" si="269">+$O$11*(M62-I62)</f>
        <v>63.999999999999964</v>
      </c>
      <c r="S62" s="40">
        <f t="shared" ref="S62" si="270">M62/R62</f>
        <v>4.9140624999999744E-2</v>
      </c>
    </row>
    <row r="63" spans="2:19" ht="15.6" x14ac:dyDescent="0.3">
      <c r="B63" s="91">
        <v>42</v>
      </c>
      <c r="C63" s="92"/>
      <c r="D63" s="80">
        <v>45655</v>
      </c>
      <c r="E63" s="86"/>
      <c r="F63" s="53">
        <f t="shared" ref="F63" si="271">G$16</f>
        <v>2580.598</v>
      </c>
      <c r="G63" s="52">
        <f t="shared" ref="G63" si="272">G$16-E$12</f>
        <v>2548.598</v>
      </c>
      <c r="H63" s="90"/>
      <c r="I63" s="42">
        <v>-28.73</v>
      </c>
      <c r="J63" s="59">
        <f t="shared" ref="J63" si="273">(G$16+E$13)+I63</f>
        <v>2551.8679999999999</v>
      </c>
      <c r="K63" s="84"/>
      <c r="L63" s="20"/>
      <c r="M63" s="38">
        <f>+J63-$H$16</f>
        <v>3.2699999999999818</v>
      </c>
      <c r="N63" s="42">
        <f t="shared" ref="N63" si="274">M63*0.10197/1</f>
        <v>0.33344189999999818</v>
      </c>
      <c r="O63" s="38">
        <f t="shared" ref="O63" si="275">M63*0.701432/1</f>
        <v>2.2936826399999872</v>
      </c>
      <c r="P63" s="38">
        <f t="shared" ref="P63" si="276">+N63*0.01019716/1</f>
        <v>3.4001604050039815E-3</v>
      </c>
      <c r="Q63" s="1"/>
      <c r="R63" s="40">
        <f t="shared" ref="R63" si="277">+$O$11*(M63-I63)</f>
        <v>63.999999999999964</v>
      </c>
      <c r="S63" s="40">
        <f t="shared" ref="S63" si="278">M63/R63</f>
        <v>5.1093749999999744E-2</v>
      </c>
    </row>
    <row r="64" spans="2:19" ht="15.6" x14ac:dyDescent="0.3">
      <c r="B64" s="91">
        <v>43</v>
      </c>
      <c r="C64" s="92"/>
      <c r="D64" s="80">
        <v>45662</v>
      </c>
      <c r="E64" s="86"/>
      <c r="F64" s="53">
        <f t="shared" ref="F64" si="279">G$16</f>
        <v>2580.598</v>
      </c>
      <c r="G64" s="52">
        <f t="shared" ref="G64" si="280">G$16-E$12</f>
        <v>2548.598</v>
      </c>
      <c r="H64" s="90"/>
      <c r="I64" s="42">
        <v>-28.71</v>
      </c>
      <c r="J64" s="59">
        <f t="shared" ref="J64" si="281">(G$16+E$13)+I64</f>
        <v>2551.8879999999999</v>
      </c>
      <c r="K64" s="84"/>
      <c r="L64" s="20"/>
      <c r="M64" s="38">
        <f>+J64-$H$16</f>
        <v>3.2899999999999636</v>
      </c>
      <c r="N64" s="42">
        <f t="shared" ref="N64" si="282">M64*0.10197/1</f>
        <v>0.33548129999999632</v>
      </c>
      <c r="O64" s="38">
        <f t="shared" ref="O64" si="283">M64*0.701432/1</f>
        <v>2.3077112799999746</v>
      </c>
      <c r="P64" s="38">
        <f t="shared" ref="P64" si="284">+N64*0.01019716/1</f>
        <v>3.4209564931079626E-3</v>
      </c>
      <c r="Q64" s="1"/>
      <c r="R64" s="40">
        <f t="shared" ref="R64" si="285">+$O$11*(M64-I64)</f>
        <v>63.999999999999929</v>
      </c>
      <c r="S64" s="40">
        <f t="shared" ref="S64" si="286">M64/R64</f>
        <v>5.1406249999999487E-2</v>
      </c>
    </row>
    <row r="65" spans="2:19" ht="15.6" x14ac:dyDescent="0.3">
      <c r="B65" s="91">
        <v>44</v>
      </c>
      <c r="C65" s="92"/>
      <c r="D65" s="80">
        <v>45669</v>
      </c>
      <c r="E65" s="86"/>
      <c r="F65" s="53">
        <f t="shared" ref="F65" si="287">G$16</f>
        <v>2580.598</v>
      </c>
      <c r="G65" s="52">
        <f t="shared" ref="G65" si="288">G$16-E$12</f>
        <v>2548.598</v>
      </c>
      <c r="H65" s="90"/>
      <c r="I65" s="42">
        <v>-28.49</v>
      </c>
      <c r="J65" s="59">
        <f t="shared" ref="J65" si="289">(G$16+E$13)+I65</f>
        <v>2552.1080000000002</v>
      </c>
      <c r="K65" s="84"/>
      <c r="L65" s="20"/>
      <c r="M65" s="38">
        <f>+J65-$H$16</f>
        <v>3.5100000000002183</v>
      </c>
      <c r="N65" s="42">
        <f t="shared" ref="N65" si="290">M65*0.10197/1</f>
        <v>0.35791470000002229</v>
      </c>
      <c r="O65" s="38">
        <f t="shared" ref="O65" si="291">M65*0.701432/1</f>
        <v>2.4620263200001533</v>
      </c>
      <c r="P65" s="38">
        <f t="shared" ref="P65" si="292">+N65*0.01019716/1</f>
        <v>3.6497134622522276E-3</v>
      </c>
      <c r="Q65" s="1"/>
      <c r="R65" s="40">
        <f t="shared" ref="R65" si="293">+$O$11*(M65-I65)</f>
        <v>64.000000000000426</v>
      </c>
      <c r="S65" s="40">
        <f t="shared" ref="S65" si="294">M65/R65</f>
        <v>5.4843750000003043E-2</v>
      </c>
    </row>
    <row r="66" spans="2:19" ht="15.6" x14ac:dyDescent="0.3">
      <c r="B66" s="91">
        <v>45</v>
      </c>
      <c r="C66" s="92"/>
      <c r="D66" s="80">
        <v>45683</v>
      </c>
      <c r="E66" s="86"/>
      <c r="F66" s="53">
        <f t="shared" ref="F66" si="295">G$16</f>
        <v>2580.598</v>
      </c>
      <c r="G66" s="52">
        <f t="shared" ref="G66" si="296">G$16-E$12</f>
        <v>2548.598</v>
      </c>
      <c r="H66" s="90"/>
      <c r="I66" s="42">
        <v>-28.31</v>
      </c>
      <c r="J66" s="59">
        <f t="shared" ref="J66:J67" si="297">(G$16+E$13)+I66</f>
        <v>2552.288</v>
      </c>
      <c r="K66" s="84"/>
      <c r="L66" s="20"/>
      <c r="M66" s="38">
        <f>+J66-$H$16</f>
        <v>3.6900000000000546</v>
      </c>
      <c r="N66" s="42">
        <f t="shared" ref="N66:N67" si="298">M66*0.10197/1</f>
        <v>0.37626930000000558</v>
      </c>
      <c r="O66" s="38">
        <f t="shared" ref="O66:O67" si="299">M66*0.701432/1</f>
        <v>2.5882840800000384</v>
      </c>
      <c r="P66" s="38">
        <f t="shared" ref="P66:P67" si="300">+N66*0.01019716/1</f>
        <v>3.836878255188057E-3</v>
      </c>
      <c r="Q66" s="1"/>
      <c r="R66" s="40">
        <f t="shared" ref="R66:R67" si="301">+$O$11*(M66-I66)</f>
        <v>64.000000000000114</v>
      </c>
      <c r="S66" s="40">
        <f t="shared" ref="S66:S67" si="302">M66/R66</f>
        <v>5.7656250000000749E-2</v>
      </c>
    </row>
    <row r="67" spans="2:19" ht="15.6" x14ac:dyDescent="0.3">
      <c r="B67" s="91">
        <v>46</v>
      </c>
      <c r="C67" s="92"/>
      <c r="D67" s="80">
        <v>45696</v>
      </c>
      <c r="E67" s="86"/>
      <c r="F67" s="53">
        <f t="shared" ref="F67" si="303">G$16</f>
        <v>2580.598</v>
      </c>
      <c r="G67" s="52">
        <f t="shared" ref="G67" si="304">G$16-E$12</f>
        <v>2548.598</v>
      </c>
      <c r="H67" s="90"/>
      <c r="I67" s="42">
        <v>-28.37</v>
      </c>
      <c r="J67" s="59">
        <f t="shared" si="297"/>
        <v>2552.2280000000001</v>
      </c>
      <c r="K67" s="59"/>
      <c r="L67" s="84"/>
      <c r="M67" s="38">
        <f>+J67-$H$16</f>
        <v>3.6300000000001091</v>
      </c>
      <c r="N67" s="42">
        <f t="shared" si="298"/>
        <v>0.37015110000001117</v>
      </c>
      <c r="O67" s="38">
        <f t="shared" si="299"/>
        <v>2.5461981600000767</v>
      </c>
      <c r="P67" s="38">
        <f t="shared" si="300"/>
        <v>3.774489990876114E-3</v>
      </c>
      <c r="Q67" s="1"/>
      <c r="R67" s="40">
        <f t="shared" si="301"/>
        <v>64.000000000000227</v>
      </c>
      <c r="S67" s="40">
        <f t="shared" si="302"/>
        <v>5.6718750000001504E-2</v>
      </c>
    </row>
    <row r="68" spans="2:19" ht="15.6" x14ac:dyDescent="0.3">
      <c r="B68" s="91">
        <v>47</v>
      </c>
      <c r="C68" s="92"/>
      <c r="D68" s="80">
        <v>45704</v>
      </c>
      <c r="E68" s="86"/>
      <c r="F68" s="53">
        <f t="shared" ref="F68" si="305">G$16</f>
        <v>2580.598</v>
      </c>
      <c r="G68" s="52">
        <f t="shared" ref="G68" si="306">G$16-E$12</f>
        <v>2548.598</v>
      </c>
      <c r="H68" s="90"/>
      <c r="I68" s="42">
        <v>-28.35</v>
      </c>
      <c r="J68" s="59">
        <f t="shared" ref="J68" si="307">(G$16+E$13)+I68</f>
        <v>2552.248</v>
      </c>
      <c r="K68" s="59"/>
      <c r="L68" s="84"/>
      <c r="M68" s="38">
        <f>+J68-$H$16</f>
        <v>3.6500000000000909</v>
      </c>
      <c r="N68" s="42">
        <f t="shared" ref="N68" si="308">M68*0.10197/1</f>
        <v>0.37219050000000931</v>
      </c>
      <c r="O68" s="38">
        <f t="shared" ref="O68" si="309">M68*0.701432/1</f>
        <v>2.5602268000000641</v>
      </c>
      <c r="P68" s="38">
        <f t="shared" ref="P68" si="310">+N68*0.01019716/1</f>
        <v>3.7952860789800952E-3</v>
      </c>
      <c r="Q68" s="1"/>
      <c r="R68" s="40">
        <f t="shared" ref="R68" si="311">+$O$11*(M68-I68)</f>
        <v>64.000000000000185</v>
      </c>
      <c r="S68" s="40">
        <f t="shared" ref="S68" si="312">M68/R68</f>
        <v>5.7031250000001255E-2</v>
      </c>
    </row>
    <row r="69" spans="2:19" ht="15.6" x14ac:dyDescent="0.3">
      <c r="B69" s="91">
        <v>48</v>
      </c>
      <c r="C69" s="92"/>
      <c r="D69" s="80">
        <v>45713</v>
      </c>
      <c r="E69" s="86"/>
      <c r="F69" s="53">
        <f t="shared" ref="F69" si="313">G$16</f>
        <v>2580.598</v>
      </c>
      <c r="G69" s="52">
        <f t="shared" ref="G69" si="314">G$16-E$12</f>
        <v>2548.598</v>
      </c>
      <c r="H69" s="90"/>
      <c r="I69" s="42">
        <v>-28.21</v>
      </c>
      <c r="J69" s="59">
        <f t="shared" ref="J69" si="315">(G$16+E$13)+I69</f>
        <v>2552.3879999999999</v>
      </c>
      <c r="K69" s="59"/>
      <c r="L69" s="84"/>
      <c r="M69" s="38">
        <f>+J69-$H$16</f>
        <v>3.7899999999999636</v>
      </c>
      <c r="N69" s="42">
        <f t="shared" ref="N69" si="316">M69*0.10197/1</f>
        <v>0.38646629999999632</v>
      </c>
      <c r="O69" s="38">
        <f t="shared" ref="O69" si="317">M69*0.701432/1</f>
        <v>2.6584272799999749</v>
      </c>
      <c r="P69" s="38">
        <f t="shared" ref="P69" si="318">+N69*0.01019716/1</f>
        <v>3.9408586957079628E-3</v>
      </c>
      <c r="Q69" s="1"/>
      <c r="R69" s="40">
        <f t="shared" ref="R69" si="319">+$O$11*(M69-I69)</f>
        <v>63.999999999999929</v>
      </c>
      <c r="S69" s="40">
        <f t="shared" ref="S69" si="320">M69/R69</f>
        <v>5.9218749999999494E-2</v>
      </c>
    </row>
  </sheetData>
  <dataConsolidate link="1"/>
  <mergeCells count="60">
    <mergeCell ref="B41:C41"/>
    <mergeCell ref="S19:S21"/>
    <mergeCell ref="J19:J20"/>
    <mergeCell ref="B24:C24"/>
    <mergeCell ref="B25:C25"/>
    <mergeCell ref="I19:I20"/>
    <mergeCell ref="F19:F20"/>
    <mergeCell ref="G19:G20"/>
    <mergeCell ref="B22:C22"/>
    <mergeCell ref="B23:C23"/>
    <mergeCell ref="R19:R21"/>
    <mergeCell ref="M19:P20"/>
    <mergeCell ref="B40:C40"/>
    <mergeCell ref="B39:C39"/>
    <mergeCell ref="B38:C38"/>
    <mergeCell ref="B37:C37"/>
    <mergeCell ref="B33:C33"/>
    <mergeCell ref="B34:C34"/>
    <mergeCell ref="B35:C35"/>
    <mergeCell ref="B36:C36"/>
    <mergeCell ref="B32:C32"/>
    <mergeCell ref="E2:K5"/>
    <mergeCell ref="B30:C30"/>
    <mergeCell ref="B19:C21"/>
    <mergeCell ref="D19:D21"/>
    <mergeCell ref="E19:E21"/>
    <mergeCell ref="K19:K21"/>
    <mergeCell ref="B29:C29"/>
    <mergeCell ref="B28:C28"/>
    <mergeCell ref="B27:C27"/>
    <mergeCell ref="B26:C26"/>
    <mergeCell ref="B31:C31"/>
    <mergeCell ref="B43:C43"/>
    <mergeCell ref="B59:C59"/>
    <mergeCell ref="B42:C42"/>
    <mergeCell ref="B48:C48"/>
    <mergeCell ref="B55:C55"/>
    <mergeCell ref="B56:C56"/>
    <mergeCell ref="B54:C54"/>
    <mergeCell ref="B52:C52"/>
    <mergeCell ref="B47:C47"/>
    <mergeCell ref="B53:C53"/>
    <mergeCell ref="B50:C50"/>
    <mergeCell ref="B51:C51"/>
    <mergeCell ref="B46:C46"/>
    <mergeCell ref="B45:C45"/>
    <mergeCell ref="B44:C44"/>
    <mergeCell ref="B49:C49"/>
    <mergeCell ref="B58:C58"/>
    <mergeCell ref="B65:C65"/>
    <mergeCell ref="B57:C57"/>
    <mergeCell ref="B63:C63"/>
    <mergeCell ref="B62:C62"/>
    <mergeCell ref="B69:C69"/>
    <mergeCell ref="B68:C68"/>
    <mergeCell ref="B66:C66"/>
    <mergeCell ref="B64:C64"/>
    <mergeCell ref="B60:C60"/>
    <mergeCell ref="B61:C61"/>
    <mergeCell ref="B67:C67"/>
  </mergeCells>
  <pageMargins left="0.7" right="0.7" top="0.75" bottom="0.75" header="0.3" footer="0.3"/>
  <pageSetup paperSize="9"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B1:BJ57"/>
  <sheetViews>
    <sheetView zoomScale="85" zoomScaleNormal="85" workbookViewId="0">
      <pane ySplit="21" topLeftCell="A48" activePane="bottomLeft" state="frozen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16" ht="6" customHeight="1" thickBot="1" x14ac:dyDescent="0.35"/>
    <row r="2" spans="2:16" ht="21" customHeight="1" x14ac:dyDescent="0.3">
      <c r="B2" s="70"/>
      <c r="C2" s="71"/>
      <c r="D2" s="72"/>
      <c r="E2" s="93" t="s">
        <v>40</v>
      </c>
      <c r="F2" s="94"/>
      <c r="G2" s="94"/>
      <c r="H2" s="94"/>
      <c r="I2" s="94"/>
      <c r="J2" s="94"/>
      <c r="K2" s="95"/>
    </row>
    <row r="3" spans="2:16" ht="21" customHeight="1" x14ac:dyDescent="0.3">
      <c r="B3" s="73"/>
      <c r="C3" s="74"/>
      <c r="D3" s="75"/>
      <c r="E3" s="96"/>
      <c r="F3" s="97"/>
      <c r="G3" s="97"/>
      <c r="H3" s="97"/>
      <c r="I3" s="97"/>
      <c r="J3" s="97"/>
      <c r="K3" s="98"/>
    </row>
    <row r="4" spans="2:16" ht="21" customHeight="1" x14ac:dyDescent="0.3">
      <c r="B4" s="73"/>
      <c r="C4" s="74"/>
      <c r="D4" s="75"/>
      <c r="E4" s="96"/>
      <c r="F4" s="97"/>
      <c r="G4" s="97"/>
      <c r="H4" s="97"/>
      <c r="I4" s="97"/>
      <c r="J4" s="97"/>
      <c r="K4" s="98"/>
    </row>
    <row r="5" spans="2:16" ht="21" customHeight="1" thickBot="1" x14ac:dyDescent="0.35">
      <c r="B5" s="76"/>
      <c r="C5" s="77"/>
      <c r="D5" s="78"/>
      <c r="E5" s="99"/>
      <c r="F5" s="100"/>
      <c r="G5" s="100"/>
      <c r="H5" s="100"/>
      <c r="I5" s="100"/>
      <c r="J5" s="100"/>
      <c r="K5" s="101"/>
    </row>
    <row r="6" spans="2:16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16" ht="15" customHeight="1" x14ac:dyDescent="0.3">
      <c r="B7" s="5"/>
      <c r="C7" s="30" t="s">
        <v>7</v>
      </c>
      <c r="D7" s="21"/>
      <c r="E7" s="50" t="s">
        <v>33</v>
      </c>
      <c r="F7" s="31"/>
      <c r="G7" s="50"/>
      <c r="H7" s="50"/>
      <c r="I7" s="32"/>
      <c r="J7" s="32"/>
      <c r="K7" s="47"/>
    </row>
    <row r="8" spans="2:16" ht="15" customHeight="1" x14ac:dyDescent="0.3">
      <c r="B8" s="5"/>
      <c r="C8" s="30" t="s">
        <v>6</v>
      </c>
      <c r="D8" s="21"/>
      <c r="E8" s="50" t="s">
        <v>34</v>
      </c>
      <c r="F8" s="31"/>
      <c r="G8" s="50"/>
      <c r="H8" s="50"/>
      <c r="I8" s="48"/>
      <c r="J8" s="48"/>
      <c r="K8" s="47"/>
    </row>
    <row r="9" spans="2:16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16" ht="15" customHeight="1" x14ac:dyDescent="0.3">
      <c r="B10" s="5"/>
      <c r="C10" s="30" t="s">
        <v>8</v>
      </c>
      <c r="D10" s="21"/>
      <c r="E10" s="51" t="s">
        <v>37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16" ht="15" customHeight="1" x14ac:dyDescent="0.3">
      <c r="B11" s="5"/>
      <c r="C11" s="30" t="s">
        <v>0</v>
      </c>
      <c r="D11" s="21"/>
      <c r="E11" s="51"/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16" ht="15" customHeight="1" x14ac:dyDescent="0.3">
      <c r="B12" s="5"/>
      <c r="C12" s="30" t="s">
        <v>10</v>
      </c>
      <c r="D12" s="21"/>
      <c r="E12" s="83">
        <v>41</v>
      </c>
      <c r="F12" s="43" t="s">
        <v>26</v>
      </c>
      <c r="G12" s="43"/>
      <c r="H12" s="43"/>
      <c r="I12" s="21"/>
      <c r="J12" s="21"/>
      <c r="K12" s="47"/>
      <c r="O12" s="49"/>
    </row>
    <row r="13" spans="2:16" ht="15" customHeight="1" x14ac:dyDescent="0.3">
      <c r="B13" s="5"/>
      <c r="C13" s="30" t="s">
        <v>13</v>
      </c>
      <c r="D13" s="21"/>
      <c r="E13" s="82">
        <v>0</v>
      </c>
      <c r="F13" s="43" t="s">
        <v>26</v>
      </c>
      <c r="G13" s="43"/>
      <c r="H13" s="43"/>
      <c r="I13" s="21"/>
      <c r="J13" s="21"/>
      <c r="K13" s="47"/>
    </row>
    <row r="14" spans="2:16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16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16" ht="15" customHeight="1" x14ac:dyDescent="0.3">
      <c r="B16" s="5"/>
      <c r="C16" s="33" t="s">
        <v>3</v>
      </c>
      <c r="D16" s="1"/>
      <c r="E16" s="45">
        <v>808934.69499999995</v>
      </c>
      <c r="F16" s="45">
        <v>9159050.9780000001</v>
      </c>
      <c r="G16" s="46">
        <v>2519.078</v>
      </c>
      <c r="H16" s="46">
        <f>G16-E12</f>
        <v>2478.078</v>
      </c>
      <c r="J16" s="69"/>
      <c r="K16" s="47"/>
    </row>
    <row r="17" spans="2:62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62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62" ht="15.75" customHeight="1" x14ac:dyDescent="0.3">
      <c r="B19" s="102" t="s">
        <v>2</v>
      </c>
      <c r="C19" s="103"/>
      <c r="D19" s="108" t="s">
        <v>1</v>
      </c>
      <c r="E19" s="108" t="s">
        <v>31</v>
      </c>
      <c r="F19" s="102" t="s">
        <v>32</v>
      </c>
      <c r="G19" s="102" t="s">
        <v>27</v>
      </c>
      <c r="H19" s="87"/>
      <c r="I19" s="121" t="s">
        <v>9</v>
      </c>
      <c r="J19" s="117" t="s">
        <v>28</v>
      </c>
      <c r="K19" s="111" t="s">
        <v>30</v>
      </c>
      <c r="L19" s="19"/>
      <c r="M19" s="126" t="s">
        <v>20</v>
      </c>
      <c r="N19" s="127"/>
      <c r="O19" s="127"/>
      <c r="P19" s="128"/>
      <c r="R19" s="121" t="s">
        <v>24</v>
      </c>
      <c r="S19" s="114" t="s">
        <v>25</v>
      </c>
      <c r="U19"/>
      <c r="V19" s="14"/>
      <c r="W19" s="16"/>
    </row>
    <row r="20" spans="2:62" ht="16.2" thickBot="1" x14ac:dyDescent="0.35">
      <c r="B20" s="104"/>
      <c r="C20" s="105"/>
      <c r="D20" s="109"/>
      <c r="E20" s="109"/>
      <c r="F20" s="123"/>
      <c r="G20" s="123"/>
      <c r="H20" s="88"/>
      <c r="I20" s="122"/>
      <c r="J20" s="118"/>
      <c r="K20" s="112"/>
      <c r="L20" s="12"/>
      <c r="M20" s="129"/>
      <c r="N20" s="130"/>
      <c r="O20" s="130"/>
      <c r="P20" s="131"/>
      <c r="R20" s="124"/>
      <c r="S20" s="115"/>
      <c r="U20"/>
      <c r="V20" s="14"/>
      <c r="W20" s="16"/>
    </row>
    <row r="21" spans="2:62" ht="16.2" thickBot="1" x14ac:dyDescent="0.35">
      <c r="B21" s="106"/>
      <c r="C21" s="107"/>
      <c r="D21" s="110"/>
      <c r="E21" s="110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13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5"/>
      <c r="S21" s="116"/>
      <c r="U21"/>
      <c r="V21" s="14"/>
      <c r="W21" s="16"/>
    </row>
    <row r="22" spans="2:62" ht="15.6" x14ac:dyDescent="0.3">
      <c r="B22" s="119">
        <v>1</v>
      </c>
      <c r="C22" s="120"/>
      <c r="D22" s="80">
        <v>45215</v>
      </c>
      <c r="E22" s="79"/>
      <c r="F22" s="54">
        <f t="shared" ref="F22:F23" si="0">G$16</f>
        <v>2519.078</v>
      </c>
      <c r="G22" s="52">
        <f t="shared" ref="G22:G23" si="1">G$16-E$12</f>
        <v>2478.078</v>
      </c>
      <c r="H22" s="89"/>
      <c r="I22" s="41">
        <v>-6.34</v>
      </c>
      <c r="J22" s="61">
        <f t="shared" ref="J22:J23" si="2">(G$16+E$13)+I22</f>
        <v>2512.7379999999998</v>
      </c>
      <c r="K22" s="62"/>
      <c r="L22" s="20"/>
      <c r="M22" s="37">
        <f>+J22-$H$16</f>
        <v>34.659999999999854</v>
      </c>
      <c r="N22" s="41">
        <f t="shared" ref="N22:N23" si="3">M22*0.10197/1</f>
        <v>3.5342801999999853</v>
      </c>
      <c r="O22" s="37">
        <f t="shared" ref="O22:O23" si="4">M22*0.701432/1</f>
        <v>24.3116331199999</v>
      </c>
      <c r="P22" s="37">
        <f t="shared" ref="P22:P23" si="5">+N22*0.01019716/1</f>
        <v>3.6039620684231853E-2</v>
      </c>
      <c r="R22" s="57">
        <f t="shared" ref="R22:R23" si="6">+$O$11*(M22-I22)</f>
        <v>81.999999999999716</v>
      </c>
      <c r="S22" s="39">
        <f t="shared" ref="S22:S23" si="7">M22/R22</f>
        <v>0.422682926829268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6" x14ac:dyDescent="0.3">
      <c r="B23" s="91">
        <v>2</v>
      </c>
      <c r="C23" s="92"/>
      <c r="D23" s="80">
        <v>45245</v>
      </c>
      <c r="E23" s="79"/>
      <c r="F23" s="53">
        <f t="shared" si="0"/>
        <v>2519.078</v>
      </c>
      <c r="G23" s="52">
        <f t="shared" si="1"/>
        <v>2478.078</v>
      </c>
      <c r="H23" s="90"/>
      <c r="I23" s="42">
        <v>-6.16</v>
      </c>
      <c r="J23" s="59">
        <f t="shared" si="2"/>
        <v>2512.9180000000001</v>
      </c>
      <c r="K23" s="62"/>
      <c r="L23" s="20"/>
      <c r="M23" s="38">
        <f>+J23-$H$16</f>
        <v>34.840000000000146</v>
      </c>
      <c r="N23" s="42">
        <f t="shared" si="3"/>
        <v>3.552634800000015</v>
      </c>
      <c r="O23" s="38">
        <f t="shared" si="4"/>
        <v>24.437890880000104</v>
      </c>
      <c r="P23" s="38">
        <f t="shared" si="5"/>
        <v>3.6226785477168157E-2</v>
      </c>
      <c r="R23" s="40">
        <f t="shared" si="6"/>
        <v>82.000000000000284</v>
      </c>
      <c r="S23" s="40">
        <f t="shared" si="7"/>
        <v>0.42487804878048813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6" x14ac:dyDescent="0.3">
      <c r="B24" s="119">
        <v>3</v>
      </c>
      <c r="C24" s="120"/>
      <c r="D24" s="80">
        <v>45264</v>
      </c>
      <c r="E24" s="79"/>
      <c r="F24" s="53">
        <f t="shared" ref="F24" si="8">G$16</f>
        <v>2519.078</v>
      </c>
      <c r="G24" s="52">
        <f t="shared" ref="G24" si="9">G$16-E$12</f>
        <v>2478.078</v>
      </c>
      <c r="H24" s="90"/>
      <c r="I24" s="42">
        <v>-6.04</v>
      </c>
      <c r="J24" s="59">
        <f t="shared" ref="J24" si="10">(G$16+E$13)+I24</f>
        <v>2513.038</v>
      </c>
      <c r="K24" s="62"/>
      <c r="L24" s="20"/>
      <c r="M24" s="38">
        <f>+J24-$H$16</f>
        <v>34.960000000000036</v>
      </c>
      <c r="N24" s="42">
        <f t="shared" ref="N24" si="11">M24*0.10197/1</f>
        <v>3.5648712000000038</v>
      </c>
      <c r="O24" s="38">
        <f t="shared" ref="O24" si="12">M24*0.701432/1</f>
        <v>24.522062720000026</v>
      </c>
      <c r="P24" s="38">
        <f t="shared" ref="P24" si="13">+N24*0.01019716/1</f>
        <v>3.6351562005792037E-2</v>
      </c>
      <c r="R24" s="40">
        <f t="shared" ref="R24" si="14">+$O$11*(M24-I24)</f>
        <v>82.000000000000071</v>
      </c>
      <c r="S24" s="40">
        <f t="shared" ref="S24" si="15">M24/R24</f>
        <v>0.42634146341463425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5.6" x14ac:dyDescent="0.3">
      <c r="B25" s="119">
        <v>4</v>
      </c>
      <c r="C25" s="120"/>
      <c r="D25" s="80">
        <v>45275</v>
      </c>
      <c r="E25" s="79"/>
      <c r="F25" s="53">
        <f t="shared" ref="F25" si="16">G$16</f>
        <v>2519.078</v>
      </c>
      <c r="G25" s="52">
        <f t="shared" ref="G25" si="17">G$16-E$12</f>
        <v>2478.078</v>
      </c>
      <c r="H25" s="90"/>
      <c r="I25" s="42">
        <v>-5.92</v>
      </c>
      <c r="J25" s="59">
        <f t="shared" ref="J25" si="18">(G$16+E$13)+I25</f>
        <v>2513.1579999999999</v>
      </c>
      <c r="K25" s="62"/>
      <c r="L25" s="20"/>
      <c r="M25" s="38">
        <f>+J25-$H$16</f>
        <v>35.079999999999927</v>
      </c>
      <c r="N25" s="42">
        <f t="shared" ref="N25" si="19">M25*0.10197/1</f>
        <v>3.5771075999999926</v>
      </c>
      <c r="O25" s="38">
        <f t="shared" ref="O25" si="20">M25*0.701432/1</f>
        <v>24.606234559999951</v>
      </c>
      <c r="P25" s="38">
        <f t="shared" ref="P25" si="21">+N25*0.01019716/1</f>
        <v>3.6476338534415925E-2</v>
      </c>
      <c r="R25" s="40">
        <f t="shared" ref="R25" si="22">+$O$11*(M25-I25)</f>
        <v>81.999999999999858</v>
      </c>
      <c r="S25" s="40">
        <f t="shared" ref="S25" si="23">M25/R25</f>
        <v>0.42780487804878037</v>
      </c>
    </row>
    <row r="26" spans="2:62" ht="15.6" x14ac:dyDescent="0.3">
      <c r="B26" s="119">
        <v>5</v>
      </c>
      <c r="C26" s="120"/>
      <c r="D26" s="80">
        <v>45292</v>
      </c>
      <c r="E26" s="79"/>
      <c r="F26" s="53">
        <f t="shared" ref="F26" si="24">G$16</f>
        <v>2519.078</v>
      </c>
      <c r="G26" s="52">
        <f t="shared" ref="G26" si="25">G$16-E$12</f>
        <v>2478.078</v>
      </c>
      <c r="H26" s="90"/>
      <c r="I26" s="42">
        <v>-5.8</v>
      </c>
      <c r="J26" s="59">
        <f t="shared" ref="J26" si="26">(G$16+E$13)+I26</f>
        <v>2513.2779999999998</v>
      </c>
      <c r="K26" s="62"/>
      <c r="L26" s="20"/>
      <c r="M26" s="38">
        <f>+J26-$H$16</f>
        <v>35.199999999999818</v>
      </c>
      <c r="N26" s="42">
        <f t="shared" ref="N26" si="27">M26*0.10197/1</f>
        <v>3.5893439999999814</v>
      </c>
      <c r="O26" s="38">
        <f t="shared" ref="O26" si="28">M26*0.701432/1</f>
        <v>24.690406399999873</v>
      </c>
      <c r="P26" s="38">
        <f t="shared" ref="P26" si="29">+N26*0.01019716/1</f>
        <v>3.6601115063039813E-2</v>
      </c>
      <c r="R26" s="40">
        <f t="shared" ref="R26" si="30">+$O$11*(M26-I26)</f>
        <v>81.999999999999631</v>
      </c>
      <c r="S26" s="40">
        <f t="shared" ref="S26" si="31">M26/R26</f>
        <v>0.42926829268292654</v>
      </c>
    </row>
    <row r="27" spans="2:62" ht="15.6" x14ac:dyDescent="0.3">
      <c r="B27" s="119">
        <v>6</v>
      </c>
      <c r="C27" s="120"/>
      <c r="D27" s="80">
        <v>45311</v>
      </c>
      <c r="E27" s="79"/>
      <c r="F27" s="53">
        <f t="shared" ref="F27" si="32">G$16</f>
        <v>2519.078</v>
      </c>
      <c r="G27" s="52">
        <f t="shared" ref="G27" si="33">G$16-E$12</f>
        <v>2478.078</v>
      </c>
      <c r="H27" s="90"/>
      <c r="I27" s="42">
        <v>-5.73</v>
      </c>
      <c r="J27" s="59">
        <f t="shared" ref="J27" si="34">(G$16+E$13)+I27</f>
        <v>2513.348</v>
      </c>
      <c r="K27" s="62"/>
      <c r="L27" s="20"/>
      <c r="M27" s="38">
        <f>+J27-$H$16</f>
        <v>35.269999999999982</v>
      </c>
      <c r="N27" s="42">
        <f t="shared" ref="N27" si="35">M27*0.10197/1</f>
        <v>3.5964818999999983</v>
      </c>
      <c r="O27" s="38">
        <f t="shared" ref="O27" si="36">M27*0.701432/1</f>
        <v>24.739506639999988</v>
      </c>
      <c r="P27" s="38">
        <f t="shared" ref="P27" si="37">+N27*0.01019716/1</f>
        <v>3.6673901371403986E-2</v>
      </c>
      <c r="R27" s="40">
        <f t="shared" ref="R27" si="38">+$O$11*(M27-I27)</f>
        <v>81.999999999999972</v>
      </c>
      <c r="S27" s="40">
        <f t="shared" ref="S27" si="39">M27/R27</f>
        <v>0.43012195121951213</v>
      </c>
    </row>
    <row r="28" spans="2:62" ht="15.6" x14ac:dyDescent="0.3">
      <c r="B28" s="119">
        <v>7</v>
      </c>
      <c r="C28" s="120"/>
      <c r="D28" s="80">
        <v>45326</v>
      </c>
      <c r="E28" s="79"/>
      <c r="F28" s="53">
        <f t="shared" ref="F28" si="40">G$16</f>
        <v>2519.078</v>
      </c>
      <c r="G28" s="52">
        <f t="shared" ref="G28" si="41">G$16-E$12</f>
        <v>2478.078</v>
      </c>
      <c r="H28" s="90"/>
      <c r="I28" s="42">
        <v>-5.71</v>
      </c>
      <c r="J28" s="59">
        <f t="shared" ref="J28" si="42">(G$16+E$13)+I28</f>
        <v>2513.3679999999999</v>
      </c>
      <c r="K28" s="62"/>
      <c r="L28" s="20"/>
      <c r="M28" s="38">
        <f>+J28-$H$16</f>
        <v>35.289999999999964</v>
      </c>
      <c r="N28" s="42">
        <f t="shared" ref="N28" si="43">M28*0.10197/1</f>
        <v>3.5985212999999963</v>
      </c>
      <c r="O28" s="38">
        <f t="shared" ref="O28" si="44">M28*0.701432/1</f>
        <v>24.753535279999976</v>
      </c>
      <c r="P28" s="38">
        <f t="shared" ref="P28" si="45">+N28*0.01019716/1</f>
        <v>3.6694697459507965E-2</v>
      </c>
      <c r="R28" s="40">
        <f t="shared" ref="R28" si="46">+$O$11*(M28-I28)</f>
        <v>81.999999999999929</v>
      </c>
      <c r="S28" s="40">
        <f t="shared" ref="S28" si="47">M28/R28</f>
        <v>0.43036585365853652</v>
      </c>
    </row>
    <row r="29" spans="2:62" ht="15.6" x14ac:dyDescent="0.3">
      <c r="B29" s="119">
        <v>8</v>
      </c>
      <c r="C29" s="120"/>
      <c r="D29" s="80">
        <v>45330</v>
      </c>
      <c r="E29" s="79"/>
      <c r="F29" s="53">
        <f t="shared" ref="F29" si="48">G$16</f>
        <v>2519.078</v>
      </c>
      <c r="G29" s="52">
        <f t="shared" ref="G29" si="49">G$16-E$12</f>
        <v>2478.078</v>
      </c>
      <c r="H29" s="90"/>
      <c r="I29" s="42">
        <v>-5.71</v>
      </c>
      <c r="J29" s="59">
        <f t="shared" ref="J29" si="50">(G$16+E$13)+I29</f>
        <v>2513.3679999999999</v>
      </c>
      <c r="K29" s="62"/>
      <c r="L29" s="20"/>
      <c r="M29" s="38">
        <f>+J29-$H$16</f>
        <v>35.289999999999964</v>
      </c>
      <c r="N29" s="42">
        <f t="shared" ref="N29" si="51">M29*0.10197/1</f>
        <v>3.5985212999999963</v>
      </c>
      <c r="O29" s="38">
        <f t="shared" ref="O29" si="52">M29*0.701432/1</f>
        <v>24.753535279999976</v>
      </c>
      <c r="P29" s="38">
        <f t="shared" ref="P29" si="53">+N29*0.01019716/1</f>
        <v>3.6694697459507965E-2</v>
      </c>
      <c r="R29" s="40">
        <f t="shared" ref="R29" si="54">+$O$11*(M29-I29)</f>
        <v>81.999999999999929</v>
      </c>
      <c r="S29" s="40">
        <f t="shared" ref="S29" si="55">M29/R29</f>
        <v>0.43036585365853652</v>
      </c>
    </row>
    <row r="30" spans="2:62" ht="15.6" x14ac:dyDescent="0.3">
      <c r="B30" s="119">
        <v>9</v>
      </c>
      <c r="C30" s="120"/>
      <c r="D30" s="80">
        <v>45333</v>
      </c>
      <c r="E30" s="79"/>
      <c r="F30" s="53">
        <f t="shared" ref="F30" si="56">G$16</f>
        <v>2519.078</v>
      </c>
      <c r="G30" s="52">
        <f t="shared" ref="G30" si="57">G$16-E$12</f>
        <v>2478.078</v>
      </c>
      <c r="H30" s="90"/>
      <c r="I30" s="42">
        <v>-5.71</v>
      </c>
      <c r="J30" s="59">
        <f t="shared" ref="J30" si="58">(G$16+E$13)+I30</f>
        <v>2513.3679999999999</v>
      </c>
      <c r="K30" s="62"/>
      <c r="L30" s="20"/>
      <c r="M30" s="38">
        <f>+J30-$H$16</f>
        <v>35.289999999999964</v>
      </c>
      <c r="N30" s="42">
        <f t="shared" ref="N30" si="59">M30*0.10197/1</f>
        <v>3.5985212999999963</v>
      </c>
      <c r="O30" s="38">
        <f t="shared" ref="O30" si="60">M30*0.701432/1</f>
        <v>24.753535279999976</v>
      </c>
      <c r="P30" s="38">
        <f t="shared" ref="P30" si="61">+N30*0.01019716/1</f>
        <v>3.6694697459507965E-2</v>
      </c>
      <c r="R30" s="40">
        <f t="shared" ref="R30" si="62">+$O$11*(M30-I30)</f>
        <v>81.999999999999929</v>
      </c>
      <c r="S30" s="40">
        <f t="shared" ref="S30" si="63">M30/R30</f>
        <v>0.43036585365853652</v>
      </c>
    </row>
    <row r="31" spans="2:62" ht="15.6" x14ac:dyDescent="0.3">
      <c r="B31" s="119">
        <v>10</v>
      </c>
      <c r="C31" s="120"/>
      <c r="D31" s="80">
        <v>45340</v>
      </c>
      <c r="E31" s="79"/>
      <c r="F31" s="53">
        <f t="shared" ref="F31" si="64">G$16</f>
        <v>2519.078</v>
      </c>
      <c r="G31" s="52">
        <f t="shared" ref="G31" si="65">G$16-E$12</f>
        <v>2478.078</v>
      </c>
      <c r="H31" s="90"/>
      <c r="I31" s="42">
        <v>-5.74</v>
      </c>
      <c r="J31" s="59">
        <f t="shared" ref="J31" si="66">(G$16+E$13)+I31</f>
        <v>2513.3380000000002</v>
      </c>
      <c r="K31" s="62"/>
      <c r="L31" s="20"/>
      <c r="M31" s="38">
        <f>+J31-$H$16</f>
        <v>35.260000000000218</v>
      </c>
      <c r="N31" s="42">
        <f t="shared" ref="N31" si="67">M31*0.10197/1</f>
        <v>3.5954622000000223</v>
      </c>
      <c r="O31" s="38">
        <f t="shared" ref="O31" si="68">M31*0.701432/1</f>
        <v>24.732492320000155</v>
      </c>
      <c r="P31" s="38">
        <f t="shared" ref="P31" si="69">+N31*0.01019716/1</f>
        <v>3.6663503327352229E-2</v>
      </c>
      <c r="R31" s="40">
        <f t="shared" ref="R31" si="70">+$O$11*(M31-I31)</f>
        <v>82.000000000000441</v>
      </c>
      <c r="S31" s="40">
        <f t="shared" ref="S31" si="71">M31/R31</f>
        <v>0.43000000000000033</v>
      </c>
    </row>
    <row r="32" spans="2:62" ht="15.6" x14ac:dyDescent="0.3">
      <c r="B32" s="119">
        <v>11</v>
      </c>
      <c r="C32" s="120"/>
      <c r="D32" s="80">
        <v>45346</v>
      </c>
      <c r="E32" s="79"/>
      <c r="F32" s="53">
        <f t="shared" ref="F32" si="72">G$16</f>
        <v>2519.078</v>
      </c>
      <c r="G32" s="52">
        <f t="shared" ref="G32" si="73">G$16-E$12</f>
        <v>2478.078</v>
      </c>
      <c r="H32" s="90"/>
      <c r="I32" s="42">
        <v>-5.97</v>
      </c>
      <c r="J32" s="59">
        <f t="shared" ref="J32" si="74">(G$16+E$13)+I32</f>
        <v>2513.1080000000002</v>
      </c>
      <c r="K32" s="62"/>
      <c r="L32" s="20"/>
      <c r="M32" s="38">
        <f>+J32-$H$16</f>
        <v>35.0300000000002</v>
      </c>
      <c r="N32" s="42">
        <f t="shared" ref="N32" si="75">M32*0.10197/1</f>
        <v>3.5720091000000207</v>
      </c>
      <c r="O32" s="38">
        <f t="shared" ref="O32" si="76">M32*0.701432/1</f>
        <v>24.571162960000141</v>
      </c>
      <c r="P32" s="38">
        <f t="shared" ref="P32" si="77">+N32*0.01019716/1</f>
        <v>3.642434831415621E-2</v>
      </c>
      <c r="R32" s="40">
        <f t="shared" ref="R32" si="78">+$O$11*(M32-I32)</f>
        <v>82.000000000000398</v>
      </c>
      <c r="S32" s="40">
        <f t="shared" ref="S32" si="79">M32/R32</f>
        <v>0.42719512195121989</v>
      </c>
    </row>
    <row r="33" spans="2:19" ht="15.6" x14ac:dyDescent="0.3">
      <c r="B33" s="119">
        <v>12</v>
      </c>
      <c r="C33" s="120"/>
      <c r="D33" s="80">
        <v>45412</v>
      </c>
      <c r="E33" s="79"/>
      <c r="F33" s="53">
        <f t="shared" ref="F33" si="80">G$16</f>
        <v>2519.078</v>
      </c>
      <c r="G33" s="52">
        <f t="shared" ref="G33" si="81">G$16-E$12</f>
        <v>2478.078</v>
      </c>
      <c r="H33" s="90"/>
      <c r="I33" s="42">
        <v>-5.56</v>
      </c>
      <c r="J33" s="59">
        <f t="shared" ref="J33" si="82">(G$16+E$13)+I33</f>
        <v>2513.518</v>
      </c>
      <c r="K33" s="62"/>
      <c r="L33" s="20"/>
      <c r="M33" s="38">
        <f>+J33-$H$16</f>
        <v>35.440000000000055</v>
      </c>
      <c r="N33" s="42">
        <f t="shared" ref="N33" si="83">M33*0.10197/1</f>
        <v>3.6138168000000057</v>
      </c>
      <c r="O33" s="38">
        <f t="shared" ref="O33" si="84">M33*0.701432/1</f>
        <v>24.858750080000039</v>
      </c>
      <c r="P33" s="38">
        <f t="shared" ref="P33" si="85">+N33*0.01019716/1</f>
        <v>3.685066812028806E-2</v>
      </c>
      <c r="R33" s="40">
        <f t="shared" ref="R33" si="86">+$O$11*(M33-I33)</f>
        <v>82.000000000000114</v>
      </c>
      <c r="S33" s="40">
        <f t="shared" ref="S33" si="87">M33/R33</f>
        <v>0.43219512195121956</v>
      </c>
    </row>
    <row r="34" spans="2:19" ht="15.6" x14ac:dyDescent="0.3">
      <c r="B34" s="119">
        <v>13</v>
      </c>
      <c r="C34" s="120"/>
      <c r="D34" s="80">
        <v>45495</v>
      </c>
      <c r="E34" s="79"/>
      <c r="F34" s="53">
        <f t="shared" ref="F34" si="88">G$16</f>
        <v>2519.078</v>
      </c>
      <c r="G34" s="52">
        <f t="shared" ref="G34" si="89">G$16-E$12</f>
        <v>2478.078</v>
      </c>
      <c r="H34" s="90"/>
      <c r="I34" s="42">
        <v>-5.92</v>
      </c>
      <c r="J34" s="59">
        <f t="shared" ref="J34" si="90">(G$16+E$13)+I34</f>
        <v>2513.1579999999999</v>
      </c>
      <c r="K34" s="62"/>
      <c r="L34" s="20"/>
      <c r="M34" s="38">
        <f>+J34-$H$16</f>
        <v>35.079999999999927</v>
      </c>
      <c r="N34" s="42">
        <f t="shared" ref="N34" si="91">M34*0.10197/1</f>
        <v>3.5771075999999926</v>
      </c>
      <c r="O34" s="38">
        <f t="shared" ref="O34" si="92">M34*0.701432/1</f>
        <v>24.606234559999951</v>
      </c>
      <c r="P34" s="38">
        <f t="shared" ref="P34" si="93">+N34*0.01019716/1</f>
        <v>3.6476338534415925E-2</v>
      </c>
      <c r="R34" s="40">
        <f t="shared" ref="R34" si="94">+$O$11*(M34-I34)</f>
        <v>81.999999999999858</v>
      </c>
      <c r="S34" s="40">
        <f t="shared" ref="S34" si="95">M34/R34</f>
        <v>0.42780487804878037</v>
      </c>
    </row>
    <row r="35" spans="2:19" ht="15.6" x14ac:dyDescent="0.3">
      <c r="B35" s="119">
        <v>14</v>
      </c>
      <c r="C35" s="120"/>
      <c r="D35" s="80">
        <v>45522</v>
      </c>
      <c r="E35" s="79"/>
      <c r="F35" s="53">
        <f t="shared" ref="F35" si="96">G$16</f>
        <v>2519.078</v>
      </c>
      <c r="G35" s="52">
        <f t="shared" ref="G35" si="97">G$16-E$12</f>
        <v>2478.078</v>
      </c>
      <c r="H35" s="90"/>
      <c r="I35" s="42">
        <v>-5.57</v>
      </c>
      <c r="J35" s="59">
        <f t="shared" ref="J35" si="98">(G$16+E$13)+I35</f>
        <v>2513.5079999999998</v>
      </c>
      <c r="K35" s="62"/>
      <c r="L35" s="20"/>
      <c r="M35" s="38">
        <f>+J35-$H$16</f>
        <v>35.429999999999836</v>
      </c>
      <c r="N35" s="42">
        <f t="shared" ref="N35" si="99">M35*0.10197/1</f>
        <v>3.6127970999999834</v>
      </c>
      <c r="O35" s="38">
        <f t="shared" ref="O35" si="100">M35*0.701432/1</f>
        <v>24.851735759999887</v>
      </c>
      <c r="P35" s="38">
        <f t="shared" ref="P35" si="101">+N35*0.01019716/1</f>
        <v>3.6840270076235831E-2</v>
      </c>
      <c r="R35" s="40">
        <f t="shared" ref="R35" si="102">+$O$11*(M35-I35)</f>
        <v>81.999999999999673</v>
      </c>
      <c r="S35" s="40">
        <f t="shared" ref="S35" si="103">M35/R35</f>
        <v>0.43207317073170703</v>
      </c>
    </row>
    <row r="36" spans="2:19" ht="15.6" x14ac:dyDescent="0.3">
      <c r="B36" s="119">
        <v>15</v>
      </c>
      <c r="C36" s="120"/>
      <c r="D36" s="80">
        <v>45536</v>
      </c>
      <c r="E36" s="79"/>
      <c r="F36" s="53">
        <f t="shared" ref="F36" si="104">G$16</f>
        <v>2519.078</v>
      </c>
      <c r="G36" s="52">
        <f t="shared" ref="G36" si="105">G$16-E$12</f>
        <v>2478.078</v>
      </c>
      <c r="H36" s="90"/>
      <c r="I36" s="42">
        <v>-5.56</v>
      </c>
      <c r="J36" s="59">
        <f t="shared" ref="J36" si="106">(G$16+E$13)+I36</f>
        <v>2513.518</v>
      </c>
      <c r="K36" s="62"/>
      <c r="L36" s="20"/>
      <c r="M36" s="38">
        <f>+J36-$H$16</f>
        <v>35.440000000000055</v>
      </c>
      <c r="N36" s="42">
        <f t="shared" ref="N36" si="107">M36*0.10197/1</f>
        <v>3.6138168000000057</v>
      </c>
      <c r="O36" s="38">
        <f t="shared" ref="O36" si="108">M36*0.701432/1</f>
        <v>24.858750080000039</v>
      </c>
      <c r="P36" s="38">
        <f t="shared" ref="P36" si="109">+N36*0.01019716/1</f>
        <v>3.685066812028806E-2</v>
      </c>
      <c r="R36" s="40">
        <f t="shared" ref="R36" si="110">+$O$11*(M36-I36)</f>
        <v>82.000000000000114</v>
      </c>
      <c r="S36" s="40">
        <f t="shared" ref="S36" si="111">M36/R36</f>
        <v>0.43219512195121956</v>
      </c>
    </row>
    <row r="37" spans="2:19" ht="15.6" x14ac:dyDescent="0.3">
      <c r="B37" s="119">
        <v>16</v>
      </c>
      <c r="C37" s="120"/>
      <c r="D37" s="80">
        <v>45543</v>
      </c>
      <c r="E37" s="79"/>
      <c r="F37" s="53">
        <f t="shared" ref="F37" si="112">G$16</f>
        <v>2519.078</v>
      </c>
      <c r="G37" s="52">
        <f t="shared" ref="G37" si="113">G$16-E$12</f>
        <v>2478.078</v>
      </c>
      <c r="H37" s="90"/>
      <c r="I37" s="42">
        <v>-5.54</v>
      </c>
      <c r="J37" s="59">
        <f t="shared" ref="J37" si="114">(G$16+E$13)+I37</f>
        <v>2513.538</v>
      </c>
      <c r="K37" s="62"/>
      <c r="L37" s="20"/>
      <c r="M37" s="38">
        <f>+J37-$H$16</f>
        <v>35.460000000000036</v>
      </c>
      <c r="N37" s="42">
        <f t="shared" ref="N37" si="115">M37*0.10197/1</f>
        <v>3.6158562000000041</v>
      </c>
      <c r="O37" s="38">
        <f t="shared" ref="O37" si="116">M37*0.701432/1</f>
        <v>24.872778720000028</v>
      </c>
      <c r="P37" s="38">
        <f t="shared" ref="P37" si="117">+N37*0.01019716/1</f>
        <v>3.6871464208392039E-2</v>
      </c>
      <c r="R37" s="40">
        <f t="shared" ref="R37" si="118">+$O$11*(M37-I37)</f>
        <v>82.000000000000071</v>
      </c>
      <c r="S37" s="40">
        <f t="shared" ref="S37" si="119">M37/R37</f>
        <v>0.43243902439024395</v>
      </c>
    </row>
    <row r="38" spans="2:19" ht="15.6" x14ac:dyDescent="0.3">
      <c r="B38" s="119">
        <v>17</v>
      </c>
      <c r="C38" s="120"/>
      <c r="D38" s="80">
        <v>45550</v>
      </c>
      <c r="E38" s="79"/>
      <c r="F38" s="53">
        <f t="shared" ref="F38" si="120">G$16</f>
        <v>2519.078</v>
      </c>
      <c r="G38" s="52">
        <f t="shared" ref="G38" si="121">G$16-E$12</f>
        <v>2478.078</v>
      </c>
      <c r="H38" s="90"/>
      <c r="I38" s="42">
        <v>-5.53</v>
      </c>
      <c r="J38" s="59">
        <f t="shared" ref="J38" si="122">(G$16+E$13)+I38</f>
        <v>2513.5479999999998</v>
      </c>
      <c r="K38" s="62"/>
      <c r="L38" s="20"/>
      <c r="M38" s="38">
        <f>+J38-$H$16</f>
        <v>35.4699999999998</v>
      </c>
      <c r="N38" s="42">
        <f t="shared" ref="N38" si="123">M38*0.10197/1</f>
        <v>3.6168758999999797</v>
      </c>
      <c r="O38" s="38">
        <f t="shared" ref="O38" si="124">M38*0.701432/1</f>
        <v>24.879793039999861</v>
      </c>
      <c r="P38" s="38">
        <f t="shared" ref="P38" si="125">+N38*0.01019716/1</f>
        <v>3.6881862252443796E-2</v>
      </c>
      <c r="R38" s="40">
        <f t="shared" ref="R38" si="126">+$O$11*(M38-I38)</f>
        <v>81.999999999999602</v>
      </c>
      <c r="S38" s="40">
        <f t="shared" ref="S38" si="127">M38/R38</f>
        <v>0.43256097560975576</v>
      </c>
    </row>
    <row r="39" spans="2:19" ht="15.6" x14ac:dyDescent="0.3">
      <c r="B39" s="119">
        <v>18</v>
      </c>
      <c r="C39" s="120"/>
      <c r="D39" s="80">
        <v>45564</v>
      </c>
      <c r="E39" s="79"/>
      <c r="F39" s="53">
        <f t="shared" ref="F39" si="128">G$16</f>
        <v>2519.078</v>
      </c>
      <c r="G39" s="52">
        <f t="shared" ref="G39" si="129">G$16-E$12</f>
        <v>2478.078</v>
      </c>
      <c r="H39" s="90"/>
      <c r="I39" s="42">
        <v>-5.61</v>
      </c>
      <c r="J39" s="59">
        <f t="shared" ref="J39" si="130">(G$16+E$13)+I39</f>
        <v>2513.4679999999998</v>
      </c>
      <c r="K39" s="62"/>
      <c r="L39" s="20"/>
      <c r="M39" s="38">
        <f>+J39-$H$16</f>
        <v>35.389999999999873</v>
      </c>
      <c r="N39" s="42">
        <f t="shared" ref="N39" si="131">M39*0.10197/1</f>
        <v>3.6087182999999872</v>
      </c>
      <c r="O39" s="38">
        <f t="shared" ref="O39" si="132">M39*0.701432/1</f>
        <v>24.823678479999913</v>
      </c>
      <c r="P39" s="38">
        <f t="shared" ref="P39" si="133">+N39*0.01019716/1</f>
        <v>3.6798677900027867E-2</v>
      </c>
      <c r="R39" s="40">
        <f t="shared" ref="R39" si="134">+$O$11*(M39-I39)</f>
        <v>81.999999999999744</v>
      </c>
      <c r="S39" s="40">
        <f t="shared" ref="S39" si="135">M39/R39</f>
        <v>0.43158536585365831</v>
      </c>
    </row>
    <row r="40" spans="2:19" ht="15.6" x14ac:dyDescent="0.3">
      <c r="B40" s="119">
        <v>19</v>
      </c>
      <c r="C40" s="120"/>
      <c r="D40" s="80">
        <v>45571</v>
      </c>
      <c r="E40" s="79"/>
      <c r="F40" s="53">
        <f t="shared" ref="F40" si="136">G$16</f>
        <v>2519.078</v>
      </c>
      <c r="G40" s="52">
        <f t="shared" ref="G40" si="137">G$16-E$12</f>
        <v>2478.078</v>
      </c>
      <c r="H40" s="90"/>
      <c r="I40" s="42">
        <v>-5.62</v>
      </c>
      <c r="J40" s="59">
        <f t="shared" ref="J40" si="138">(G$16+E$13)+I40</f>
        <v>2513.4580000000001</v>
      </c>
      <c r="K40" s="62"/>
      <c r="L40" s="20"/>
      <c r="M40" s="38">
        <f>+J40-$H$16</f>
        <v>35.380000000000109</v>
      </c>
      <c r="N40" s="42">
        <f t="shared" ref="N40" si="139">M40*0.10197/1</f>
        <v>3.6076986000000115</v>
      </c>
      <c r="O40" s="38">
        <f t="shared" ref="O40" si="140">M40*0.701432/1</f>
        <v>24.81666416000008</v>
      </c>
      <c r="P40" s="38">
        <f t="shared" ref="P40" si="141">+N40*0.01019716/1</f>
        <v>3.6788279855976116E-2</v>
      </c>
      <c r="R40" s="40">
        <f t="shared" ref="R40" si="142">+$O$11*(M40-I40)</f>
        <v>82.000000000000213</v>
      </c>
      <c r="S40" s="40">
        <f t="shared" ref="S40" si="143">M40/R40</f>
        <v>0.43146341463414656</v>
      </c>
    </row>
    <row r="41" spans="2:19" ht="15.6" x14ac:dyDescent="0.3">
      <c r="B41" s="119">
        <v>20</v>
      </c>
      <c r="C41" s="120"/>
      <c r="D41" s="80">
        <v>45579</v>
      </c>
      <c r="E41" s="79"/>
      <c r="F41" s="53">
        <f t="shared" ref="F41" si="144">G$16</f>
        <v>2519.078</v>
      </c>
      <c r="G41" s="52">
        <f t="shared" ref="G41" si="145">G$16-E$12</f>
        <v>2478.078</v>
      </c>
      <c r="H41" s="90"/>
      <c r="I41" s="42">
        <v>-5.62</v>
      </c>
      <c r="J41" s="59">
        <f t="shared" ref="J41" si="146">(G$16+E$13)+I41</f>
        <v>2513.4580000000001</v>
      </c>
      <c r="K41" s="62"/>
      <c r="L41" s="20"/>
      <c r="M41" s="38">
        <f>+J41-$H$16</f>
        <v>35.380000000000109</v>
      </c>
      <c r="N41" s="42">
        <f t="shared" ref="N41" si="147">M41*0.10197/1</f>
        <v>3.6076986000000115</v>
      </c>
      <c r="O41" s="38">
        <f t="shared" ref="O41" si="148">M41*0.701432/1</f>
        <v>24.81666416000008</v>
      </c>
      <c r="P41" s="38">
        <f t="shared" ref="P41" si="149">+N41*0.01019716/1</f>
        <v>3.6788279855976116E-2</v>
      </c>
      <c r="R41" s="40">
        <f t="shared" ref="R41" si="150">+$O$11*(M41-I41)</f>
        <v>82.000000000000213</v>
      </c>
      <c r="S41" s="40">
        <f t="shared" ref="S41" si="151">M41/R41</f>
        <v>0.43146341463414656</v>
      </c>
    </row>
    <row r="42" spans="2:19" ht="15.6" x14ac:dyDescent="0.3">
      <c r="B42" s="119">
        <v>21</v>
      </c>
      <c r="C42" s="120"/>
      <c r="D42" s="80">
        <v>45585</v>
      </c>
      <c r="E42" s="79"/>
      <c r="F42" s="53">
        <f t="shared" ref="F42" si="152">G$16</f>
        <v>2519.078</v>
      </c>
      <c r="G42" s="52">
        <f t="shared" ref="G42" si="153">G$16-E$12</f>
        <v>2478.078</v>
      </c>
      <c r="H42" s="90"/>
      <c r="I42" s="42">
        <v>-5.6150000000000002</v>
      </c>
      <c r="J42" s="59">
        <f t="shared" ref="J42" si="154">(G$16+E$13)+I42</f>
        <v>2513.4630000000002</v>
      </c>
      <c r="K42" s="62"/>
      <c r="L42" s="20"/>
      <c r="M42" s="38">
        <f>+J42-$H$16</f>
        <v>35.385000000000218</v>
      </c>
      <c r="N42" s="42">
        <f t="shared" ref="N42" si="155">M42*0.10197/1</f>
        <v>3.6082084500000224</v>
      </c>
      <c r="O42" s="38">
        <f t="shared" ref="O42" si="156">M42*0.701432/1</f>
        <v>24.820171320000156</v>
      </c>
      <c r="P42" s="38">
        <f t="shared" ref="P42" si="157">+N42*0.01019716/1</f>
        <v>3.6793478878002231E-2</v>
      </c>
      <c r="R42" s="40">
        <f t="shared" ref="R42" si="158">+$O$11*(M42-I42)</f>
        <v>82.000000000000441</v>
      </c>
      <c r="S42" s="40">
        <f t="shared" ref="S42" si="159">M42/R42</f>
        <v>0.43152439024390277</v>
      </c>
    </row>
    <row r="43" spans="2:19" ht="15.6" x14ac:dyDescent="0.3">
      <c r="B43" s="119">
        <v>22</v>
      </c>
      <c r="C43" s="120"/>
      <c r="D43" s="80">
        <v>45592</v>
      </c>
      <c r="E43" s="79"/>
      <c r="F43" s="53">
        <f t="shared" ref="F43" si="160">G$16</f>
        <v>2519.078</v>
      </c>
      <c r="G43" s="52">
        <f t="shared" ref="G43" si="161">G$16-E$12</f>
        <v>2478.078</v>
      </c>
      <c r="H43" s="90"/>
      <c r="I43" s="42">
        <v>-5.64</v>
      </c>
      <c r="J43" s="59">
        <f t="shared" ref="J43" si="162">(G$16+E$13)+I43</f>
        <v>2513.4380000000001</v>
      </c>
      <c r="K43" s="62"/>
      <c r="L43" s="20"/>
      <c r="M43" s="38">
        <f>+J43-$H$16</f>
        <v>35.360000000000127</v>
      </c>
      <c r="N43" s="42">
        <f t="shared" ref="N43" si="163">M43*0.10197/1</f>
        <v>3.6056592000000132</v>
      </c>
      <c r="O43" s="38">
        <f t="shared" ref="O43" si="164">M43*0.701432/1</f>
        <v>24.802635520000091</v>
      </c>
      <c r="P43" s="38">
        <f t="shared" ref="P43" si="165">+N43*0.01019716/1</f>
        <v>3.6767483767872138E-2</v>
      </c>
      <c r="R43" s="40">
        <f t="shared" ref="R43" si="166">+$O$11*(M43-I43)</f>
        <v>82.000000000000256</v>
      </c>
      <c r="S43" s="40">
        <f t="shared" ref="S43" si="167">M43/R43</f>
        <v>0.43121951219512217</v>
      </c>
    </row>
    <row r="44" spans="2:19" ht="15.6" x14ac:dyDescent="0.3">
      <c r="B44" s="119">
        <v>23</v>
      </c>
      <c r="C44" s="120"/>
      <c r="D44" s="80">
        <v>45599</v>
      </c>
      <c r="E44" s="79"/>
      <c r="F44" s="53">
        <f t="shared" ref="F44:F45" si="168">G$16</f>
        <v>2519.078</v>
      </c>
      <c r="G44" s="52">
        <f t="shared" ref="G44:G45" si="169">G$16-E$12</f>
        <v>2478.078</v>
      </c>
      <c r="H44" s="90"/>
      <c r="I44" s="42">
        <v>-5.66</v>
      </c>
      <c r="J44" s="59">
        <f t="shared" ref="J44:J45" si="170">(G$16+E$13)+I44</f>
        <v>2513.4180000000001</v>
      </c>
      <c r="K44" s="62"/>
      <c r="L44" s="20"/>
      <c r="M44" s="38">
        <f>+J44-$H$16</f>
        <v>35.340000000000146</v>
      </c>
      <c r="N44" s="42">
        <f t="shared" ref="N44:N45" si="171">M44*0.10197/1</f>
        <v>3.6036198000000148</v>
      </c>
      <c r="O44" s="38">
        <f t="shared" ref="O44:O45" si="172">M44*0.701432/1</f>
        <v>24.788606880000103</v>
      </c>
      <c r="P44" s="38">
        <f t="shared" ref="P44:P45" si="173">+N44*0.01019716/1</f>
        <v>3.6746687679768152E-2</v>
      </c>
      <c r="R44" s="40">
        <f t="shared" ref="R44:R45" si="174">+$O$11*(M44-I44)</f>
        <v>82.000000000000284</v>
      </c>
      <c r="S44" s="40">
        <f t="shared" ref="S44:S45" si="175">M44/R44</f>
        <v>0.43097560975609783</v>
      </c>
    </row>
    <row r="45" spans="2:19" ht="15.6" x14ac:dyDescent="0.3">
      <c r="B45" s="119">
        <v>24</v>
      </c>
      <c r="C45" s="120"/>
      <c r="D45" s="80">
        <v>45606</v>
      </c>
      <c r="E45" s="79"/>
      <c r="F45" s="53">
        <f t="shared" si="168"/>
        <v>2519.078</v>
      </c>
      <c r="G45" s="52">
        <f t="shared" si="169"/>
        <v>2478.078</v>
      </c>
      <c r="H45" s="90"/>
      <c r="I45" s="42">
        <v>-5.65</v>
      </c>
      <c r="J45" s="59">
        <f t="shared" si="170"/>
        <v>2513.4279999999999</v>
      </c>
      <c r="K45" s="62"/>
      <c r="L45" s="20"/>
      <c r="M45" s="38">
        <f>+J45-$H$16</f>
        <v>35.349999999999909</v>
      </c>
      <c r="N45" s="42">
        <f t="shared" si="171"/>
        <v>3.6046394999999909</v>
      </c>
      <c r="O45" s="38">
        <f t="shared" si="172"/>
        <v>24.795621199999939</v>
      </c>
      <c r="P45" s="38">
        <f t="shared" si="173"/>
        <v>3.6757085723819909E-2</v>
      </c>
      <c r="R45" s="40">
        <f t="shared" si="174"/>
        <v>81.999999999999815</v>
      </c>
      <c r="S45" s="40">
        <f t="shared" si="175"/>
        <v>0.43109756097560964</v>
      </c>
    </row>
    <row r="46" spans="2:19" ht="15.6" x14ac:dyDescent="0.3">
      <c r="B46" s="119">
        <v>25</v>
      </c>
      <c r="C46" s="120"/>
      <c r="D46" s="80">
        <v>45620</v>
      </c>
      <c r="E46" s="79"/>
      <c r="F46" s="53">
        <f t="shared" ref="F46" si="176">G$16</f>
        <v>2519.078</v>
      </c>
      <c r="G46" s="52">
        <f t="shared" ref="G46" si="177">G$16-E$12</f>
        <v>2478.078</v>
      </c>
      <c r="H46" s="90"/>
      <c r="I46" s="42">
        <v>-5.65</v>
      </c>
      <c r="J46" s="59">
        <f t="shared" ref="J46" si="178">(G$16+E$13)+I46</f>
        <v>2513.4279999999999</v>
      </c>
      <c r="K46" s="62"/>
      <c r="L46" s="20"/>
      <c r="M46" s="38">
        <f>+J46-$H$16</f>
        <v>35.349999999999909</v>
      </c>
      <c r="N46" s="42">
        <f t="shared" ref="N46" si="179">M46*0.10197/1</f>
        <v>3.6046394999999909</v>
      </c>
      <c r="O46" s="38">
        <f t="shared" ref="O46" si="180">M46*0.701432/1</f>
        <v>24.795621199999939</v>
      </c>
      <c r="P46" s="38">
        <f t="shared" ref="P46" si="181">+N46*0.01019716/1</f>
        <v>3.6757085723819909E-2</v>
      </c>
      <c r="R46" s="40">
        <f t="shared" ref="R46" si="182">+$O$11*(M46-I46)</f>
        <v>81.999999999999815</v>
      </c>
      <c r="S46" s="40">
        <f t="shared" ref="S46" si="183">M46/R46</f>
        <v>0.43109756097560964</v>
      </c>
    </row>
    <row r="47" spans="2:19" ht="15.6" x14ac:dyDescent="0.3">
      <c r="B47" s="119">
        <v>26</v>
      </c>
      <c r="C47" s="120"/>
      <c r="D47" s="80">
        <v>45626</v>
      </c>
      <c r="E47" s="79"/>
      <c r="F47" s="53">
        <f t="shared" ref="F47" si="184">G$16</f>
        <v>2519.078</v>
      </c>
      <c r="G47" s="52">
        <f t="shared" ref="G47" si="185">G$16-E$12</f>
        <v>2478.078</v>
      </c>
      <c r="H47" s="90"/>
      <c r="I47" s="42">
        <v>-5.66</v>
      </c>
      <c r="J47" s="59">
        <f t="shared" ref="J47" si="186">(G$16+E$13)+I47</f>
        <v>2513.4180000000001</v>
      </c>
      <c r="K47" s="62"/>
      <c r="L47" s="20"/>
      <c r="M47" s="38">
        <f>+J47-$H$16</f>
        <v>35.340000000000146</v>
      </c>
      <c r="N47" s="42">
        <f t="shared" ref="N47" si="187">M47*0.10197/1</f>
        <v>3.6036198000000148</v>
      </c>
      <c r="O47" s="38">
        <f t="shared" ref="O47" si="188">M47*0.701432/1</f>
        <v>24.788606880000103</v>
      </c>
      <c r="P47" s="38">
        <f t="shared" ref="P47" si="189">+N47*0.01019716/1</f>
        <v>3.6746687679768152E-2</v>
      </c>
      <c r="R47" s="40">
        <f t="shared" ref="R47" si="190">+$O$11*(M47-I47)</f>
        <v>82.000000000000284</v>
      </c>
      <c r="S47" s="40">
        <f t="shared" ref="S47" si="191">M47/R47</f>
        <v>0.43097560975609783</v>
      </c>
    </row>
    <row r="48" spans="2:19" ht="15.6" x14ac:dyDescent="0.3">
      <c r="B48" s="119">
        <v>27</v>
      </c>
      <c r="C48" s="120"/>
      <c r="D48" s="80">
        <v>45634</v>
      </c>
      <c r="E48" s="79"/>
      <c r="F48" s="53">
        <f t="shared" ref="F48:F49" si="192">G$16</f>
        <v>2519.078</v>
      </c>
      <c r="G48" s="52">
        <f t="shared" ref="G48:G49" si="193">G$16-E$12</f>
        <v>2478.078</v>
      </c>
      <c r="H48" s="90"/>
      <c r="I48" s="42">
        <v>-5.68</v>
      </c>
      <c r="J48" s="59">
        <f t="shared" ref="J48:J49" si="194">(G$16+E$13)+I48</f>
        <v>2513.3980000000001</v>
      </c>
      <c r="K48" s="62"/>
      <c r="L48" s="20"/>
      <c r="M48" s="38">
        <f>+J48-$H$16</f>
        <v>35.320000000000164</v>
      </c>
      <c r="N48" s="42">
        <f t="shared" ref="N48:N49" si="195">M48*0.10197/1</f>
        <v>3.6015804000000169</v>
      </c>
      <c r="O48" s="38">
        <f t="shared" ref="O48:O49" si="196">M48*0.701432/1</f>
        <v>24.774578240000118</v>
      </c>
      <c r="P48" s="38">
        <f t="shared" ref="P48:P49" si="197">+N48*0.01019716/1</f>
        <v>3.6725891591664173E-2</v>
      </c>
      <c r="R48" s="40">
        <f t="shared" ref="R48:R49" si="198">+$O$11*(M48-I48)</f>
        <v>82.000000000000327</v>
      </c>
      <c r="S48" s="40">
        <f t="shared" ref="S48:S49" si="199">M48/R48</f>
        <v>0.43073170731707344</v>
      </c>
    </row>
    <row r="49" spans="2:19" ht="15.6" x14ac:dyDescent="0.3">
      <c r="B49" s="119">
        <v>28</v>
      </c>
      <c r="C49" s="120"/>
      <c r="D49" s="80">
        <v>45641</v>
      </c>
      <c r="E49" s="79"/>
      <c r="F49" s="53">
        <f t="shared" si="192"/>
        <v>2519.078</v>
      </c>
      <c r="G49" s="52">
        <f t="shared" si="193"/>
        <v>2478.078</v>
      </c>
      <c r="H49" s="90"/>
      <c r="I49" s="42">
        <v>-5.7</v>
      </c>
      <c r="J49" s="59">
        <f t="shared" si="194"/>
        <v>2513.3780000000002</v>
      </c>
      <c r="K49" s="62"/>
      <c r="L49" s="20"/>
      <c r="M49" s="38">
        <f>+J49-$H$16</f>
        <v>35.300000000000182</v>
      </c>
      <c r="N49" s="42">
        <f t="shared" si="195"/>
        <v>3.5995410000000185</v>
      </c>
      <c r="O49" s="38">
        <f t="shared" si="196"/>
        <v>24.760549600000129</v>
      </c>
      <c r="P49" s="38">
        <f t="shared" si="197"/>
        <v>3.6705095503560187E-2</v>
      </c>
      <c r="R49" s="40">
        <f t="shared" si="198"/>
        <v>82.000000000000369</v>
      </c>
      <c r="S49" s="40">
        <f t="shared" si="199"/>
        <v>0.43048780487804905</v>
      </c>
    </row>
    <row r="50" spans="2:19" ht="15.6" x14ac:dyDescent="0.3">
      <c r="B50" s="119">
        <v>29</v>
      </c>
      <c r="C50" s="120"/>
      <c r="D50" s="80">
        <v>45648</v>
      </c>
      <c r="E50" s="79"/>
      <c r="F50" s="53">
        <f t="shared" ref="F50" si="200">G$16</f>
        <v>2519.078</v>
      </c>
      <c r="G50" s="52">
        <f t="shared" ref="G50" si="201">G$16-E$12</f>
        <v>2478.078</v>
      </c>
      <c r="H50" s="90"/>
      <c r="I50" s="42">
        <v>-5.68</v>
      </c>
      <c r="J50" s="59">
        <f t="shared" ref="J50" si="202">(G$16+E$13)+I50</f>
        <v>2513.3980000000001</v>
      </c>
      <c r="K50" s="62"/>
      <c r="L50" s="20"/>
      <c r="M50" s="38">
        <f>+J50-$H$16</f>
        <v>35.320000000000164</v>
      </c>
      <c r="N50" s="42">
        <f t="shared" ref="N50" si="203">M50*0.10197/1</f>
        <v>3.6015804000000169</v>
      </c>
      <c r="O50" s="38">
        <f t="shared" ref="O50" si="204">M50*0.701432/1</f>
        <v>24.774578240000118</v>
      </c>
      <c r="P50" s="38">
        <f t="shared" ref="P50" si="205">+N50*0.01019716/1</f>
        <v>3.6725891591664173E-2</v>
      </c>
      <c r="R50" s="40">
        <f t="shared" ref="R50" si="206">+$O$11*(M50-I50)</f>
        <v>82.000000000000327</v>
      </c>
      <c r="S50" s="40">
        <f t="shared" ref="S50" si="207">M50/R50</f>
        <v>0.43073170731707344</v>
      </c>
    </row>
    <row r="51" spans="2:19" ht="15.6" x14ac:dyDescent="0.3">
      <c r="B51" s="119">
        <v>30</v>
      </c>
      <c r="C51" s="120"/>
      <c r="D51" s="80">
        <v>45655</v>
      </c>
      <c r="E51" s="79"/>
      <c r="F51" s="53">
        <f t="shared" ref="F51" si="208">G$16</f>
        <v>2519.078</v>
      </c>
      <c r="G51" s="52">
        <f t="shared" ref="G51" si="209">G$16-E$12</f>
        <v>2478.078</v>
      </c>
      <c r="H51" s="90"/>
      <c r="I51" s="42">
        <v>-5.68</v>
      </c>
      <c r="J51" s="59">
        <f t="shared" ref="J51" si="210">(G$16+E$13)+I51</f>
        <v>2513.3980000000001</v>
      </c>
      <c r="K51" s="62"/>
      <c r="L51" s="20"/>
      <c r="M51" s="38">
        <f>+J51-$H$16</f>
        <v>35.320000000000164</v>
      </c>
      <c r="N51" s="42">
        <f t="shared" ref="N51" si="211">M51*0.10197/1</f>
        <v>3.6015804000000169</v>
      </c>
      <c r="O51" s="38">
        <f t="shared" ref="O51" si="212">M51*0.701432/1</f>
        <v>24.774578240000118</v>
      </c>
      <c r="P51" s="38">
        <f t="shared" ref="P51" si="213">+N51*0.01019716/1</f>
        <v>3.6725891591664173E-2</v>
      </c>
      <c r="R51" s="40">
        <f t="shared" ref="R51" si="214">+$O$11*(M51-I51)</f>
        <v>82.000000000000327</v>
      </c>
      <c r="S51" s="40">
        <f t="shared" ref="S51" si="215">M51/R51</f>
        <v>0.43073170731707344</v>
      </c>
    </row>
    <row r="52" spans="2:19" ht="15.6" x14ac:dyDescent="0.3">
      <c r="B52" s="119">
        <v>31</v>
      </c>
      <c r="C52" s="120"/>
      <c r="D52" s="80">
        <v>45662</v>
      </c>
      <c r="E52" s="79"/>
      <c r="F52" s="53">
        <f t="shared" ref="F52" si="216">G$16</f>
        <v>2519.078</v>
      </c>
      <c r="G52" s="52">
        <f t="shared" ref="G52" si="217">G$16-E$12</f>
        <v>2478.078</v>
      </c>
      <c r="H52" s="90"/>
      <c r="I52" s="42">
        <v>-5.71</v>
      </c>
      <c r="J52" s="59">
        <f t="shared" ref="J52" si="218">(G$16+E$13)+I52</f>
        <v>2513.3679999999999</v>
      </c>
      <c r="K52" s="62"/>
      <c r="L52" s="20"/>
      <c r="M52" s="38">
        <f>+J52-$H$16</f>
        <v>35.289999999999964</v>
      </c>
      <c r="N52" s="42">
        <f t="shared" ref="N52" si="219">M52*0.10197/1</f>
        <v>3.5985212999999963</v>
      </c>
      <c r="O52" s="38">
        <f t="shared" ref="O52" si="220">M52*0.701432/1</f>
        <v>24.753535279999976</v>
      </c>
      <c r="P52" s="38">
        <f t="shared" ref="P52" si="221">+N52*0.01019716/1</f>
        <v>3.6694697459507965E-2</v>
      </c>
      <c r="R52" s="40">
        <f t="shared" ref="R52" si="222">+$O$11*(M52-I52)</f>
        <v>81.999999999999929</v>
      </c>
      <c r="S52" s="40">
        <f t="shared" ref="S52" si="223">M52/R52</f>
        <v>0.43036585365853652</v>
      </c>
    </row>
    <row r="53" spans="2:19" ht="15.6" x14ac:dyDescent="0.3">
      <c r="B53" s="119">
        <v>32</v>
      </c>
      <c r="C53" s="120"/>
      <c r="D53" s="80">
        <v>45669</v>
      </c>
      <c r="E53" s="79"/>
      <c r="F53" s="53">
        <f t="shared" ref="F53" si="224">G$16</f>
        <v>2519.078</v>
      </c>
      <c r="G53" s="52">
        <f t="shared" ref="G53" si="225">G$16-E$12</f>
        <v>2478.078</v>
      </c>
      <c r="H53" s="90"/>
      <c r="I53" s="42">
        <v>-5.56</v>
      </c>
      <c r="J53" s="59">
        <f t="shared" ref="J53" si="226">(G$16+E$13)+I53</f>
        <v>2513.518</v>
      </c>
      <c r="K53" s="62"/>
      <c r="L53" s="20"/>
      <c r="M53" s="38">
        <f>+J53-$H$16</f>
        <v>35.440000000000055</v>
      </c>
      <c r="N53" s="42">
        <f t="shared" ref="N53" si="227">M53*0.10197/1</f>
        <v>3.6138168000000057</v>
      </c>
      <c r="O53" s="38">
        <f t="shared" ref="O53" si="228">M53*0.701432/1</f>
        <v>24.858750080000039</v>
      </c>
      <c r="P53" s="38">
        <f t="shared" ref="P53" si="229">+N53*0.01019716/1</f>
        <v>3.685066812028806E-2</v>
      </c>
      <c r="R53" s="40">
        <f t="shared" ref="R53" si="230">+$O$11*(M53-I53)</f>
        <v>82.000000000000114</v>
      </c>
      <c r="S53" s="40">
        <f t="shared" ref="S53" si="231">M53/R53</f>
        <v>0.43219512195121956</v>
      </c>
    </row>
    <row r="54" spans="2:19" ht="15.6" x14ac:dyDescent="0.3">
      <c r="B54" s="119">
        <v>33</v>
      </c>
      <c r="C54" s="120"/>
      <c r="D54" s="80">
        <v>45683</v>
      </c>
      <c r="E54" s="79"/>
      <c r="F54" s="53">
        <f t="shared" ref="F54" si="232">G$16</f>
        <v>2519.078</v>
      </c>
      <c r="G54" s="52">
        <f t="shared" ref="G54" si="233">G$16-E$12</f>
        <v>2478.078</v>
      </c>
      <c r="H54" s="90"/>
      <c r="I54" s="42">
        <v>-5.63</v>
      </c>
      <c r="J54" s="59">
        <f t="shared" ref="J54:J55" si="234">(G$16+E$13)+I54</f>
        <v>2513.4479999999999</v>
      </c>
      <c r="K54" s="62"/>
      <c r="L54" s="20"/>
      <c r="M54" s="38">
        <f>+J54-$H$16</f>
        <v>35.369999999999891</v>
      </c>
      <c r="N54" s="42">
        <f t="shared" ref="N54:N55" si="235">M54*0.10197/1</f>
        <v>3.6066788999999893</v>
      </c>
      <c r="O54" s="38">
        <f t="shared" ref="O54:O55" si="236">M54*0.701432/1</f>
        <v>24.809649839999924</v>
      </c>
      <c r="P54" s="38">
        <f t="shared" ref="P54:P55" si="237">+N54*0.01019716/1</f>
        <v>3.6777881811923895E-2</v>
      </c>
      <c r="R54" s="40">
        <f t="shared" ref="R54:R55" si="238">+$O$11*(M54-I54)</f>
        <v>81.999999999999787</v>
      </c>
      <c r="S54" s="40">
        <f t="shared" ref="S54:S55" si="239">M54/R54</f>
        <v>0.43134146341463392</v>
      </c>
    </row>
    <row r="55" spans="2:19" ht="15.6" x14ac:dyDescent="0.3">
      <c r="B55" s="119">
        <v>34</v>
      </c>
      <c r="C55" s="120"/>
      <c r="D55" s="80">
        <v>45696</v>
      </c>
      <c r="E55" s="79"/>
      <c r="F55" s="53">
        <f t="shared" ref="F55" si="240">G$16</f>
        <v>2519.078</v>
      </c>
      <c r="G55" s="52">
        <f t="shared" ref="G55" si="241">G$16-E$12</f>
        <v>2478.078</v>
      </c>
      <c r="H55" s="90"/>
      <c r="I55" s="42">
        <v>-5.62</v>
      </c>
      <c r="J55" s="59">
        <f t="shared" si="234"/>
        <v>2513.4580000000001</v>
      </c>
      <c r="K55" s="62"/>
      <c r="M55" s="38">
        <f>+J55-$H$16</f>
        <v>35.380000000000109</v>
      </c>
      <c r="N55" s="42">
        <f t="shared" si="235"/>
        <v>3.6076986000000115</v>
      </c>
      <c r="O55" s="38">
        <f t="shared" si="236"/>
        <v>24.81666416000008</v>
      </c>
      <c r="P55" s="38">
        <f t="shared" si="237"/>
        <v>3.6788279855976116E-2</v>
      </c>
      <c r="R55" s="40">
        <f t="shared" si="238"/>
        <v>82.000000000000213</v>
      </c>
      <c r="S55" s="40">
        <f t="shared" si="239"/>
        <v>0.43146341463414656</v>
      </c>
    </row>
    <row r="56" spans="2:19" ht="15.6" x14ac:dyDescent="0.3">
      <c r="B56" s="119">
        <v>35</v>
      </c>
      <c r="C56" s="120"/>
      <c r="D56" s="80">
        <v>45704</v>
      </c>
      <c r="E56" s="79"/>
      <c r="F56" s="53">
        <f t="shared" ref="F56" si="242">G$16</f>
        <v>2519.078</v>
      </c>
      <c r="G56" s="52">
        <f t="shared" ref="G56" si="243">G$16-E$12</f>
        <v>2478.078</v>
      </c>
      <c r="H56" s="90"/>
      <c r="I56" s="42">
        <v>-5.61</v>
      </c>
      <c r="J56" s="59">
        <f t="shared" ref="J56" si="244">(G$16+E$13)+I56</f>
        <v>2513.4679999999998</v>
      </c>
      <c r="K56" s="62"/>
      <c r="M56" s="38">
        <f>+J56-$H$16</f>
        <v>35.389999999999873</v>
      </c>
      <c r="N56" s="42">
        <f t="shared" ref="N56" si="245">M56*0.10197/1</f>
        <v>3.6087182999999872</v>
      </c>
      <c r="O56" s="38">
        <f t="shared" ref="O56" si="246">M56*0.701432/1</f>
        <v>24.823678479999913</v>
      </c>
      <c r="P56" s="38">
        <f t="shared" ref="P56" si="247">+N56*0.01019716/1</f>
        <v>3.6798677900027867E-2</v>
      </c>
      <c r="R56" s="40">
        <f t="shared" ref="R56" si="248">+$O$11*(M56-I56)</f>
        <v>81.999999999999744</v>
      </c>
      <c r="S56" s="40">
        <f t="shared" ref="S56" si="249">M56/R56</f>
        <v>0.43158536585365831</v>
      </c>
    </row>
    <row r="57" spans="2:19" ht="15.6" x14ac:dyDescent="0.3">
      <c r="B57" s="119">
        <v>36</v>
      </c>
      <c r="C57" s="120"/>
      <c r="D57" s="80">
        <v>45713</v>
      </c>
      <c r="E57" s="79"/>
      <c r="F57" s="53">
        <f t="shared" ref="F57" si="250">G$16</f>
        <v>2519.078</v>
      </c>
      <c r="G57" s="52">
        <f t="shared" ref="G57" si="251">G$16-E$12</f>
        <v>2478.078</v>
      </c>
      <c r="H57" s="90"/>
      <c r="I57" s="42">
        <v>-5.52</v>
      </c>
      <c r="J57" s="59">
        <f t="shared" ref="J57" si="252">(G$16+E$13)+I57</f>
        <v>2513.558</v>
      </c>
      <c r="K57" s="62"/>
      <c r="M57" s="38">
        <f>+J57-$H$16</f>
        <v>35.480000000000018</v>
      </c>
      <c r="N57" s="42">
        <f t="shared" ref="N57" si="253">M57*0.10197/1</f>
        <v>3.617895600000002</v>
      </c>
      <c r="O57" s="38">
        <f t="shared" ref="O57" si="254">M57*0.701432/1</f>
        <v>24.886807360000013</v>
      </c>
      <c r="P57" s="38">
        <f t="shared" ref="P57" si="255">+N57*0.01019716/1</f>
        <v>3.6892260296496018E-2</v>
      </c>
      <c r="R57" s="40">
        <f t="shared" ref="R57" si="256">+$O$11*(M57-I57)</f>
        <v>82.000000000000028</v>
      </c>
      <c r="S57" s="40">
        <f t="shared" ref="S57" si="257">M57/R57</f>
        <v>0.43268292682926834</v>
      </c>
    </row>
  </sheetData>
  <dataConsolidate link="1"/>
  <mergeCells count="48">
    <mergeCell ref="B38:C38"/>
    <mergeCell ref="B53:C53"/>
    <mergeCell ref="B25:C25"/>
    <mergeCell ref="B37:C37"/>
    <mergeCell ref="B35:C35"/>
    <mergeCell ref="B34:C34"/>
    <mergeCell ref="B30:C30"/>
    <mergeCell ref="B29:C29"/>
    <mergeCell ref="B36:C36"/>
    <mergeCell ref="B28:C28"/>
    <mergeCell ref="B33:C33"/>
    <mergeCell ref="B52:C52"/>
    <mergeCell ref="B42:C42"/>
    <mergeCell ref="B39:C39"/>
    <mergeCell ref="B40:C40"/>
    <mergeCell ref="B41:C41"/>
    <mergeCell ref="B24:C24"/>
    <mergeCell ref="B32:C32"/>
    <mergeCell ref="B31:C31"/>
    <mergeCell ref="B27:C27"/>
    <mergeCell ref="B26:C26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  <mergeCell ref="S19:S21"/>
    <mergeCell ref="B22:C22"/>
    <mergeCell ref="B23:C23"/>
    <mergeCell ref="M19:P20"/>
    <mergeCell ref="R19:R21"/>
    <mergeCell ref="B49:C49"/>
    <mergeCell ref="B44:C44"/>
    <mergeCell ref="B45:C45"/>
    <mergeCell ref="B43:C43"/>
    <mergeCell ref="B47:C47"/>
    <mergeCell ref="B46:C46"/>
    <mergeCell ref="B48:C48"/>
    <mergeCell ref="B57:C57"/>
    <mergeCell ref="B56:C56"/>
    <mergeCell ref="B54:C54"/>
    <mergeCell ref="B51:C51"/>
    <mergeCell ref="B50:C50"/>
    <mergeCell ref="B55:C55"/>
  </mergeCells>
  <pageMargins left="0.7" right="0.7" top="0.75" bottom="0.75" header="0.3" footer="0.3"/>
  <pageSetup paperSize="9" scale="3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B1:BG56"/>
  <sheetViews>
    <sheetView tabSelected="1" zoomScale="85" zoomScaleNormal="85" workbookViewId="0">
      <pane ySplit="21" topLeftCell="A43" activePane="bottomLeft" state="frozen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16" ht="6" customHeight="1" thickBot="1" x14ac:dyDescent="0.35"/>
    <row r="2" spans="2:16" ht="21" customHeight="1" x14ac:dyDescent="0.3">
      <c r="B2" s="70"/>
      <c r="C2" s="71"/>
      <c r="D2" s="72"/>
      <c r="E2" s="93" t="s">
        <v>41</v>
      </c>
      <c r="F2" s="94"/>
      <c r="G2" s="94"/>
      <c r="H2" s="94"/>
      <c r="I2" s="94"/>
      <c r="J2" s="94"/>
      <c r="K2" s="95"/>
    </row>
    <row r="3" spans="2:16" ht="21" customHeight="1" x14ac:dyDescent="0.3">
      <c r="B3" s="73"/>
      <c r="C3" s="74"/>
      <c r="D3" s="75"/>
      <c r="E3" s="96"/>
      <c r="F3" s="97"/>
      <c r="G3" s="97"/>
      <c r="H3" s="97"/>
      <c r="I3" s="97"/>
      <c r="J3" s="97"/>
      <c r="K3" s="98"/>
    </row>
    <row r="4" spans="2:16" ht="21" customHeight="1" x14ac:dyDescent="0.3">
      <c r="B4" s="73"/>
      <c r="C4" s="74"/>
      <c r="D4" s="75"/>
      <c r="E4" s="96"/>
      <c r="F4" s="97"/>
      <c r="G4" s="97"/>
      <c r="H4" s="97"/>
      <c r="I4" s="97"/>
      <c r="J4" s="97"/>
      <c r="K4" s="98"/>
    </row>
    <row r="5" spans="2:16" ht="21" customHeight="1" thickBot="1" x14ac:dyDescent="0.35">
      <c r="B5" s="76"/>
      <c r="C5" s="77"/>
      <c r="D5" s="78"/>
      <c r="E5" s="99"/>
      <c r="F5" s="100"/>
      <c r="G5" s="100"/>
      <c r="H5" s="100"/>
      <c r="I5" s="100"/>
      <c r="J5" s="100"/>
      <c r="K5" s="101"/>
    </row>
    <row r="6" spans="2:16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16" ht="15" customHeight="1" x14ac:dyDescent="0.3">
      <c r="B7" s="5"/>
      <c r="C7" s="30" t="s">
        <v>7</v>
      </c>
      <c r="D7" s="21"/>
      <c r="E7" s="50" t="s">
        <v>35</v>
      </c>
      <c r="F7" s="31"/>
      <c r="G7" s="50"/>
      <c r="H7" s="50"/>
      <c r="I7" s="32"/>
      <c r="J7" s="32"/>
      <c r="K7" s="47"/>
    </row>
    <row r="8" spans="2:16" ht="15" customHeight="1" x14ac:dyDescent="0.3">
      <c r="B8" s="5"/>
      <c r="C8" s="30" t="s">
        <v>6</v>
      </c>
      <c r="D8" s="21"/>
      <c r="E8" s="50" t="s">
        <v>34</v>
      </c>
      <c r="F8" s="31"/>
      <c r="G8" s="50"/>
      <c r="H8" s="50"/>
      <c r="I8" s="48"/>
      <c r="J8" s="48"/>
      <c r="K8" s="47"/>
    </row>
    <row r="9" spans="2:16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16" ht="15" customHeight="1" x14ac:dyDescent="0.3">
      <c r="B10" s="5"/>
      <c r="C10" s="30" t="s">
        <v>8</v>
      </c>
      <c r="D10" s="21"/>
      <c r="E10" s="51" t="s">
        <v>38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16" ht="15" customHeight="1" x14ac:dyDescent="0.3">
      <c r="B11" s="5"/>
      <c r="C11" s="30" t="s">
        <v>0</v>
      </c>
      <c r="D11" s="21"/>
      <c r="E11" s="51"/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16" ht="15" customHeight="1" x14ac:dyDescent="0.3">
      <c r="B12" s="5"/>
      <c r="C12" s="30" t="s">
        <v>10</v>
      </c>
      <c r="D12" s="21"/>
      <c r="E12" s="82">
        <v>12.2</v>
      </c>
      <c r="F12" s="43" t="s">
        <v>26</v>
      </c>
      <c r="G12" s="43"/>
      <c r="H12" s="43"/>
      <c r="I12" s="21"/>
      <c r="J12" s="21"/>
      <c r="K12" s="47"/>
      <c r="O12" s="49"/>
    </row>
    <row r="13" spans="2:16" ht="15" customHeight="1" x14ac:dyDescent="0.3">
      <c r="B13" s="5"/>
      <c r="C13" s="30" t="s">
        <v>13</v>
      </c>
      <c r="D13" s="21"/>
      <c r="E13" s="82">
        <v>0</v>
      </c>
      <c r="F13" s="43" t="s">
        <v>26</v>
      </c>
      <c r="G13" s="43"/>
      <c r="H13" s="43"/>
      <c r="I13" s="21"/>
      <c r="J13" s="21"/>
      <c r="K13" s="47"/>
    </row>
    <row r="14" spans="2:16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16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16" ht="15" customHeight="1" x14ac:dyDescent="0.3">
      <c r="B16" s="5"/>
      <c r="C16" s="33" t="s">
        <v>3</v>
      </c>
      <c r="D16" s="1"/>
      <c r="E16" s="45">
        <v>808934.69499999995</v>
      </c>
      <c r="F16" s="45">
        <v>9159050.9780000001</v>
      </c>
      <c r="G16" s="46">
        <v>2519.078</v>
      </c>
      <c r="H16" s="46">
        <f>G16-E12</f>
        <v>2506.8780000000002</v>
      </c>
      <c r="J16" s="69"/>
      <c r="K16" s="47"/>
    </row>
    <row r="17" spans="2:59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59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59" ht="15.75" customHeight="1" x14ac:dyDescent="0.3">
      <c r="B19" s="102" t="s">
        <v>2</v>
      </c>
      <c r="C19" s="103"/>
      <c r="D19" s="108" t="s">
        <v>1</v>
      </c>
      <c r="E19" s="108" t="s">
        <v>31</v>
      </c>
      <c r="F19" s="102" t="s">
        <v>32</v>
      </c>
      <c r="G19" s="102" t="s">
        <v>27</v>
      </c>
      <c r="H19" s="87"/>
      <c r="I19" s="121" t="s">
        <v>9</v>
      </c>
      <c r="J19" s="117" t="s">
        <v>28</v>
      </c>
      <c r="K19" s="111" t="s">
        <v>30</v>
      </c>
      <c r="L19" s="19"/>
      <c r="M19" s="126" t="s">
        <v>20</v>
      </c>
      <c r="N19" s="127"/>
      <c r="O19" s="127"/>
      <c r="P19" s="128"/>
      <c r="R19" s="121" t="s">
        <v>24</v>
      </c>
      <c r="S19" s="114" t="s">
        <v>25</v>
      </c>
      <c r="U19"/>
      <c r="V19" s="14"/>
      <c r="W19" s="16"/>
    </row>
    <row r="20" spans="2:59" ht="16.2" thickBot="1" x14ac:dyDescent="0.35">
      <c r="B20" s="104"/>
      <c r="C20" s="105"/>
      <c r="D20" s="109"/>
      <c r="E20" s="109"/>
      <c r="F20" s="123"/>
      <c r="G20" s="123"/>
      <c r="H20" s="88"/>
      <c r="I20" s="122"/>
      <c r="J20" s="118"/>
      <c r="K20" s="112"/>
      <c r="L20" s="12"/>
      <c r="M20" s="129"/>
      <c r="N20" s="130"/>
      <c r="O20" s="130"/>
      <c r="P20" s="131"/>
      <c r="R20" s="124"/>
      <c r="S20" s="115"/>
      <c r="U20"/>
      <c r="V20" s="14"/>
      <c r="W20" s="16"/>
    </row>
    <row r="21" spans="2:59" ht="16.2" thickBot="1" x14ac:dyDescent="0.35">
      <c r="B21" s="106"/>
      <c r="C21" s="107"/>
      <c r="D21" s="110"/>
      <c r="E21" s="110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13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5"/>
      <c r="S21" s="116"/>
      <c r="U21"/>
      <c r="V21" s="14"/>
      <c r="W21" s="16"/>
    </row>
    <row r="22" spans="2:59" ht="15.6" x14ac:dyDescent="0.3">
      <c r="B22" s="132">
        <v>1</v>
      </c>
      <c r="C22" s="133"/>
      <c r="D22" s="80">
        <v>45215</v>
      </c>
      <c r="E22" s="79"/>
      <c r="F22" s="54">
        <f t="shared" ref="F22:F23" si="0">G$16</f>
        <v>2519.078</v>
      </c>
      <c r="G22" s="52">
        <f t="shared" ref="G22:G23" si="1">G$16-E$12</f>
        <v>2506.8780000000002</v>
      </c>
      <c r="H22" s="89"/>
      <c r="I22" s="41">
        <v>-8.74</v>
      </c>
      <c r="J22" s="61">
        <f t="shared" ref="J22:J27" si="2">(G$16+E$13)+I22</f>
        <v>2510.3380000000002</v>
      </c>
      <c r="K22" s="62"/>
      <c r="L22" s="20"/>
      <c r="M22" s="37">
        <f>+J22-$H$16</f>
        <v>3.4600000000000364</v>
      </c>
      <c r="N22" s="41">
        <f t="shared" ref="N22:N23" si="3">M22*0.10197/1</f>
        <v>0.35281620000000374</v>
      </c>
      <c r="O22" s="37">
        <f t="shared" ref="O22:O23" si="4">M22*0.701432/1</f>
        <v>2.4269547200000257</v>
      </c>
      <c r="P22" s="37">
        <f t="shared" ref="P22:P23" si="5">+N22*0.01019716/1</f>
        <v>3.5977232419920381E-3</v>
      </c>
      <c r="R22" s="57">
        <f t="shared" ref="R22:R23" si="6">+$O$11*(M22-I22)</f>
        <v>24.400000000000073</v>
      </c>
      <c r="S22" s="39">
        <f t="shared" ref="S22:S23" si="7">M22/R22</f>
        <v>0.14180327868852566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2:59" ht="15.6" x14ac:dyDescent="0.3">
      <c r="B23" s="91">
        <v>2</v>
      </c>
      <c r="C23" s="92"/>
      <c r="D23" s="80">
        <v>45245</v>
      </c>
      <c r="E23" s="79"/>
      <c r="F23" s="53">
        <f t="shared" si="0"/>
        <v>2519.078</v>
      </c>
      <c r="G23" s="52">
        <f t="shared" si="1"/>
        <v>2506.8780000000002</v>
      </c>
      <c r="H23" s="90"/>
      <c r="I23" s="42">
        <v>-8.68</v>
      </c>
      <c r="J23" s="59">
        <f t="shared" si="2"/>
        <v>2510.3980000000001</v>
      </c>
      <c r="K23" s="62"/>
      <c r="L23" s="20"/>
      <c r="M23" s="38">
        <f>+J23-$H$16</f>
        <v>3.5199999999999818</v>
      </c>
      <c r="N23" s="42">
        <f t="shared" si="3"/>
        <v>0.35893439999999815</v>
      </c>
      <c r="O23" s="38">
        <f t="shared" si="4"/>
        <v>2.4690406399999874</v>
      </c>
      <c r="P23" s="38">
        <f t="shared" si="5"/>
        <v>3.6601115063039811E-3</v>
      </c>
      <c r="R23" s="40">
        <f t="shared" si="6"/>
        <v>24.399999999999963</v>
      </c>
      <c r="S23" s="40">
        <f t="shared" si="7"/>
        <v>0.1442622950819667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 ht="15.6" x14ac:dyDescent="0.3">
      <c r="B24" s="91">
        <v>3</v>
      </c>
      <c r="C24" s="92"/>
      <c r="D24" s="80">
        <v>45264</v>
      </c>
      <c r="E24" s="79"/>
      <c r="F24" s="53">
        <f t="shared" ref="F24" si="8">G$16</f>
        <v>2519.078</v>
      </c>
      <c r="G24" s="52">
        <f t="shared" ref="G24" si="9">G$16-E$12</f>
        <v>2506.8780000000002</v>
      </c>
      <c r="H24" s="90"/>
      <c r="I24" s="42">
        <v>-8.57</v>
      </c>
      <c r="J24" s="59">
        <f t="shared" si="2"/>
        <v>2510.5079999999998</v>
      </c>
      <c r="K24" s="62"/>
      <c r="L24" s="20"/>
      <c r="M24" s="38">
        <f>+J24-$H$16</f>
        <v>3.6299999999996544</v>
      </c>
      <c r="N24" s="42">
        <f t="shared" ref="N24" si="10">M24*0.10197/1</f>
        <v>0.37015109999996476</v>
      </c>
      <c r="O24" s="38">
        <f t="shared" ref="O24" si="11">M24*0.701432/1</f>
        <v>2.5461981599997578</v>
      </c>
      <c r="P24" s="38">
        <f t="shared" ref="P24" si="12">+N24*0.01019716/1</f>
        <v>3.7744899908756409E-3</v>
      </c>
      <c r="R24" s="40">
        <f t="shared" ref="R24" si="13">+$O$11*(M24-I24)</f>
        <v>24.399999999999309</v>
      </c>
      <c r="S24" s="40">
        <f t="shared" ref="S24" si="14">M24/R24</f>
        <v>0.14877049180326873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2:59" ht="15.6" x14ac:dyDescent="0.3">
      <c r="B25" s="91">
        <v>4</v>
      </c>
      <c r="C25" s="92"/>
      <c r="D25" s="80">
        <v>45275</v>
      </c>
      <c r="E25" s="79"/>
      <c r="F25" s="53">
        <f t="shared" ref="F25" si="15">G$16</f>
        <v>2519.078</v>
      </c>
      <c r="G25" s="52">
        <f t="shared" ref="G25" si="16">G$16-E$12</f>
        <v>2506.8780000000002</v>
      </c>
      <c r="H25" s="90"/>
      <c r="I25" s="42">
        <v>-8.61</v>
      </c>
      <c r="J25" s="59">
        <f t="shared" si="2"/>
        <v>2510.4679999999998</v>
      </c>
      <c r="K25" s="62"/>
      <c r="L25" s="20"/>
      <c r="M25" s="38">
        <f>+J25-$H$16</f>
        <v>3.5899999999996908</v>
      </c>
      <c r="N25" s="42">
        <f t="shared" ref="N25" si="17">M25*0.10197/1</f>
        <v>0.36607229999996849</v>
      </c>
      <c r="O25" s="38">
        <f t="shared" ref="O25" si="18">M25*0.701432/1</f>
        <v>2.5181408799997831</v>
      </c>
      <c r="P25" s="38">
        <f t="shared" ref="P25" si="19">+N25*0.01019716/1</f>
        <v>3.7328978146676786E-3</v>
      </c>
      <c r="R25" s="40">
        <f t="shared" ref="R25" si="20">+$O$11*(M25-I25)</f>
        <v>24.39999999999938</v>
      </c>
      <c r="S25" s="40">
        <f t="shared" ref="S25" si="21">M25/R25</f>
        <v>0.14713114754097467</v>
      </c>
    </row>
    <row r="26" spans="2:59" ht="15.6" x14ac:dyDescent="0.3">
      <c r="B26" s="91">
        <v>5</v>
      </c>
      <c r="C26" s="92"/>
      <c r="D26" s="80">
        <v>45292</v>
      </c>
      <c r="E26" s="79"/>
      <c r="F26" s="53">
        <f t="shared" ref="F26" si="22">G$16</f>
        <v>2519.078</v>
      </c>
      <c r="G26" s="52">
        <f t="shared" ref="G26" si="23">G$16-E$12</f>
        <v>2506.8780000000002</v>
      </c>
      <c r="H26" s="90"/>
      <c r="I26" s="42">
        <v>-8.6</v>
      </c>
      <c r="J26" s="59">
        <f t="shared" si="2"/>
        <v>2510.4780000000001</v>
      </c>
      <c r="K26" s="62"/>
      <c r="L26" s="20"/>
      <c r="M26" s="38">
        <f>+J26-$H$16</f>
        <v>3.5999999999999091</v>
      </c>
      <c r="N26" s="42">
        <f t="shared" ref="N26" si="24">M26*0.10197/1</f>
        <v>0.36709199999999076</v>
      </c>
      <c r="O26" s="38">
        <f t="shared" ref="O26" si="25">M26*0.701432/1</f>
        <v>2.5251551999999364</v>
      </c>
      <c r="P26" s="38">
        <f t="shared" ref="P26" si="26">+N26*0.01019716/1</f>
        <v>3.7432958587199057E-3</v>
      </c>
      <c r="R26" s="40">
        <f t="shared" ref="R26" si="27">+$O$11*(M26-I26)</f>
        <v>24.399999999999817</v>
      </c>
      <c r="S26" s="40">
        <f t="shared" ref="S26" si="28">M26/R26</f>
        <v>0.14754098360655477</v>
      </c>
    </row>
    <row r="27" spans="2:59" ht="15.6" x14ac:dyDescent="0.3">
      <c r="B27" s="91">
        <v>6</v>
      </c>
      <c r="C27" s="92"/>
      <c r="D27" s="80">
        <v>45311</v>
      </c>
      <c r="E27" s="79"/>
      <c r="F27" s="53">
        <f t="shared" ref="F27" si="29">G$16</f>
        <v>2519.078</v>
      </c>
      <c r="G27" s="52">
        <f t="shared" ref="G27" si="30">G$16-E$12</f>
        <v>2506.8780000000002</v>
      </c>
      <c r="H27" s="90"/>
      <c r="I27" s="42">
        <v>-8.52</v>
      </c>
      <c r="J27" s="59">
        <f t="shared" si="2"/>
        <v>2510.558</v>
      </c>
      <c r="K27" s="62"/>
      <c r="L27" s="20"/>
      <c r="M27" s="38">
        <f>+J27-$H$16</f>
        <v>3.6799999999998363</v>
      </c>
      <c r="N27" s="42">
        <f t="shared" ref="N27" si="31">M27*0.10197/1</f>
        <v>0.37524959999998331</v>
      </c>
      <c r="O27" s="38">
        <f t="shared" ref="O27" si="32">M27*0.701432/1</f>
        <v>2.5812697599998855</v>
      </c>
      <c r="P27" s="38">
        <f t="shared" ref="P27" si="33">+N27*0.01019716/1</f>
        <v>3.8264802111358299E-3</v>
      </c>
      <c r="R27" s="40">
        <f t="shared" ref="R27" si="34">+$O$11*(M27-I27)</f>
        <v>24.399999999999672</v>
      </c>
      <c r="S27" s="40">
        <f t="shared" ref="S27" si="35">M27/R27</f>
        <v>0.15081967213114286</v>
      </c>
    </row>
    <row r="28" spans="2:59" ht="15.6" x14ac:dyDescent="0.3">
      <c r="B28" s="91">
        <v>7</v>
      </c>
      <c r="C28" s="92"/>
      <c r="D28" s="80">
        <v>45326</v>
      </c>
      <c r="E28" s="79"/>
      <c r="F28" s="53">
        <f t="shared" ref="F28" si="36">G$16</f>
        <v>2519.078</v>
      </c>
      <c r="G28" s="52">
        <f t="shared" ref="G28" si="37">G$16-E$12</f>
        <v>2506.8780000000002</v>
      </c>
      <c r="H28" s="90"/>
      <c r="I28" s="42">
        <v>-8.51</v>
      </c>
      <c r="J28" s="59">
        <f t="shared" ref="J28" si="38">(G$16+E$13)+I28</f>
        <v>2510.5679999999998</v>
      </c>
      <c r="K28" s="62"/>
      <c r="L28" s="20"/>
      <c r="M28" s="38">
        <f>+J28-$H$16</f>
        <v>3.6899999999995998</v>
      </c>
      <c r="N28" s="42">
        <f t="shared" ref="N28" si="39">M28*0.10197/1</f>
        <v>0.37626929999995923</v>
      </c>
      <c r="O28" s="38">
        <f t="shared" ref="O28" si="40">M28*0.701432/1</f>
        <v>2.5882840799997195</v>
      </c>
      <c r="P28" s="38">
        <f t="shared" ref="P28" si="41">+N28*0.01019716/1</f>
        <v>3.8368782551875843E-3</v>
      </c>
      <c r="R28" s="40">
        <f t="shared" ref="R28" si="42">+$O$11*(M28-I28)</f>
        <v>24.399999999999199</v>
      </c>
      <c r="S28" s="40">
        <f t="shared" ref="S28" si="43">M28/R28</f>
        <v>0.15122950819670988</v>
      </c>
    </row>
    <row r="29" spans="2:59" ht="15.6" x14ac:dyDescent="0.3">
      <c r="B29" s="91">
        <v>8</v>
      </c>
      <c r="C29" s="92"/>
      <c r="D29" s="80">
        <v>45330</v>
      </c>
      <c r="E29" s="79"/>
      <c r="F29" s="53">
        <f t="shared" ref="F29" si="44">G$16</f>
        <v>2519.078</v>
      </c>
      <c r="G29" s="52">
        <f t="shared" ref="G29" si="45">G$16-E$12</f>
        <v>2506.8780000000002</v>
      </c>
      <c r="H29" s="90"/>
      <c r="I29" s="42">
        <v>-8.52</v>
      </c>
      <c r="J29" s="59">
        <f t="shared" ref="J29" si="46">(G$16+E$13)+I29</f>
        <v>2510.558</v>
      </c>
      <c r="K29" s="62"/>
      <c r="L29" s="20"/>
      <c r="M29" s="38">
        <f>+J29-$H$16</f>
        <v>3.6799999999998363</v>
      </c>
      <c r="N29" s="42">
        <f t="shared" ref="N29" si="47">M29*0.10197/1</f>
        <v>0.37524959999998331</v>
      </c>
      <c r="O29" s="38">
        <f t="shared" ref="O29" si="48">M29*0.701432/1</f>
        <v>2.5812697599998855</v>
      </c>
      <c r="P29" s="38">
        <f t="shared" ref="P29" si="49">+N29*0.01019716/1</f>
        <v>3.8264802111358299E-3</v>
      </c>
      <c r="R29" s="40">
        <f t="shared" ref="R29" si="50">+$O$11*(M29-I29)</f>
        <v>24.399999999999672</v>
      </c>
      <c r="S29" s="40">
        <f t="shared" ref="S29" si="51">M29/R29</f>
        <v>0.15081967213114286</v>
      </c>
    </row>
    <row r="30" spans="2:59" ht="15.6" x14ac:dyDescent="0.3">
      <c r="B30" s="91">
        <v>9</v>
      </c>
      <c r="C30" s="92"/>
      <c r="D30" s="80">
        <v>45333</v>
      </c>
      <c r="E30" s="79"/>
      <c r="F30" s="53">
        <f t="shared" ref="F30" si="52">G$16</f>
        <v>2519.078</v>
      </c>
      <c r="G30" s="52">
        <f t="shared" ref="G30" si="53">G$16-E$12</f>
        <v>2506.8780000000002</v>
      </c>
      <c r="H30" s="90"/>
      <c r="I30" s="42">
        <v>-8.57</v>
      </c>
      <c r="J30" s="59">
        <f t="shared" ref="J30" si="54">(G$16+E$13)+I30</f>
        <v>2510.5079999999998</v>
      </c>
      <c r="K30" s="62"/>
      <c r="L30" s="20"/>
      <c r="M30" s="38">
        <f>+J30-$H$16</f>
        <v>3.6299999999996544</v>
      </c>
      <c r="N30" s="42">
        <f t="shared" ref="N30" si="55">M30*0.10197/1</f>
        <v>0.37015109999996476</v>
      </c>
      <c r="O30" s="38">
        <f t="shared" ref="O30" si="56">M30*0.701432/1</f>
        <v>2.5461981599997578</v>
      </c>
      <c r="P30" s="38">
        <f t="shared" ref="P30" si="57">+N30*0.01019716/1</f>
        <v>3.7744899908756409E-3</v>
      </c>
      <c r="R30" s="40">
        <f t="shared" ref="R30" si="58">+$O$11*(M30-I30)</f>
        <v>24.399999999999309</v>
      </c>
      <c r="S30" s="40">
        <f t="shared" ref="S30" si="59">M30/R30</f>
        <v>0.14877049180326873</v>
      </c>
    </row>
    <row r="31" spans="2:59" ht="15.6" x14ac:dyDescent="0.3">
      <c r="B31" s="91">
        <v>10</v>
      </c>
      <c r="C31" s="92"/>
      <c r="D31" s="80">
        <v>45340</v>
      </c>
      <c r="E31" s="79"/>
      <c r="F31" s="53">
        <f t="shared" ref="F31" si="60">G$16</f>
        <v>2519.078</v>
      </c>
      <c r="G31" s="52">
        <f t="shared" ref="G31" si="61">G$16-E$12</f>
        <v>2506.8780000000002</v>
      </c>
      <c r="H31" s="90"/>
      <c r="I31" s="42">
        <v>-8.59</v>
      </c>
      <c r="J31" s="59">
        <f t="shared" ref="J31" si="62">(G$16+E$13)+I31</f>
        <v>2510.4879999999998</v>
      </c>
      <c r="K31" s="62"/>
      <c r="L31" s="20"/>
      <c r="M31" s="38">
        <f>+J31-$H$16</f>
        <v>3.6099999999996726</v>
      </c>
      <c r="N31" s="42">
        <f t="shared" ref="N31" si="63">M31*0.10197/1</f>
        <v>0.36811169999996662</v>
      </c>
      <c r="O31" s="38">
        <f t="shared" ref="O31" si="64">M31*0.701432/1</f>
        <v>2.5321695199997705</v>
      </c>
      <c r="P31" s="38">
        <f t="shared" ref="P31" si="65">+N31*0.01019716/1</f>
        <v>3.7536939027716597E-3</v>
      </c>
      <c r="R31" s="40">
        <f t="shared" ref="R31" si="66">+$O$11*(M31-I31)</f>
        <v>24.399999999999345</v>
      </c>
      <c r="S31" s="40">
        <f t="shared" ref="S31" si="67">M31/R31</f>
        <v>0.1479508196721217</v>
      </c>
    </row>
    <row r="32" spans="2:59" ht="15.6" x14ac:dyDescent="0.3">
      <c r="B32" s="91">
        <v>11</v>
      </c>
      <c r="C32" s="92"/>
      <c r="D32" s="80">
        <v>45346</v>
      </c>
      <c r="E32" s="79"/>
      <c r="F32" s="53">
        <f t="shared" ref="F32" si="68">G$16</f>
        <v>2519.078</v>
      </c>
      <c r="G32" s="52">
        <f t="shared" ref="G32" si="69">G$16-E$12</f>
        <v>2506.8780000000002</v>
      </c>
      <c r="H32" s="90"/>
      <c r="I32" s="42">
        <v>-8.7799999999999994</v>
      </c>
      <c r="J32" s="59">
        <f t="shared" ref="J32" si="70">(G$16+E$13)+I32</f>
        <v>2510.2979999999998</v>
      </c>
      <c r="K32" s="62"/>
      <c r="L32" s="20"/>
      <c r="M32" s="38">
        <f>+J32-$H$16</f>
        <v>3.419999999999618</v>
      </c>
      <c r="N32" s="42">
        <f t="shared" ref="N32" si="71">M32*0.10197/1</f>
        <v>0.34873739999996106</v>
      </c>
      <c r="O32" s="38">
        <f t="shared" ref="O32" si="72">M32*0.701432/1</f>
        <v>2.398897439999732</v>
      </c>
      <c r="P32" s="38">
        <f t="shared" ref="P32" si="73">+N32*0.01019716/1</f>
        <v>3.5561310657836031E-3</v>
      </c>
      <c r="R32" s="40">
        <f t="shared" ref="R32" si="74">+$O$11*(M32-I32)</f>
        <v>24.399999999999235</v>
      </c>
      <c r="S32" s="40">
        <f t="shared" ref="S32" si="75">M32/R32</f>
        <v>0.14016393442621825</v>
      </c>
    </row>
    <row r="33" spans="2:19" ht="15.6" x14ac:dyDescent="0.3">
      <c r="B33" s="91">
        <v>12</v>
      </c>
      <c r="C33" s="92"/>
      <c r="D33" s="80">
        <v>45412</v>
      </c>
      <c r="E33" s="79"/>
      <c r="F33" s="53">
        <f t="shared" ref="F33" si="76">G$16</f>
        <v>2519.078</v>
      </c>
      <c r="G33" s="52">
        <f t="shared" ref="G33" si="77">G$16-E$12</f>
        <v>2506.8780000000002</v>
      </c>
      <c r="H33" s="90"/>
      <c r="I33" s="42">
        <v>-8.49</v>
      </c>
      <c r="J33" s="59">
        <f t="shared" ref="J33" si="78">(G$16+E$13)+I33</f>
        <v>2510.5880000000002</v>
      </c>
      <c r="K33" s="62"/>
      <c r="L33" s="20"/>
      <c r="M33" s="38">
        <f>+J33-$H$16</f>
        <v>3.7100000000000364</v>
      </c>
      <c r="N33" s="42">
        <f t="shared" ref="N33" si="79">M33*0.10197/1</f>
        <v>0.37830870000000372</v>
      </c>
      <c r="O33" s="38">
        <f t="shared" ref="O33" si="80">M33*0.701432/1</f>
        <v>2.6023127200000258</v>
      </c>
      <c r="P33" s="38">
        <f t="shared" ref="P33" si="81">+N33*0.01019716/1</f>
        <v>3.8576743432920382E-3</v>
      </c>
      <c r="R33" s="40">
        <f t="shared" ref="R33" si="82">+$O$11*(M33-I33)</f>
        <v>24.400000000000073</v>
      </c>
      <c r="S33" s="40">
        <f t="shared" ref="S33" si="83">M33/R33</f>
        <v>0.15204918032786988</v>
      </c>
    </row>
    <row r="34" spans="2:19" ht="15.6" x14ac:dyDescent="0.3">
      <c r="B34" s="91">
        <v>13</v>
      </c>
      <c r="C34" s="92"/>
      <c r="D34" s="80">
        <v>45495</v>
      </c>
      <c r="E34" s="79"/>
      <c r="F34" s="53">
        <f t="shared" ref="F34" si="84">G$16</f>
        <v>2519.078</v>
      </c>
      <c r="G34" s="52">
        <f t="shared" ref="G34" si="85">G$16-E$12</f>
        <v>2506.8780000000002</v>
      </c>
      <c r="H34" s="90"/>
      <c r="I34" s="42">
        <v>-8.8000000000000007</v>
      </c>
      <c r="J34" s="59">
        <f t="shared" ref="J34" si="86">(G$16+E$13)+I34</f>
        <v>2510.2779999999998</v>
      </c>
      <c r="K34" s="62"/>
      <c r="L34" s="20"/>
      <c r="M34" s="38">
        <f>+J34-$H$16</f>
        <v>3.3999999999996362</v>
      </c>
      <c r="N34" s="42">
        <f t="shared" ref="N34" si="87">M34*0.10197/1</f>
        <v>0.34669799999996292</v>
      </c>
      <c r="O34" s="38">
        <f t="shared" ref="O34" si="88">M34*0.701432/1</f>
        <v>2.3848687999997451</v>
      </c>
      <c r="P34" s="38">
        <f t="shared" ref="P34" si="89">+N34*0.01019716/1</f>
        <v>3.5353349776796219E-3</v>
      </c>
      <c r="R34" s="40">
        <f t="shared" ref="R34" si="90">+$O$11*(M34-I34)</f>
        <v>24.399999999999274</v>
      </c>
      <c r="S34" s="40">
        <f t="shared" ref="S34" si="91">M34/R34</f>
        <v>0.13934426229507121</v>
      </c>
    </row>
    <row r="35" spans="2:19" ht="15.6" x14ac:dyDescent="0.3">
      <c r="B35" s="91">
        <v>14</v>
      </c>
      <c r="C35" s="92"/>
      <c r="D35" s="80">
        <v>45522</v>
      </c>
      <c r="E35" s="79"/>
      <c r="F35" s="53">
        <f t="shared" ref="F35" si="92">G$16</f>
        <v>2519.078</v>
      </c>
      <c r="G35" s="52">
        <f t="shared" ref="G35" si="93">G$16-E$12</f>
        <v>2506.8780000000002</v>
      </c>
      <c r="H35" s="90"/>
      <c r="I35" s="42">
        <v>-8.4700000000000006</v>
      </c>
      <c r="J35" s="59">
        <f t="shared" ref="J35" si="94">(G$16+E$13)+I35</f>
        <v>2510.6080000000002</v>
      </c>
      <c r="K35" s="62"/>
      <c r="L35" s="20"/>
      <c r="M35" s="38">
        <f>+J35-$H$16</f>
        <v>3.7300000000000182</v>
      </c>
      <c r="N35" s="42">
        <f t="shared" ref="N35" si="95">M35*0.10197/1</f>
        <v>0.38034810000000185</v>
      </c>
      <c r="O35" s="38">
        <f t="shared" ref="O35" si="96">M35*0.701432/1</f>
        <v>2.6163413600000132</v>
      </c>
      <c r="P35" s="38">
        <f t="shared" ref="P35" si="97">+N35*0.01019716/1</f>
        <v>3.8784704313960189E-3</v>
      </c>
      <c r="R35" s="40">
        <f t="shared" ref="R35" si="98">+$O$11*(M35-I35)</f>
        <v>24.400000000000038</v>
      </c>
      <c r="S35" s="40">
        <f t="shared" ref="S35" si="99">M35/R35</f>
        <v>0.15286885245901691</v>
      </c>
    </row>
    <row r="36" spans="2:19" ht="15.6" x14ac:dyDescent="0.3">
      <c r="B36" s="91">
        <v>15</v>
      </c>
      <c r="C36" s="92"/>
      <c r="D36" s="80">
        <v>45536</v>
      </c>
      <c r="E36" s="79"/>
      <c r="F36" s="53">
        <f t="shared" ref="F36" si="100">G$16</f>
        <v>2519.078</v>
      </c>
      <c r="G36" s="52">
        <f t="shared" ref="G36" si="101">G$16-E$12</f>
        <v>2506.8780000000002</v>
      </c>
      <c r="H36" s="90"/>
      <c r="I36" s="42">
        <v>-8.4550000000000001</v>
      </c>
      <c r="J36" s="59">
        <f t="shared" ref="J36" si="102">(G$16+E$13)+I36</f>
        <v>2510.623</v>
      </c>
      <c r="K36" s="62"/>
      <c r="L36" s="20"/>
      <c r="M36" s="38">
        <f>+J36-$H$16</f>
        <v>3.7449999999998909</v>
      </c>
      <c r="N36" s="42">
        <f t="shared" ref="N36" si="103">M36*0.10197/1</f>
        <v>0.38187764999998891</v>
      </c>
      <c r="O36" s="38">
        <f t="shared" ref="O36" si="104">M36*0.701432/1</f>
        <v>2.6268628399999239</v>
      </c>
      <c r="P36" s="38">
        <f t="shared" ref="P36" si="105">+N36*0.01019716/1</f>
        <v>3.8940674974738869E-3</v>
      </c>
      <c r="R36" s="40">
        <f t="shared" ref="R36" si="106">+$O$11*(M36-I36)</f>
        <v>24.399999999999782</v>
      </c>
      <c r="S36" s="40">
        <f t="shared" ref="S36" si="107">M36/R36</f>
        <v>0.15348360655737395</v>
      </c>
    </row>
    <row r="37" spans="2:19" ht="15.6" x14ac:dyDescent="0.3">
      <c r="B37" s="91">
        <v>16</v>
      </c>
      <c r="C37" s="92"/>
      <c r="D37" s="80">
        <v>45543</v>
      </c>
      <c r="E37" s="79"/>
      <c r="F37" s="53">
        <f t="shared" ref="F37" si="108">G$16</f>
        <v>2519.078</v>
      </c>
      <c r="G37" s="52">
        <f t="shared" ref="G37" si="109">G$16-E$12</f>
        <v>2506.8780000000002</v>
      </c>
      <c r="H37" s="90"/>
      <c r="I37" s="42">
        <v>-8.4600000000000009</v>
      </c>
      <c r="J37" s="59">
        <f t="shared" ref="J37" si="110">(G$16+E$13)+I37</f>
        <v>2510.6179999999999</v>
      </c>
      <c r="K37" s="62"/>
      <c r="L37" s="20"/>
      <c r="M37" s="38">
        <f>+J37-$H$16</f>
        <v>3.7399999999997817</v>
      </c>
      <c r="N37" s="42">
        <f t="shared" ref="N37" si="111">M37*0.10197/1</f>
        <v>0.38136779999997777</v>
      </c>
      <c r="O37" s="38">
        <f t="shared" ref="O37" si="112">M37*0.701432/1</f>
        <v>2.6233556799998472</v>
      </c>
      <c r="P37" s="38">
        <f t="shared" ref="P37" si="113">+N37*0.01019716/1</f>
        <v>3.8888684754477734E-3</v>
      </c>
      <c r="R37" s="40">
        <f t="shared" ref="R37" si="114">+$O$11*(M37-I37)</f>
        <v>24.399999999999565</v>
      </c>
      <c r="S37" s="40">
        <f t="shared" ref="S37" si="115">M37/R37</f>
        <v>0.15327868852458396</v>
      </c>
    </row>
    <row r="38" spans="2:19" ht="15.6" x14ac:dyDescent="0.3">
      <c r="B38" s="91">
        <v>17</v>
      </c>
      <c r="C38" s="92"/>
      <c r="D38" s="80">
        <v>45550</v>
      </c>
      <c r="E38" s="79"/>
      <c r="F38" s="53">
        <f t="shared" ref="F38" si="116">G$16</f>
        <v>2519.078</v>
      </c>
      <c r="G38" s="52">
        <f t="shared" ref="G38" si="117">G$16-E$12</f>
        <v>2506.8780000000002</v>
      </c>
      <c r="H38" s="90"/>
      <c r="I38" s="42">
        <v>-8.4</v>
      </c>
      <c r="J38" s="59">
        <f t="shared" ref="J38" si="118">(G$16+E$13)+I38</f>
        <v>2510.6779999999999</v>
      </c>
      <c r="K38" s="62"/>
      <c r="L38" s="20"/>
      <c r="M38" s="38">
        <f>+J38-$H$16</f>
        <v>3.7999999999997272</v>
      </c>
      <c r="N38" s="42">
        <f t="shared" ref="N38" si="119">M38*0.10197/1</f>
        <v>0.38748599999997219</v>
      </c>
      <c r="O38" s="38">
        <f t="shared" ref="O38" si="120">M38*0.701432/1</f>
        <v>2.6654415999998089</v>
      </c>
      <c r="P38" s="38">
        <f t="shared" ref="P38" si="121">+N38*0.01019716/1</f>
        <v>3.9512567397597164E-3</v>
      </c>
      <c r="R38" s="40">
        <f t="shared" ref="R38" si="122">+$O$11*(M38-I38)</f>
        <v>24.399999999999455</v>
      </c>
      <c r="S38" s="40">
        <f t="shared" ref="S38" si="123">M38/R38</f>
        <v>0.15573770491802508</v>
      </c>
    </row>
    <row r="39" spans="2:19" ht="15.6" x14ac:dyDescent="0.3">
      <c r="B39" s="91">
        <v>18</v>
      </c>
      <c r="C39" s="92"/>
      <c r="D39" s="80">
        <v>45564</v>
      </c>
      <c r="E39" s="79"/>
      <c r="F39" s="53">
        <f t="shared" ref="F39" si="124">G$16</f>
        <v>2519.078</v>
      </c>
      <c r="G39" s="52">
        <f t="shared" ref="G39" si="125">G$16-E$12</f>
        <v>2506.8780000000002</v>
      </c>
      <c r="H39" s="90"/>
      <c r="I39" s="42">
        <v>-8.4350000000000005</v>
      </c>
      <c r="J39" s="59">
        <f t="shared" ref="J39" si="126">(G$16+E$13)+I39</f>
        <v>2510.643</v>
      </c>
      <c r="K39" s="62"/>
      <c r="L39" s="20"/>
      <c r="M39" s="38">
        <f>+J39-$H$16</f>
        <v>3.7649999999998727</v>
      </c>
      <c r="N39" s="42">
        <f t="shared" ref="N39" si="127">M39*0.10197/1</f>
        <v>0.38391704999998705</v>
      </c>
      <c r="O39" s="38">
        <f t="shared" ref="O39" si="128">M39*0.701432/1</f>
        <v>2.6408914799999108</v>
      </c>
      <c r="P39" s="38">
        <f t="shared" ref="P39" si="129">+N39*0.01019716/1</f>
        <v>3.9148635855778676E-3</v>
      </c>
      <c r="R39" s="40">
        <f t="shared" ref="R39" si="130">+$O$11*(M39-I39)</f>
        <v>24.399999999999746</v>
      </c>
      <c r="S39" s="40">
        <f t="shared" ref="S39" si="131">M39/R39</f>
        <v>0.15430327868852098</v>
      </c>
    </row>
    <row r="40" spans="2:19" ht="15.6" x14ac:dyDescent="0.3">
      <c r="B40" s="91">
        <v>19</v>
      </c>
      <c r="C40" s="92"/>
      <c r="D40" s="80">
        <v>45565</v>
      </c>
      <c r="E40" s="79"/>
      <c r="F40" s="53">
        <f t="shared" ref="F40" si="132">G$16</f>
        <v>2519.078</v>
      </c>
      <c r="G40" s="52">
        <f t="shared" ref="G40" si="133">G$16-E$12</f>
        <v>2506.8780000000002</v>
      </c>
      <c r="H40" s="90"/>
      <c r="I40" s="42">
        <v>-8.41</v>
      </c>
      <c r="J40" s="59">
        <f t="shared" ref="J40" si="134">(G$16+E$13)+I40</f>
        <v>2510.6680000000001</v>
      </c>
      <c r="K40" s="62"/>
      <c r="L40" s="20"/>
      <c r="M40" s="38">
        <f>+J40-$H$16</f>
        <v>3.7899999999999636</v>
      </c>
      <c r="N40" s="42">
        <f t="shared" ref="N40" si="135">M40*0.10197/1</f>
        <v>0.38646629999999632</v>
      </c>
      <c r="O40" s="38">
        <f t="shared" ref="O40" si="136">M40*0.701432/1</f>
        <v>2.6584272799999749</v>
      </c>
      <c r="P40" s="38">
        <f t="shared" ref="P40" si="137">+N40*0.01019716/1</f>
        <v>3.9408586957079628E-3</v>
      </c>
      <c r="R40" s="40">
        <f t="shared" ref="R40" si="138">+$O$11*(M40-I40)</f>
        <v>24.399999999999928</v>
      </c>
      <c r="S40" s="40">
        <f t="shared" ref="S40" si="139">M40/R40</f>
        <v>0.15532786885245797</v>
      </c>
    </row>
    <row r="41" spans="2:19" ht="15.6" x14ac:dyDescent="0.3">
      <c r="B41" s="91">
        <v>20</v>
      </c>
      <c r="C41" s="92"/>
      <c r="D41" s="80">
        <v>45579</v>
      </c>
      <c r="E41" s="79"/>
      <c r="F41" s="53">
        <f t="shared" ref="F41" si="140">G$16</f>
        <v>2519.078</v>
      </c>
      <c r="G41" s="52">
        <f t="shared" ref="G41" si="141">G$16-E$12</f>
        <v>2506.8780000000002</v>
      </c>
      <c r="H41" s="90"/>
      <c r="I41" s="42">
        <v>-8.39</v>
      </c>
      <c r="J41" s="59">
        <f t="shared" ref="J41" si="142">(G$16+E$13)+I41</f>
        <v>2510.6880000000001</v>
      </c>
      <c r="K41" s="62"/>
      <c r="L41" s="20"/>
      <c r="M41" s="38">
        <f>+J41-$H$16</f>
        <v>3.8099999999999454</v>
      </c>
      <c r="N41" s="42">
        <f t="shared" ref="N41" si="143">M41*0.10197/1</f>
        <v>0.38850569999999446</v>
      </c>
      <c r="O41" s="38">
        <f t="shared" ref="O41" si="144">M41*0.701432/1</f>
        <v>2.6724559199999618</v>
      </c>
      <c r="P41" s="38">
        <f t="shared" ref="P41" si="145">+N41*0.01019716/1</f>
        <v>3.9616547838119435E-3</v>
      </c>
      <c r="R41" s="40">
        <f t="shared" ref="R41" si="146">+$O$11*(M41-I41)</f>
        <v>24.399999999999892</v>
      </c>
      <c r="S41" s="40">
        <f t="shared" ref="S41" si="147">M41/R41</f>
        <v>0.156147540983605</v>
      </c>
    </row>
    <row r="42" spans="2:19" ht="15.6" x14ac:dyDescent="0.3">
      <c r="B42" s="91">
        <v>21</v>
      </c>
      <c r="C42" s="92"/>
      <c r="D42" s="80">
        <v>45585</v>
      </c>
      <c r="E42" s="79"/>
      <c r="F42" s="53">
        <f t="shared" ref="F42" si="148">G$16</f>
        <v>2519.078</v>
      </c>
      <c r="G42" s="52">
        <f t="shared" ref="G42" si="149">G$16-E$12</f>
        <v>2506.8780000000002</v>
      </c>
      <c r="H42" s="90"/>
      <c r="I42" s="42">
        <v>-8.3350000000000009</v>
      </c>
      <c r="J42" s="59">
        <f t="shared" ref="J42" si="150">(G$16+E$13)+I42</f>
        <v>2510.7429999999999</v>
      </c>
      <c r="K42" s="62"/>
      <c r="L42" s="20"/>
      <c r="M42" s="38">
        <f>+J42-$H$16</f>
        <v>3.8649999999997817</v>
      </c>
      <c r="N42" s="42">
        <f t="shared" ref="N42" si="151">M42*0.10197/1</f>
        <v>0.39411404999997779</v>
      </c>
      <c r="O42" s="38">
        <f t="shared" ref="O42" si="152">M42*0.701432/1</f>
        <v>2.7110346799998473</v>
      </c>
      <c r="P42" s="38">
        <f t="shared" ref="P42" si="153">+N42*0.01019716/1</f>
        <v>4.0188440260977738E-3</v>
      </c>
      <c r="R42" s="40">
        <f t="shared" ref="R42" si="154">+$O$11*(M42-I42)</f>
        <v>24.399999999999565</v>
      </c>
      <c r="S42" s="40">
        <f t="shared" ref="S42" si="155">M42/R42</f>
        <v>0.15840163934425616</v>
      </c>
    </row>
    <row r="43" spans="2:19" ht="15.6" x14ac:dyDescent="0.3">
      <c r="B43" s="91">
        <v>22</v>
      </c>
      <c r="C43" s="92"/>
      <c r="D43" s="80">
        <v>45592</v>
      </c>
      <c r="E43" s="79"/>
      <c r="F43" s="53">
        <f t="shared" ref="F43" si="156">G$16</f>
        <v>2519.078</v>
      </c>
      <c r="G43" s="52">
        <f t="shared" ref="G43" si="157">G$16-E$12</f>
        <v>2506.8780000000002</v>
      </c>
      <c r="H43" s="90"/>
      <c r="I43" s="42">
        <v>-8.39</v>
      </c>
      <c r="J43" s="59">
        <f t="shared" ref="J43" si="158">(G$16+E$13)+I43</f>
        <v>2510.6880000000001</v>
      </c>
      <c r="K43" s="62"/>
      <c r="L43" s="20"/>
      <c r="M43" s="38">
        <f>+J43-$H$16</f>
        <v>3.8099999999999454</v>
      </c>
      <c r="N43" s="42">
        <f t="shared" ref="N43" si="159">M43*0.10197/1</f>
        <v>0.38850569999999446</v>
      </c>
      <c r="O43" s="38">
        <f t="shared" ref="O43" si="160">M43*0.701432/1</f>
        <v>2.6724559199999618</v>
      </c>
      <c r="P43" s="38">
        <f t="shared" ref="P43" si="161">+N43*0.01019716/1</f>
        <v>3.9616547838119435E-3</v>
      </c>
      <c r="R43" s="40">
        <f t="shared" ref="R43" si="162">+$O$11*(M43-I43)</f>
        <v>24.399999999999892</v>
      </c>
      <c r="S43" s="40">
        <f t="shared" ref="S43" si="163">M43/R43</f>
        <v>0.156147540983605</v>
      </c>
    </row>
    <row r="44" spans="2:19" ht="15.6" x14ac:dyDescent="0.3">
      <c r="B44" s="91">
        <v>23</v>
      </c>
      <c r="C44" s="92"/>
      <c r="D44" s="80">
        <v>45599</v>
      </c>
      <c r="E44" s="79"/>
      <c r="F44" s="53">
        <f t="shared" ref="F44:F45" si="164">G$16</f>
        <v>2519.078</v>
      </c>
      <c r="G44" s="52">
        <f t="shared" ref="G44:G45" si="165">G$16-E$12</f>
        <v>2506.8780000000002</v>
      </c>
      <c r="H44" s="90"/>
      <c r="I44" s="42">
        <v>-8.5050000000000008</v>
      </c>
      <c r="J44" s="59">
        <f t="shared" ref="J44:J45" si="166">(G$16+E$13)+I44</f>
        <v>2510.5729999999999</v>
      </c>
      <c r="K44" s="62"/>
      <c r="L44" s="20"/>
      <c r="M44" s="38">
        <f>+J44-$H$16</f>
        <v>3.694999999999709</v>
      </c>
      <c r="N44" s="42">
        <f t="shared" ref="N44:N45" si="167">M44*0.10197/1</f>
        <v>0.37677914999997036</v>
      </c>
      <c r="O44" s="38">
        <f t="shared" ref="O44:O45" si="168">M44*0.701432/1</f>
        <v>2.5917912399997962</v>
      </c>
      <c r="P44" s="38">
        <f t="shared" ref="P44:P45" si="169">+N44*0.01019716/1</f>
        <v>3.8420772772136979E-3</v>
      </c>
      <c r="R44" s="40">
        <f t="shared" ref="R44:R45" si="170">+$O$11*(M44-I44)</f>
        <v>24.399999999999419</v>
      </c>
      <c r="S44" s="40">
        <f t="shared" ref="S44:S45" si="171">M44/R44</f>
        <v>0.15143442622949987</v>
      </c>
    </row>
    <row r="45" spans="2:19" ht="15.6" x14ac:dyDescent="0.3">
      <c r="B45" s="91">
        <v>24</v>
      </c>
      <c r="C45" s="92"/>
      <c r="D45" s="80">
        <v>45606</v>
      </c>
      <c r="E45" s="79"/>
      <c r="F45" s="53">
        <f t="shared" si="164"/>
        <v>2519.078</v>
      </c>
      <c r="G45" s="52">
        <f t="shared" si="165"/>
        <v>2506.8780000000002</v>
      </c>
      <c r="H45" s="90"/>
      <c r="I45" s="42">
        <v>-8.5549999999999997</v>
      </c>
      <c r="J45" s="59">
        <f t="shared" si="166"/>
        <v>2510.5230000000001</v>
      </c>
      <c r="K45" s="62"/>
      <c r="L45" s="20"/>
      <c r="M45" s="38">
        <f>+J45-$H$16</f>
        <v>3.6449999999999818</v>
      </c>
      <c r="N45" s="42">
        <f t="shared" si="167"/>
        <v>0.37168064999999817</v>
      </c>
      <c r="O45" s="38">
        <f t="shared" si="168"/>
        <v>2.5567196399999874</v>
      </c>
      <c r="P45" s="38">
        <f t="shared" si="169"/>
        <v>3.7900870569539816E-3</v>
      </c>
      <c r="R45" s="40">
        <f t="shared" si="170"/>
        <v>24.399999999999963</v>
      </c>
      <c r="S45" s="40">
        <f t="shared" si="171"/>
        <v>0.14938524590163882</v>
      </c>
    </row>
    <row r="46" spans="2:19" ht="15.6" x14ac:dyDescent="0.3">
      <c r="B46" s="91">
        <v>25</v>
      </c>
      <c r="C46" s="92"/>
      <c r="D46" s="80">
        <v>45634</v>
      </c>
      <c r="E46" s="79"/>
      <c r="F46" s="53">
        <f t="shared" ref="F46" si="172">G$16</f>
        <v>2519.078</v>
      </c>
      <c r="G46" s="52">
        <f t="shared" ref="G46" si="173">G$16-E$12</f>
        <v>2506.8780000000002</v>
      </c>
      <c r="H46" s="90"/>
      <c r="I46" s="42">
        <v>-8.49</v>
      </c>
      <c r="J46" s="59">
        <f t="shared" ref="J46" si="174">(G$16+E$13)+I46</f>
        <v>2510.5880000000002</v>
      </c>
      <c r="K46" s="62"/>
      <c r="L46" s="20"/>
      <c r="M46" s="38">
        <f>+J46-$H$16</f>
        <v>3.7100000000000364</v>
      </c>
      <c r="N46" s="42">
        <f t="shared" ref="N46" si="175">M46*0.10197/1</f>
        <v>0.37830870000000372</v>
      </c>
      <c r="O46" s="38">
        <f t="shared" ref="O46" si="176">M46*0.701432/1</f>
        <v>2.6023127200000258</v>
      </c>
      <c r="P46" s="38">
        <f t="shared" ref="P46" si="177">+N46*0.01019716/1</f>
        <v>3.8576743432920382E-3</v>
      </c>
      <c r="R46" s="40">
        <f t="shared" ref="R46" si="178">+$O$11*(M46-I46)</f>
        <v>24.400000000000073</v>
      </c>
      <c r="S46" s="40">
        <f t="shared" ref="S46" si="179">M46/R46</f>
        <v>0.15204918032786988</v>
      </c>
    </row>
    <row r="47" spans="2:19" ht="15.6" x14ac:dyDescent="0.3">
      <c r="B47" s="91">
        <v>26</v>
      </c>
      <c r="C47" s="92"/>
      <c r="D47" s="80">
        <v>45641</v>
      </c>
      <c r="E47" s="79"/>
      <c r="F47" s="53">
        <f t="shared" ref="F47" si="180">G$16</f>
        <v>2519.078</v>
      </c>
      <c r="G47" s="52">
        <f t="shared" ref="G47" si="181">G$16-E$12</f>
        <v>2506.8780000000002</v>
      </c>
      <c r="H47" s="90"/>
      <c r="I47" s="42">
        <v>-8.4499999999999993</v>
      </c>
      <c r="J47" s="59">
        <f t="shared" ref="J47" si="182">(G$16+E$13)+I47</f>
        <v>2510.6280000000002</v>
      </c>
      <c r="K47" s="62"/>
      <c r="L47" s="20"/>
      <c r="M47" s="38">
        <f>+J47-$H$16</f>
        <v>3.75</v>
      </c>
      <c r="N47" s="42">
        <f t="shared" ref="N47" si="183">M47*0.10197/1</f>
        <v>0.38238749999999999</v>
      </c>
      <c r="O47" s="38">
        <f t="shared" ref="O47" si="184">M47*0.701432/1</f>
        <v>2.6303700000000001</v>
      </c>
      <c r="P47" s="38">
        <f t="shared" ref="P47" si="185">+N47*0.01019716/1</f>
        <v>3.8992665195000001E-3</v>
      </c>
      <c r="R47" s="40">
        <f t="shared" ref="R47" si="186">+$O$11*(M47-I47)</f>
        <v>24.4</v>
      </c>
      <c r="S47" s="40">
        <f t="shared" ref="S47" si="187">M47/R47</f>
        <v>0.15368852459016394</v>
      </c>
    </row>
    <row r="48" spans="2:19" ht="15.6" x14ac:dyDescent="0.3">
      <c r="B48" s="91">
        <v>27</v>
      </c>
      <c r="C48" s="92"/>
      <c r="D48" s="80">
        <v>45648</v>
      </c>
      <c r="E48" s="79"/>
      <c r="F48" s="53">
        <f t="shared" ref="F48" si="188">G$16</f>
        <v>2519.078</v>
      </c>
      <c r="G48" s="52">
        <f t="shared" ref="G48" si="189">G$16-E$12</f>
        <v>2506.8780000000002</v>
      </c>
      <c r="H48" s="90"/>
      <c r="I48" s="42">
        <v>-8.4499999999999993</v>
      </c>
      <c r="J48" s="59">
        <f t="shared" ref="J48" si="190">(G$16+E$13)+I48</f>
        <v>2510.6280000000002</v>
      </c>
      <c r="K48" s="62"/>
      <c r="L48" s="20"/>
      <c r="M48" s="38">
        <f>+J48-$H$16</f>
        <v>3.75</v>
      </c>
      <c r="N48" s="42">
        <f t="shared" ref="N48" si="191">M48*0.10197/1</f>
        <v>0.38238749999999999</v>
      </c>
      <c r="O48" s="38">
        <f t="shared" ref="O48" si="192">M48*0.701432/1</f>
        <v>2.6303700000000001</v>
      </c>
      <c r="P48" s="38">
        <f t="shared" ref="P48" si="193">+N48*0.01019716/1</f>
        <v>3.8992665195000001E-3</v>
      </c>
      <c r="R48" s="40">
        <f t="shared" ref="R48" si="194">+$O$11*(M48-I48)</f>
        <v>24.4</v>
      </c>
      <c r="S48" s="40">
        <f t="shared" ref="S48" si="195">M48/R48</f>
        <v>0.15368852459016394</v>
      </c>
    </row>
    <row r="49" spans="2:19" ht="15.6" x14ac:dyDescent="0.3">
      <c r="B49" s="91">
        <v>28</v>
      </c>
      <c r="C49" s="92"/>
      <c r="D49" s="80">
        <v>45655</v>
      </c>
      <c r="E49" s="79"/>
      <c r="F49" s="53">
        <f t="shared" ref="F49" si="196">G$16</f>
        <v>2519.078</v>
      </c>
      <c r="G49" s="52">
        <f t="shared" ref="G49" si="197">G$16-E$12</f>
        <v>2506.8780000000002</v>
      </c>
      <c r="H49" s="90"/>
      <c r="I49" s="42">
        <v>-8.44</v>
      </c>
      <c r="J49" s="59">
        <f t="shared" ref="J49" si="198">(G$16+E$13)+I49</f>
        <v>2510.6379999999999</v>
      </c>
      <c r="K49" s="62"/>
      <c r="L49" s="20"/>
      <c r="M49" s="38">
        <f>+J49-$H$16</f>
        <v>3.7599999999997635</v>
      </c>
      <c r="N49" s="42">
        <f t="shared" ref="N49" si="199">M49*0.10197/1</f>
        <v>0.38340719999997591</v>
      </c>
      <c r="O49" s="38">
        <f t="shared" ref="O49" si="200">M49*0.701432/1</f>
        <v>2.6373843199998341</v>
      </c>
      <c r="P49" s="38">
        <f t="shared" ref="P49" si="201">+N49*0.01019716/1</f>
        <v>3.9096645635517541E-3</v>
      </c>
      <c r="R49" s="40">
        <f t="shared" ref="R49" si="202">+$O$11*(M49-I49)</f>
        <v>24.399999999999526</v>
      </c>
      <c r="S49" s="40">
        <f t="shared" ref="S49" si="203">M49/R49</f>
        <v>0.15409836065573101</v>
      </c>
    </row>
    <row r="50" spans="2:19" ht="15.6" x14ac:dyDescent="0.3">
      <c r="B50" s="91">
        <v>29</v>
      </c>
      <c r="C50" s="92"/>
      <c r="D50" s="80">
        <v>45662</v>
      </c>
      <c r="E50" s="79"/>
      <c r="F50" s="53">
        <f t="shared" ref="F50" si="204">G$16</f>
        <v>2519.078</v>
      </c>
      <c r="G50" s="52">
        <f t="shared" ref="G50" si="205">G$16-E$12</f>
        <v>2506.8780000000002</v>
      </c>
      <c r="H50" s="90"/>
      <c r="I50" s="42">
        <v>-8.4600000000000009</v>
      </c>
      <c r="J50" s="59">
        <f t="shared" ref="J50" si="206">(G$16+E$13)+I50</f>
        <v>2510.6179999999999</v>
      </c>
      <c r="K50" s="62"/>
      <c r="L50" s="20"/>
      <c r="M50" s="38">
        <f>+J50-$H$16</f>
        <v>3.7399999999997817</v>
      </c>
      <c r="N50" s="42">
        <f t="shared" ref="N50" si="207">M50*0.10197/1</f>
        <v>0.38136779999997777</v>
      </c>
      <c r="O50" s="38">
        <f t="shared" ref="O50" si="208">M50*0.701432/1</f>
        <v>2.6233556799998472</v>
      </c>
      <c r="P50" s="38">
        <f t="shared" ref="P50" si="209">+N50*0.01019716/1</f>
        <v>3.8888684754477734E-3</v>
      </c>
      <c r="R50" s="40">
        <f t="shared" ref="R50" si="210">+$O$11*(M50-I50)</f>
        <v>24.399999999999565</v>
      </c>
      <c r="S50" s="40">
        <f t="shared" ref="S50" si="211">M50/R50</f>
        <v>0.15327868852458396</v>
      </c>
    </row>
    <row r="51" spans="2:19" ht="15.6" x14ac:dyDescent="0.3">
      <c r="B51" s="91">
        <v>30</v>
      </c>
      <c r="C51" s="92"/>
      <c r="D51" s="80">
        <v>45669</v>
      </c>
      <c r="E51" s="79"/>
      <c r="F51" s="53">
        <f t="shared" ref="F51" si="212">G$16</f>
        <v>2519.078</v>
      </c>
      <c r="G51" s="52">
        <f t="shared" ref="G51" si="213">G$16-E$12</f>
        <v>2506.8780000000002</v>
      </c>
      <c r="H51" s="90"/>
      <c r="I51" s="42">
        <v>-8.43</v>
      </c>
      <c r="J51" s="59">
        <f t="shared" ref="J51" si="214">(G$16+E$13)+I51</f>
        <v>2510.6480000000001</v>
      </c>
      <c r="K51" s="62"/>
      <c r="L51" s="20"/>
      <c r="M51" s="38">
        <f>+J51-$H$16</f>
        <v>3.7699999999999818</v>
      </c>
      <c r="N51" s="42">
        <f t="shared" ref="N51" si="215">M51*0.10197/1</f>
        <v>0.38442689999999818</v>
      </c>
      <c r="O51" s="38">
        <f t="shared" ref="O51" si="216">M51*0.701432/1</f>
        <v>2.6443986399999875</v>
      </c>
      <c r="P51" s="38">
        <f t="shared" ref="P51" si="217">+N51*0.01019716/1</f>
        <v>3.9200626076039812E-3</v>
      </c>
      <c r="R51" s="40">
        <f t="shared" ref="R51" si="218">+$O$11*(M51-I51)</f>
        <v>24.399999999999963</v>
      </c>
      <c r="S51" s="40">
        <f t="shared" ref="S51" si="219">M51/R51</f>
        <v>0.15450819672131097</v>
      </c>
    </row>
    <row r="52" spans="2:19" ht="15.6" x14ac:dyDescent="0.3">
      <c r="B52" s="91">
        <v>31</v>
      </c>
      <c r="C52" s="92"/>
      <c r="D52" s="80">
        <v>45683</v>
      </c>
      <c r="E52" s="79"/>
      <c r="F52" s="53">
        <f t="shared" ref="F52" si="220">G$16</f>
        <v>2519.078</v>
      </c>
      <c r="G52" s="52">
        <f t="shared" ref="G52" si="221">G$16-E$12</f>
        <v>2506.8780000000002</v>
      </c>
      <c r="H52" s="90"/>
      <c r="I52" s="42">
        <v>-8.4499999999999993</v>
      </c>
      <c r="J52" s="59">
        <f t="shared" ref="J52" si="222">(G$16+E$13)+I52</f>
        <v>2510.6280000000002</v>
      </c>
      <c r="K52" s="62"/>
      <c r="L52" s="20"/>
      <c r="M52" s="38">
        <f>+J52-$H$16</f>
        <v>3.75</v>
      </c>
      <c r="N52" s="42">
        <f t="shared" ref="N52:N53" si="223">M52*0.10197/1</f>
        <v>0.38238749999999999</v>
      </c>
      <c r="O52" s="38">
        <f t="shared" ref="O52:O53" si="224">M52*0.701432/1</f>
        <v>2.6303700000000001</v>
      </c>
      <c r="P52" s="38">
        <f t="shared" ref="P52:P53" si="225">+N52*0.01019716/1</f>
        <v>3.8992665195000001E-3</v>
      </c>
      <c r="R52" s="40">
        <f t="shared" ref="R52:R53" si="226">+$O$11*(M52-I52)</f>
        <v>24.4</v>
      </c>
      <c r="S52" s="40">
        <f t="shared" ref="S52:S53" si="227">M52/R52</f>
        <v>0.15368852459016394</v>
      </c>
    </row>
    <row r="53" spans="2:19" ht="15.6" x14ac:dyDescent="0.3">
      <c r="B53" s="91">
        <v>32</v>
      </c>
      <c r="C53" s="92"/>
      <c r="D53" s="80">
        <v>45684</v>
      </c>
      <c r="E53" s="79"/>
      <c r="F53" s="53">
        <f t="shared" ref="F53" si="228">G$16</f>
        <v>2519.078</v>
      </c>
      <c r="G53" s="52">
        <f t="shared" ref="G53" si="229">G$16-E$12</f>
        <v>2506.8780000000002</v>
      </c>
      <c r="H53" s="90"/>
      <c r="I53" s="42">
        <v>-8.42</v>
      </c>
      <c r="J53" s="59">
        <f t="shared" ref="J53" si="230">(G$16+E$13)+I53</f>
        <v>2510.6579999999999</v>
      </c>
      <c r="K53" s="62"/>
      <c r="M53" s="38">
        <f>+J53-$H$16</f>
        <v>3.7799999999997453</v>
      </c>
      <c r="N53" s="42">
        <f t="shared" si="223"/>
        <v>0.38544659999997405</v>
      </c>
      <c r="O53" s="38">
        <f t="shared" si="224"/>
        <v>2.6514129599998215</v>
      </c>
      <c r="P53" s="38">
        <f t="shared" si="225"/>
        <v>3.9304606516557357E-3</v>
      </c>
      <c r="R53" s="40">
        <f t="shared" si="226"/>
        <v>24.399999999999491</v>
      </c>
      <c r="S53" s="40">
        <f t="shared" si="227"/>
        <v>0.15491803278687805</v>
      </c>
    </row>
    <row r="54" spans="2:19" ht="15.6" x14ac:dyDescent="0.3">
      <c r="B54" s="91">
        <v>33</v>
      </c>
      <c r="C54" s="92"/>
      <c r="D54" s="80">
        <v>45696</v>
      </c>
      <c r="E54" s="79"/>
      <c r="F54" s="53">
        <f t="shared" ref="F54" si="231">G$16</f>
        <v>2519.078</v>
      </c>
      <c r="G54" s="52">
        <f t="shared" ref="G54" si="232">G$16-E$12</f>
        <v>2506.8780000000002</v>
      </c>
      <c r="H54" s="90"/>
      <c r="I54" s="42">
        <v>-8.42</v>
      </c>
      <c r="J54" s="59">
        <f t="shared" ref="J54" si="233">(G$16+E$13)+I54</f>
        <v>2510.6579999999999</v>
      </c>
      <c r="K54" s="62"/>
      <c r="M54" s="38">
        <f>+J54-$H$16</f>
        <v>3.7799999999997453</v>
      </c>
      <c r="N54" s="42">
        <f t="shared" ref="N54" si="234">M54*0.10197/1</f>
        <v>0.38544659999997405</v>
      </c>
      <c r="O54" s="38">
        <f t="shared" ref="O54" si="235">M54*0.701432/1</f>
        <v>2.6514129599998215</v>
      </c>
      <c r="P54" s="38">
        <f t="shared" ref="P54" si="236">+N54*0.01019716/1</f>
        <v>3.9304606516557357E-3</v>
      </c>
      <c r="R54" s="40">
        <f t="shared" ref="R54" si="237">+$O$11*(M54-I54)</f>
        <v>24.399999999999491</v>
      </c>
      <c r="S54" s="40">
        <f t="shared" ref="S54" si="238">M54/R54</f>
        <v>0.15491803278687805</v>
      </c>
    </row>
    <row r="55" spans="2:19" ht="15.6" x14ac:dyDescent="0.3">
      <c r="B55" s="91">
        <v>34</v>
      </c>
      <c r="C55" s="92"/>
      <c r="D55" s="80">
        <v>45704</v>
      </c>
      <c r="E55" s="79"/>
      <c r="F55" s="53">
        <f t="shared" ref="F55" si="239">G$16</f>
        <v>2519.078</v>
      </c>
      <c r="G55" s="52">
        <f t="shared" ref="G55" si="240">G$16-E$12</f>
        <v>2506.8780000000002</v>
      </c>
      <c r="H55" s="90"/>
      <c r="I55" s="42">
        <v>-8.41</v>
      </c>
      <c r="J55" s="59">
        <f t="shared" ref="J55" si="241">(G$16+E$13)+I55</f>
        <v>2510.6680000000001</v>
      </c>
      <c r="K55" s="62"/>
      <c r="M55" s="38">
        <f>+J55-$H$16</f>
        <v>3.7899999999999636</v>
      </c>
      <c r="N55" s="42">
        <f t="shared" ref="N55" si="242">M55*0.10197/1</f>
        <v>0.38646629999999632</v>
      </c>
      <c r="O55" s="38">
        <f t="shared" ref="O55" si="243">M55*0.701432/1</f>
        <v>2.6584272799999749</v>
      </c>
      <c r="P55" s="38">
        <f t="shared" ref="P55" si="244">+N55*0.01019716/1</f>
        <v>3.9408586957079628E-3</v>
      </c>
      <c r="R55" s="40">
        <f t="shared" ref="R55" si="245">+$O$11*(M55-I55)</f>
        <v>24.399999999999928</v>
      </c>
      <c r="S55" s="40">
        <f t="shared" ref="S55" si="246">M55/R55</f>
        <v>0.15532786885245797</v>
      </c>
    </row>
    <row r="56" spans="2:19" ht="15.6" x14ac:dyDescent="0.3">
      <c r="B56" s="91">
        <v>35</v>
      </c>
      <c r="C56" s="92"/>
      <c r="D56" s="80">
        <v>45713</v>
      </c>
      <c r="E56" s="79"/>
      <c r="F56" s="53">
        <f t="shared" ref="F56" si="247">G$16</f>
        <v>2519.078</v>
      </c>
      <c r="G56" s="52">
        <f t="shared" ref="G56" si="248">G$16-E$12</f>
        <v>2506.8780000000002</v>
      </c>
      <c r="H56" s="90"/>
      <c r="I56" s="42">
        <v>-8.4</v>
      </c>
      <c r="J56" s="59">
        <f t="shared" ref="J56" si="249">(G$16+E$13)+I56</f>
        <v>2510.6779999999999</v>
      </c>
      <c r="K56" s="62"/>
      <c r="M56" s="38">
        <f>+J56-$H$16</f>
        <v>3.7999999999997272</v>
      </c>
      <c r="N56" s="42">
        <f t="shared" ref="N56" si="250">M56*0.10197/1</f>
        <v>0.38748599999997219</v>
      </c>
      <c r="O56" s="38">
        <f t="shared" ref="O56" si="251">M56*0.701432/1</f>
        <v>2.6654415999998089</v>
      </c>
      <c r="P56" s="38">
        <f t="shared" ref="P56" si="252">+N56*0.01019716/1</f>
        <v>3.9512567397597164E-3</v>
      </c>
      <c r="R56" s="40">
        <f t="shared" ref="R56" si="253">+$O$11*(M56-I56)</f>
        <v>24.399999999999455</v>
      </c>
      <c r="S56" s="40">
        <f t="shared" ref="S56" si="254">M56/R56</f>
        <v>0.15573770491802508</v>
      </c>
    </row>
  </sheetData>
  <dataConsolidate link="1"/>
  <mergeCells count="47">
    <mergeCell ref="B55:C55"/>
    <mergeCell ref="B53:C53"/>
    <mergeCell ref="B51:C51"/>
    <mergeCell ref="B49:C49"/>
    <mergeCell ref="B48:C48"/>
    <mergeCell ref="B47:C47"/>
    <mergeCell ref="B52:C52"/>
    <mergeCell ref="B50:C50"/>
    <mergeCell ref="B35:C35"/>
    <mergeCell ref="B30:C30"/>
    <mergeCell ref="B37:C37"/>
    <mergeCell ref="B36:C36"/>
    <mergeCell ref="B43:C43"/>
    <mergeCell ref="B31:C31"/>
    <mergeCell ref="B34:C34"/>
    <mergeCell ref="B41:C41"/>
    <mergeCell ref="B40:C40"/>
    <mergeCell ref="B39:C39"/>
    <mergeCell ref="B33:C33"/>
    <mergeCell ref="B32:C32"/>
    <mergeCell ref="B42:C42"/>
    <mergeCell ref="B29:C29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  <mergeCell ref="B56:C56"/>
    <mergeCell ref="B46:C46"/>
    <mergeCell ref="B44:C44"/>
    <mergeCell ref="B54:C54"/>
    <mergeCell ref="S19:S21"/>
    <mergeCell ref="B22:C22"/>
    <mergeCell ref="B23:C23"/>
    <mergeCell ref="B24:C24"/>
    <mergeCell ref="B28:C28"/>
    <mergeCell ref="B27:C27"/>
    <mergeCell ref="M19:P20"/>
    <mergeCell ref="R19:R21"/>
    <mergeCell ref="B26:C26"/>
    <mergeCell ref="B25:C25"/>
    <mergeCell ref="B45:C45"/>
    <mergeCell ref="B38:C38"/>
  </mergeCells>
  <pageMargins left="0.7" right="0.7" top="0.75" bottom="0.75" header="0.3" footer="0.3"/>
  <pageSetup paperSize="9" scale="31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E D z V N n p l + m l A A A A 9 g A A A B I A H A B D b 2 5 m a W c v U G F j a 2 F n Z S 5 4 b W w g o h g A K K A U A A A A A A A A A A A A A A A A A A A A A A A A A A A A h Y 8 x D o I w G I W v Q r r T F j C G k J 8 y G D d J S E y M a 1 M q N E A x t F j u 5 u C R v I I Y R d 0 c 3 / e + 4 b 3 7 9 Q b Z 1 L X e R Q 5 G 9 T p F A a b I k 1 r 0 p d J V i k Z 7 8 m O U M S i 4 a H g l v V n W J p l M m a L a 2 n N C i H M O u w j 3 Q 0 V C S g N y z H d 7 U c u O o 4 + s / s u + 0 s Z y L S R i c H i N Y S E O 6 B q v 4 g h T I A u E X O m v E M 5 7 n + 0 P h M 3 Y 2 n G Q T B q / 2 A J Z I p D 3 B / Y A U E s D B B Q A A g A I A F h A 8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Q P N U K I p H u A 4 A A A A R A A A A E w A c A E Z v c m 1 1 b G F z L 1 N l Y 3 R p b 2 4 x L m 0 g o h g A K K A U A A A A A A A A A A A A A A A A A A A A A A A A A A A A K 0 5 N L s n M z 1 M I h t C G 1 g B Q S w E C L Q A U A A I A C A B Y Q P N U 2 e m X 6 a U A A A D 2 A A A A E g A A A A A A A A A A A A A A A A A A A A A A Q 2 9 u Z m l n L 1 B h Y 2 t h Z 2 U u e G 1 s U E s B A i 0 A F A A C A A g A W E D z V A / K 6 a u k A A A A 6 Q A A A B M A A A A A A A A A A A A A A A A A 8 Q A A A F t D b 2 5 0 Z W 5 0 X 1 R 5 c G V z X S 5 4 b W x Q S w E C L Q A U A A I A C A B Y Q P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9 m X j M F Y r 0 + T b W l r / 6 I i p g A A A A A C A A A A A A A D Z g A A w A A A A B A A A A C q z r H 9 j F g a q c j H 5 m a n z k W j A A A A A A S A A A C g A A A A E A A A A A q N N E r F E 1 5 Z K + x F R O W 4 + B t Q A A A A P 9 I N T 6 7 7 V 2 e S f B + a c f i r J I 8 E F 9 h L g s o 2 h H R v v 7 D a b P 4 e A q W V E C A q x f n s j O d S e W w r B J S z a T 2 h P J 5 G w n J C g q Y H Q W d w V j Z N l d d 5 d H f d Q 8 d E 8 B 4 U A A A A 4 o Q N r I H y n q O G R C y C h f L a 2 K l 9 N U Q = < / D a t a M a s h u p > 
</file>

<file path=customXml/itemProps1.xml><?xml version="1.0" encoding="utf-8"?>
<ds:datastoreItem xmlns:ds="http://schemas.openxmlformats.org/officeDocument/2006/customXml" ds:itemID="{1266B322-9751-4D15-8040-F2C6A8DA7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PH-SH23-101</vt:lpstr>
      <vt:lpstr>PH-SH23-103A</vt:lpstr>
      <vt:lpstr>PH-SH23-103B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Joel Alarcon</cp:lastModifiedBy>
  <cp:lastPrinted>2023-02-24T02:42:11Z</cp:lastPrinted>
  <dcterms:created xsi:type="dcterms:W3CDTF">2021-11-24T00:37:39Z</dcterms:created>
  <dcterms:modified xsi:type="dcterms:W3CDTF">2025-03-23T06:23:42Z</dcterms:modified>
</cp:coreProperties>
</file>