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onitoreo Shahuindo\0. MONITOREO GEOTECNICO\8. DATA CRUDA EoR\2 PADS Y BOTADERO\250131 Data Monitoreo Anddes FEBRERO\DME-CHOLOQUE\PZ CUERDA VIBRANTE\"/>
    </mc:Choice>
  </mc:AlternateContent>
  <xr:revisionPtr revIDLastSave="0" documentId="13_ncr:1_{FEA4A527-5BA2-4E32-9CF8-25BBDAD38677}" xr6:coauthVersionLast="47" xr6:coauthVersionMax="47" xr10:uidLastSave="{00000000-0000-0000-0000-000000000000}"/>
  <bookViews>
    <workbookView xWindow="2730" yWindow="0" windowWidth="19770" windowHeight="15585" tabRatio="872" activeTab="2" xr2:uid="{00000000-000D-0000-FFFF-FFFF00000000}"/>
  </bookViews>
  <sheets>
    <sheet name="PCV-SH23-101" sheetId="70" r:id="rId1"/>
    <sheet name="PCV-SH23-102" sheetId="72" r:id="rId2"/>
    <sheet name="PCV-SH23-103" sheetId="55" r:id="rId3"/>
  </sheets>
  <definedNames>
    <definedName name="_xlnm._FilterDatabase" localSheetId="0" hidden="1">'PCV-SH23-101'!#REF!</definedName>
    <definedName name="_xlnm._FilterDatabase" localSheetId="1" hidden="1">'PCV-SH23-102'!#REF!</definedName>
    <definedName name="_xlnm._FilterDatabase" localSheetId="2" hidden="1">'PCV-SH23-103'!#REF!</definedName>
    <definedName name="_xlnm.Print_Area" localSheetId="0">'PCV-SH23-101'!$A$1:$J$30</definedName>
    <definedName name="_xlnm.Print_Area" localSheetId="1">'PCV-SH23-102'!$A$1:$J$27</definedName>
    <definedName name="_xlnm.Print_Area" localSheetId="2">'PCV-SH23-103'!$A$1:$J$25</definedName>
    <definedName name="_xlnm.Print_Titles" localSheetId="0">'PCV-SH23-101'!$1:$22</definedName>
    <definedName name="_xlnm.Print_Titles" localSheetId="1">'PCV-SH23-102'!$1:$22</definedName>
    <definedName name="_xlnm.Print_Titles" localSheetId="2">'PCV-SH23-103'!$1:$22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9" i="70" l="1"/>
  <c r="G89" i="70" s="1"/>
  <c r="H89" i="70" s="1"/>
  <c r="N89" i="70"/>
  <c r="Q89" i="70"/>
  <c r="R89" i="70"/>
  <c r="S89" i="70"/>
  <c r="F78" i="72"/>
  <c r="R78" i="72" s="1"/>
  <c r="G78" i="72"/>
  <c r="H78" i="72"/>
  <c r="N78" i="72"/>
  <c r="O78" i="72"/>
  <c r="Q78" i="72"/>
  <c r="F76" i="55"/>
  <c r="R76" i="55" s="1"/>
  <c r="G76" i="55"/>
  <c r="H76" i="55"/>
  <c r="N76" i="55"/>
  <c r="O76" i="55"/>
  <c r="Q76" i="55"/>
  <c r="F75" i="55"/>
  <c r="G75" i="55"/>
  <c r="H75" i="55"/>
  <c r="N75" i="55"/>
  <c r="O75" i="55"/>
  <c r="Q75" i="55"/>
  <c r="R75" i="55"/>
  <c r="S75" i="55"/>
  <c r="F77" i="72"/>
  <c r="R77" i="72" s="1"/>
  <c r="G77" i="72"/>
  <c r="H77" i="72" s="1"/>
  <c r="N77" i="72"/>
  <c r="O77" i="72"/>
  <c r="Q77" i="72"/>
  <c r="O89" i="70" l="1"/>
  <c r="S78" i="72"/>
  <c r="S76" i="55"/>
  <c r="S77" i="72"/>
  <c r="F88" i="70"/>
  <c r="G88" i="70"/>
  <c r="H88" i="70"/>
  <c r="N88" i="70"/>
  <c r="O88" i="70"/>
  <c r="Q88" i="70"/>
  <c r="R88" i="70"/>
  <c r="S88" i="70"/>
  <c r="N74" i="55"/>
  <c r="O74" i="55"/>
  <c r="Q74" i="55"/>
  <c r="R74" i="55"/>
  <c r="S74" i="55"/>
  <c r="F74" i="55"/>
  <c r="G74" i="55" s="1"/>
  <c r="H74" i="55" s="1"/>
  <c r="N76" i="72"/>
  <c r="O76" i="72" s="1"/>
  <c r="Q76" i="72"/>
  <c r="R76" i="72"/>
  <c r="S76" i="72"/>
  <c r="F76" i="72"/>
  <c r="G76" i="72" s="1"/>
  <c r="H76" i="72" s="1"/>
  <c r="F87" i="70"/>
  <c r="R87" i="70" s="1"/>
  <c r="G87" i="70"/>
  <c r="H87" i="70"/>
  <c r="N87" i="70"/>
  <c r="O87" i="70"/>
  <c r="Q87" i="70"/>
  <c r="F73" i="55"/>
  <c r="S73" i="55" s="1"/>
  <c r="N73" i="55"/>
  <c r="O73" i="55"/>
  <c r="Q73" i="55"/>
  <c r="R73" i="55"/>
  <c r="F75" i="72"/>
  <c r="R75" i="72" s="1"/>
  <c r="N75" i="72"/>
  <c r="O75" i="72"/>
  <c r="Q75" i="72"/>
  <c r="F86" i="70"/>
  <c r="O86" i="70" s="1"/>
  <c r="G86" i="70"/>
  <c r="H86" i="70" s="1"/>
  <c r="N86" i="70"/>
  <c r="Q86" i="70"/>
  <c r="F72" i="55"/>
  <c r="G72" i="55" s="1"/>
  <c r="H72" i="55" s="1"/>
  <c r="N72" i="55"/>
  <c r="O72" i="55" s="1"/>
  <c r="Q72" i="55"/>
  <c r="R72" i="55"/>
  <c r="S72" i="55"/>
  <c r="F74" i="72"/>
  <c r="R74" i="72" s="1"/>
  <c r="N74" i="72"/>
  <c r="Q74" i="72"/>
  <c r="F85" i="70"/>
  <c r="S85" i="70" s="1"/>
  <c r="N85" i="70"/>
  <c r="Q85" i="70"/>
  <c r="F84" i="70"/>
  <c r="G84" i="70" s="1"/>
  <c r="H84" i="70" s="1"/>
  <c r="N84" i="70"/>
  <c r="Q84" i="70"/>
  <c r="F71" i="55"/>
  <c r="R71" i="55" s="1"/>
  <c r="N71" i="55"/>
  <c r="Q71" i="55"/>
  <c r="F73" i="72"/>
  <c r="S73" i="72" s="1"/>
  <c r="N73" i="72"/>
  <c r="Q73" i="72"/>
  <c r="F83" i="70"/>
  <c r="G83" i="70"/>
  <c r="H83" i="70"/>
  <c r="N83" i="70"/>
  <c r="O83" i="70"/>
  <c r="Q83" i="70"/>
  <c r="R83" i="70"/>
  <c r="S83" i="70"/>
  <c r="F72" i="72"/>
  <c r="G72" i="72" s="1"/>
  <c r="H72" i="72" s="1"/>
  <c r="N72" i="72"/>
  <c r="O72" i="72"/>
  <c r="Q72" i="72"/>
  <c r="R72" i="72"/>
  <c r="S72" i="72"/>
  <c r="F70" i="55"/>
  <c r="G70" i="55"/>
  <c r="H70" i="55"/>
  <c r="N70" i="55"/>
  <c r="O70" i="55"/>
  <c r="Q70" i="55"/>
  <c r="R70" i="55"/>
  <c r="S70" i="55"/>
  <c r="F69" i="55"/>
  <c r="G69" i="55" s="1"/>
  <c r="H69" i="55" s="1"/>
  <c r="N69" i="55"/>
  <c r="Q69" i="55"/>
  <c r="R69" i="55"/>
  <c r="S69" i="55"/>
  <c r="F71" i="72"/>
  <c r="G71" i="72" s="1"/>
  <c r="H71" i="72" s="1"/>
  <c r="N71" i="72"/>
  <c r="O71" i="72" s="1"/>
  <c r="Q71" i="72"/>
  <c r="R71" i="72"/>
  <c r="S71" i="72"/>
  <c r="F82" i="70"/>
  <c r="R82" i="70" s="1"/>
  <c r="N82" i="70"/>
  <c r="Q82" i="70"/>
  <c r="F68" i="55"/>
  <c r="G68" i="55" s="1"/>
  <c r="H68" i="55" s="1"/>
  <c r="N68" i="55"/>
  <c r="O68" i="55"/>
  <c r="Q68" i="55"/>
  <c r="R68" i="55"/>
  <c r="S68" i="55"/>
  <c r="F67" i="55"/>
  <c r="S67" i="55" s="1"/>
  <c r="N67" i="55"/>
  <c r="Q67" i="55"/>
  <c r="R67" i="55"/>
  <c r="F69" i="72"/>
  <c r="G69" i="72" s="1"/>
  <c r="H69" i="72" s="1"/>
  <c r="N69" i="72"/>
  <c r="Q69" i="72"/>
  <c r="F70" i="72"/>
  <c r="G70" i="72" s="1"/>
  <c r="H70" i="72" s="1"/>
  <c r="N70" i="72"/>
  <c r="O70" i="72" s="1"/>
  <c r="Q70" i="72"/>
  <c r="R70" i="72"/>
  <c r="S70" i="72"/>
  <c r="F80" i="70"/>
  <c r="G80" i="70" s="1"/>
  <c r="H80" i="70" s="1"/>
  <c r="N80" i="70"/>
  <c r="O80" i="70" s="1"/>
  <c r="Q80" i="70"/>
  <c r="R80" i="70"/>
  <c r="S80" i="70"/>
  <c r="F81" i="70"/>
  <c r="G81" i="70" s="1"/>
  <c r="H81" i="70" s="1"/>
  <c r="N81" i="70"/>
  <c r="O81" i="70"/>
  <c r="Q81" i="70"/>
  <c r="R81" i="70"/>
  <c r="S81" i="70"/>
  <c r="F66" i="55"/>
  <c r="G66" i="55" s="1"/>
  <c r="H66" i="55" s="1"/>
  <c r="N66" i="55"/>
  <c r="Q66" i="55"/>
  <c r="F68" i="72"/>
  <c r="O68" i="72" s="1"/>
  <c r="N68" i="72"/>
  <c r="Q68" i="72"/>
  <c r="F65" i="55"/>
  <c r="G65" i="55" s="1"/>
  <c r="H65" i="55" s="1"/>
  <c r="N65" i="55"/>
  <c r="Q65" i="55"/>
  <c r="F67" i="72"/>
  <c r="O67" i="72" s="1"/>
  <c r="G67" i="72"/>
  <c r="H67" i="72" s="1"/>
  <c r="N67" i="72"/>
  <c r="Q67" i="72"/>
  <c r="F78" i="70"/>
  <c r="O78" i="70" s="1"/>
  <c r="N78" i="70"/>
  <c r="Q78" i="70"/>
  <c r="F79" i="70"/>
  <c r="G79" i="70"/>
  <c r="H79" i="70"/>
  <c r="N79" i="70"/>
  <c r="O79" i="70"/>
  <c r="Q79" i="70"/>
  <c r="R79" i="70"/>
  <c r="S79" i="70"/>
  <c r="F64" i="55"/>
  <c r="G64" i="55" s="1"/>
  <c r="H64" i="55" s="1"/>
  <c r="N64" i="55"/>
  <c r="O64" i="55" s="1"/>
  <c r="Q64" i="55"/>
  <c r="R64" i="55"/>
  <c r="S64" i="55"/>
  <c r="F66" i="72"/>
  <c r="R66" i="72" s="1"/>
  <c r="N66" i="72"/>
  <c r="O66" i="72" s="1"/>
  <c r="Q66" i="72"/>
  <c r="F77" i="70"/>
  <c r="G77" i="70" s="1"/>
  <c r="Q77" i="70"/>
  <c r="F61" i="55"/>
  <c r="G61" i="55" s="1"/>
  <c r="H61" i="55" s="1"/>
  <c r="N61" i="55"/>
  <c r="Q61" i="55"/>
  <c r="R61" i="55"/>
  <c r="F62" i="55"/>
  <c r="G62" i="55" s="1"/>
  <c r="H62" i="55" s="1"/>
  <c r="N62" i="55"/>
  <c r="O62" i="55"/>
  <c r="Q62" i="55"/>
  <c r="R62" i="55"/>
  <c r="S62" i="55"/>
  <c r="F63" i="55"/>
  <c r="G63" i="55" s="1"/>
  <c r="H63" i="55" s="1"/>
  <c r="N63" i="55"/>
  <c r="Q63" i="55"/>
  <c r="R63" i="55"/>
  <c r="S63" i="55"/>
  <c r="F63" i="72"/>
  <c r="O63" i="72" s="1"/>
  <c r="N63" i="72"/>
  <c r="Q63" i="72"/>
  <c r="F64" i="72"/>
  <c r="G64" i="72"/>
  <c r="H64" i="72" s="1"/>
  <c r="N64" i="72"/>
  <c r="O64" i="72"/>
  <c r="Q64" i="72"/>
  <c r="R64" i="72"/>
  <c r="S64" i="72"/>
  <c r="F65" i="72"/>
  <c r="O65" i="72" s="1"/>
  <c r="G65" i="72"/>
  <c r="H65" i="72"/>
  <c r="N65" i="72"/>
  <c r="Q65" i="72"/>
  <c r="F76" i="70"/>
  <c r="Q76" i="70"/>
  <c r="F75" i="70"/>
  <c r="Q75" i="70"/>
  <c r="F60" i="55"/>
  <c r="R60" i="55" s="1"/>
  <c r="G60" i="55"/>
  <c r="Q60" i="55"/>
  <c r="F62" i="72"/>
  <c r="G62" i="72" s="1"/>
  <c r="Q62" i="72"/>
  <c r="F74" i="70"/>
  <c r="R74" i="70" s="1"/>
  <c r="G74" i="70"/>
  <c r="Q74" i="70"/>
  <c r="F61" i="72"/>
  <c r="G61" i="72"/>
  <c r="Q61" i="72"/>
  <c r="R61" i="72"/>
  <c r="S61" i="72"/>
  <c r="F73" i="70"/>
  <c r="R73" i="70" s="1"/>
  <c r="G73" i="70"/>
  <c r="Q73" i="70"/>
  <c r="F59" i="55"/>
  <c r="S59" i="55" s="1"/>
  <c r="Q59" i="55"/>
  <c r="R59" i="55"/>
  <c r="F60" i="72"/>
  <c r="Q60" i="72"/>
  <c r="F58" i="55"/>
  <c r="G58" i="55" s="1"/>
  <c r="Q58" i="55"/>
  <c r="F57" i="55"/>
  <c r="Q57" i="55"/>
  <c r="F59" i="72"/>
  <c r="G59" i="72"/>
  <c r="Q59" i="72"/>
  <c r="F72" i="70"/>
  <c r="G72" i="70"/>
  <c r="Q72" i="70"/>
  <c r="F56" i="55"/>
  <c r="R56" i="55" s="1"/>
  <c r="G56" i="55"/>
  <c r="Q56" i="55"/>
  <c r="F58" i="72"/>
  <c r="R58" i="72" s="1"/>
  <c r="G58" i="72"/>
  <c r="Q58" i="72"/>
  <c r="F71" i="70"/>
  <c r="G71" i="70" s="1"/>
  <c r="Q71" i="70"/>
  <c r="F55" i="55"/>
  <c r="R55" i="55" s="1"/>
  <c r="G55" i="55"/>
  <c r="Q55" i="55"/>
  <c r="F57" i="72"/>
  <c r="R57" i="72" s="1"/>
  <c r="Q57" i="72"/>
  <c r="F70" i="70"/>
  <c r="R70" i="70" s="1"/>
  <c r="Q70" i="70"/>
  <c r="F54" i="55"/>
  <c r="R54" i="55" s="1"/>
  <c r="G54" i="55"/>
  <c r="Q54" i="55"/>
  <c r="F56" i="72"/>
  <c r="Q56" i="72"/>
  <c r="F69" i="70"/>
  <c r="R69" i="70" s="1"/>
  <c r="Q69" i="70"/>
  <c r="F53" i="55"/>
  <c r="R53" i="55" s="1"/>
  <c r="G53" i="55"/>
  <c r="Q53" i="55"/>
  <c r="F55" i="72"/>
  <c r="R55" i="72" s="1"/>
  <c r="Q55" i="72"/>
  <c r="F68" i="70"/>
  <c r="R68" i="70" s="1"/>
  <c r="Q68" i="70"/>
  <c r="F52" i="55"/>
  <c r="Q52" i="55"/>
  <c r="F54" i="72"/>
  <c r="G54" i="72" s="1"/>
  <c r="Q54" i="72"/>
  <c r="F67" i="70"/>
  <c r="Q67" i="70"/>
  <c r="F51" i="55"/>
  <c r="R51" i="55" s="1"/>
  <c r="Q51" i="55"/>
  <c r="F53" i="72"/>
  <c r="G53" i="72" s="1"/>
  <c r="Q53" i="72"/>
  <c r="F66" i="70"/>
  <c r="Q66" i="70"/>
  <c r="S87" i="70" l="1"/>
  <c r="G73" i="55"/>
  <c r="H73" i="55" s="1"/>
  <c r="S74" i="72"/>
  <c r="O74" i="72"/>
  <c r="G74" i="72"/>
  <c r="H74" i="72" s="1"/>
  <c r="G75" i="72"/>
  <c r="H75" i="72" s="1"/>
  <c r="S75" i="72"/>
  <c r="R86" i="70"/>
  <c r="S86" i="70"/>
  <c r="G85" i="70"/>
  <c r="H85" i="70" s="1"/>
  <c r="R85" i="70"/>
  <c r="O85" i="70"/>
  <c r="R84" i="70"/>
  <c r="S84" i="70"/>
  <c r="O84" i="70"/>
  <c r="O71" i="55"/>
  <c r="S71" i="55"/>
  <c r="G71" i="55"/>
  <c r="H71" i="55" s="1"/>
  <c r="R73" i="72"/>
  <c r="O73" i="72"/>
  <c r="G73" i="72"/>
  <c r="H73" i="72" s="1"/>
  <c r="O69" i="55"/>
  <c r="O82" i="70"/>
  <c r="G82" i="70"/>
  <c r="H82" i="70" s="1"/>
  <c r="S82" i="70"/>
  <c r="O67" i="55"/>
  <c r="G67" i="55"/>
  <c r="H67" i="55" s="1"/>
  <c r="S69" i="72"/>
  <c r="O69" i="72"/>
  <c r="R69" i="72"/>
  <c r="S66" i="55"/>
  <c r="R66" i="55"/>
  <c r="O66" i="55"/>
  <c r="G68" i="72"/>
  <c r="H68" i="72" s="1"/>
  <c r="S68" i="72"/>
  <c r="R68" i="72"/>
  <c r="S65" i="55"/>
  <c r="R65" i="55"/>
  <c r="O65" i="55"/>
  <c r="S67" i="72"/>
  <c r="R67" i="72"/>
  <c r="G78" i="70"/>
  <c r="H78" i="70" s="1"/>
  <c r="S78" i="70"/>
  <c r="R78" i="70"/>
  <c r="S77" i="70"/>
  <c r="R77" i="70"/>
  <c r="G66" i="72"/>
  <c r="H66" i="72" s="1"/>
  <c r="S66" i="72"/>
  <c r="S61" i="55"/>
  <c r="O63" i="55"/>
  <c r="O61" i="55"/>
  <c r="G63" i="72"/>
  <c r="H63" i="72" s="1"/>
  <c r="S65" i="72"/>
  <c r="S63" i="72"/>
  <c r="R65" i="72"/>
  <c r="R63" i="72"/>
  <c r="G69" i="70"/>
  <c r="G76" i="70"/>
  <c r="S76" i="70"/>
  <c r="R76" i="70"/>
  <c r="R75" i="70"/>
  <c r="G75" i="70"/>
  <c r="S75" i="70"/>
  <c r="G51" i="55"/>
  <c r="G59" i="55"/>
  <c r="S53" i="72"/>
  <c r="R53" i="72"/>
  <c r="S60" i="55"/>
  <c r="S62" i="72"/>
  <c r="R62" i="72"/>
  <c r="S74" i="70"/>
  <c r="S73" i="70"/>
  <c r="G60" i="72"/>
  <c r="S60" i="72"/>
  <c r="R60" i="72"/>
  <c r="S58" i="55"/>
  <c r="R58" i="55"/>
  <c r="G57" i="55"/>
  <c r="S57" i="55"/>
  <c r="R57" i="55"/>
  <c r="S59" i="72"/>
  <c r="R59" i="72"/>
  <c r="S72" i="70"/>
  <c r="R72" i="70"/>
  <c r="S71" i="70"/>
  <c r="R71" i="70"/>
  <c r="S56" i="55"/>
  <c r="S58" i="72"/>
  <c r="S55" i="55"/>
  <c r="G57" i="72"/>
  <c r="S57" i="72"/>
  <c r="G70" i="70"/>
  <c r="S70" i="70"/>
  <c r="S67" i="70"/>
  <c r="S54" i="55"/>
  <c r="G56" i="72"/>
  <c r="S56" i="72"/>
  <c r="R56" i="72"/>
  <c r="S69" i="70"/>
  <c r="S53" i="55"/>
  <c r="G55" i="72"/>
  <c r="S55" i="72"/>
  <c r="G68" i="70"/>
  <c r="S68" i="70"/>
  <c r="G52" i="55"/>
  <c r="S52" i="55"/>
  <c r="R52" i="55"/>
  <c r="S54" i="72"/>
  <c r="R54" i="72"/>
  <c r="G67" i="70"/>
  <c r="R67" i="70"/>
  <c r="G66" i="70"/>
  <c r="S51" i="55"/>
  <c r="S66" i="70"/>
  <c r="R66" i="70"/>
  <c r="F50" i="55"/>
  <c r="Q50" i="55"/>
  <c r="F52" i="72"/>
  <c r="R52" i="72" s="1"/>
  <c r="Q52" i="72"/>
  <c r="F65" i="70"/>
  <c r="G65" i="70" s="1"/>
  <c r="Q65" i="70"/>
  <c r="Q64" i="70"/>
  <c r="F64" i="70"/>
  <c r="G64" i="70" s="1"/>
  <c r="Q49" i="55"/>
  <c r="F49" i="55"/>
  <c r="G49" i="55" s="1"/>
  <c r="Q51" i="72"/>
  <c r="F51" i="72"/>
  <c r="R51" i="72" s="1"/>
  <c r="F48" i="55"/>
  <c r="G48" i="55" s="1"/>
  <c r="Q48" i="55"/>
  <c r="F50" i="72"/>
  <c r="R50" i="72" s="1"/>
  <c r="Q50" i="72"/>
  <c r="F63" i="70"/>
  <c r="Q63" i="70"/>
  <c r="F47" i="55"/>
  <c r="R47" i="55" s="1"/>
  <c r="Q47" i="55"/>
  <c r="F49" i="72"/>
  <c r="S49" i="72" s="1"/>
  <c r="G49" i="72"/>
  <c r="Q49" i="72"/>
  <c r="F62" i="70"/>
  <c r="G62" i="70" s="1"/>
  <c r="Q62" i="70"/>
  <c r="F46" i="55"/>
  <c r="Q46" i="55"/>
  <c r="F48" i="72"/>
  <c r="R48" i="72" s="1"/>
  <c r="Q48" i="72"/>
  <c r="F61" i="70"/>
  <c r="G61" i="70" s="1"/>
  <c r="Q61" i="70"/>
  <c r="R61" i="70"/>
  <c r="S61" i="70"/>
  <c r="F45" i="55"/>
  <c r="R45" i="55" s="1"/>
  <c r="G45" i="55"/>
  <c r="Q45" i="55"/>
  <c r="F47" i="72"/>
  <c r="R47" i="72" s="1"/>
  <c r="G47" i="72"/>
  <c r="Q47" i="72"/>
  <c r="F60" i="70"/>
  <c r="R60" i="70" s="1"/>
  <c r="Q60" i="70"/>
  <c r="F46" i="72"/>
  <c r="G46" i="72" s="1"/>
  <c r="Q46" i="72"/>
  <c r="F59" i="70"/>
  <c r="R59" i="70" s="1"/>
  <c r="G59" i="70"/>
  <c r="Q59" i="70"/>
  <c r="Q44" i="55"/>
  <c r="F45" i="72"/>
  <c r="R45" i="72" s="1"/>
  <c r="Q45" i="72"/>
  <c r="F44" i="55"/>
  <c r="R44" i="55" s="1"/>
  <c r="Q58" i="70"/>
  <c r="F58" i="70"/>
  <c r="G58" i="70" s="1"/>
  <c r="F57" i="70"/>
  <c r="G57" i="70" s="1"/>
  <c r="Q57" i="70"/>
  <c r="F44" i="72"/>
  <c r="Q44" i="72"/>
  <c r="F43" i="55"/>
  <c r="S43" i="55" s="1"/>
  <c r="Q43" i="55"/>
  <c r="R43" i="55"/>
  <c r="F42" i="55"/>
  <c r="G42" i="55" s="1"/>
  <c r="Q42" i="55"/>
  <c r="F43" i="72"/>
  <c r="R43" i="72" s="1"/>
  <c r="G43" i="72"/>
  <c r="Q43" i="72"/>
  <c r="F56" i="70"/>
  <c r="S56" i="70" s="1"/>
  <c r="G56" i="70"/>
  <c r="Q56" i="70"/>
  <c r="R56" i="70"/>
  <c r="F41" i="55"/>
  <c r="S41" i="55" s="1"/>
  <c r="Q41" i="55"/>
  <c r="F42" i="72"/>
  <c r="G42" i="72"/>
  <c r="Q42" i="72"/>
  <c r="R42" i="72"/>
  <c r="S42" i="72"/>
  <c r="F55" i="70"/>
  <c r="G55" i="70" s="1"/>
  <c r="Q55" i="70"/>
  <c r="F40" i="55"/>
  <c r="G40" i="55"/>
  <c r="Q40" i="55"/>
  <c r="F41" i="72"/>
  <c r="G41" i="72"/>
  <c r="Q41" i="72"/>
  <c r="R41" i="72"/>
  <c r="S41" i="72"/>
  <c r="F39" i="55"/>
  <c r="Q39" i="55"/>
  <c r="F40" i="72"/>
  <c r="G40" i="72" s="1"/>
  <c r="Q40" i="72"/>
  <c r="F54" i="70"/>
  <c r="Q54" i="70"/>
  <c r="F38" i="55"/>
  <c r="G38" i="55"/>
  <c r="Q38" i="55"/>
  <c r="F39" i="72"/>
  <c r="R39" i="72" s="1"/>
  <c r="G39" i="72"/>
  <c r="Q39" i="72"/>
  <c r="F53" i="70"/>
  <c r="G53" i="70" s="1"/>
  <c r="Q53" i="70"/>
  <c r="F38" i="72"/>
  <c r="R38" i="72" s="1"/>
  <c r="Q38" i="72"/>
  <c r="F37" i="55"/>
  <c r="G37" i="55" s="1"/>
  <c r="Q37" i="55"/>
  <c r="F52" i="70"/>
  <c r="G52" i="70"/>
  <c r="Q52" i="70"/>
  <c r="F36" i="55"/>
  <c r="G36" i="55" s="1"/>
  <c r="Q36" i="55"/>
  <c r="F37" i="72"/>
  <c r="G37" i="72" s="1"/>
  <c r="Q37" i="72"/>
  <c r="F51" i="70"/>
  <c r="G51" i="70" s="1"/>
  <c r="Q51" i="70"/>
  <c r="F35" i="55"/>
  <c r="G35" i="55" s="1"/>
  <c r="Q35" i="55"/>
  <c r="F36" i="72"/>
  <c r="G36" i="72"/>
  <c r="Q36" i="72"/>
  <c r="R36" i="72"/>
  <c r="S36" i="72"/>
  <c r="F50" i="70"/>
  <c r="R50" i="70" s="1"/>
  <c r="G50" i="70"/>
  <c r="Q50" i="70"/>
  <c r="F34" i="55"/>
  <c r="G34" i="55" s="1"/>
  <c r="Q34" i="55"/>
  <c r="F35" i="72"/>
  <c r="S35" i="72" s="1"/>
  <c r="G35" i="72"/>
  <c r="Q35" i="72"/>
  <c r="R35" i="72"/>
  <c r="F49" i="70"/>
  <c r="S49" i="70" s="1"/>
  <c r="G49" i="70"/>
  <c r="Q49" i="70"/>
  <c r="R49" i="70"/>
  <c r="F33" i="55"/>
  <c r="R33" i="55" s="1"/>
  <c r="Q33" i="55"/>
  <c r="F34" i="72"/>
  <c r="G34" i="72"/>
  <c r="Q34" i="72"/>
  <c r="R34" i="72"/>
  <c r="S34" i="72"/>
  <c r="F48" i="70"/>
  <c r="R48" i="70" s="1"/>
  <c r="Q48" i="70"/>
  <c r="F47" i="70"/>
  <c r="S47" i="70" s="1"/>
  <c r="G47" i="70"/>
  <c r="Q47" i="70"/>
  <c r="F33" i="72"/>
  <c r="G33" i="72" s="1"/>
  <c r="Q33" i="72"/>
  <c r="F32" i="55"/>
  <c r="G32" i="55" s="1"/>
  <c r="Q32" i="55"/>
  <c r="F31" i="55"/>
  <c r="R31" i="55" s="1"/>
  <c r="G31" i="55"/>
  <c r="Q31" i="55"/>
  <c r="F32" i="72"/>
  <c r="Q32" i="72"/>
  <c r="F46" i="70"/>
  <c r="G46" i="70" s="1"/>
  <c r="Q46" i="70"/>
  <c r="F30" i="55"/>
  <c r="G30" i="55"/>
  <c r="Q30" i="55"/>
  <c r="F31" i="72"/>
  <c r="R31" i="72" s="1"/>
  <c r="G31" i="72"/>
  <c r="Q31" i="72"/>
  <c r="F45" i="70"/>
  <c r="G45" i="70" s="1"/>
  <c r="Q45" i="70"/>
  <c r="F44" i="70"/>
  <c r="G44" i="70" s="1"/>
  <c r="Q44" i="70"/>
  <c r="F29" i="55"/>
  <c r="G29" i="55" s="1"/>
  <c r="Q29" i="55"/>
  <c r="F30" i="72"/>
  <c r="G30" i="72" s="1"/>
  <c r="Q30" i="72"/>
  <c r="F43" i="70"/>
  <c r="R43" i="70" s="1"/>
  <c r="Q43" i="70"/>
  <c r="F41" i="70"/>
  <c r="G41" i="70" s="1"/>
  <c r="Q41" i="70"/>
  <c r="R41" i="70"/>
  <c r="S41" i="70"/>
  <c r="F42" i="70"/>
  <c r="S42" i="70" s="1"/>
  <c r="G42" i="70"/>
  <c r="Q42" i="70"/>
  <c r="F40" i="70"/>
  <c r="Q40" i="70"/>
  <c r="F39" i="70"/>
  <c r="G39" i="70"/>
  <c r="Q39" i="70"/>
  <c r="F38" i="70"/>
  <c r="G38" i="70" s="1"/>
  <c r="Q38" i="70"/>
  <c r="R38" i="70"/>
  <c r="F37" i="70"/>
  <c r="Q37" i="70"/>
  <c r="F36" i="70"/>
  <c r="G36" i="70" s="1"/>
  <c r="Q36" i="70"/>
  <c r="F35" i="70"/>
  <c r="Q35" i="70"/>
  <c r="R35" i="70"/>
  <c r="F34" i="70"/>
  <c r="S34" i="70" s="1"/>
  <c r="G34" i="70"/>
  <c r="Q34" i="70"/>
  <c r="R34" i="70"/>
  <c r="F28" i="55"/>
  <c r="G28" i="55" s="1"/>
  <c r="Q28" i="55"/>
  <c r="R28" i="55"/>
  <c r="S28" i="55"/>
  <c r="F29" i="72"/>
  <c r="R29" i="72" s="1"/>
  <c r="G29" i="72"/>
  <c r="Q29" i="72"/>
  <c r="F33" i="70"/>
  <c r="R33" i="70" s="1"/>
  <c r="G33" i="70"/>
  <c r="Q33" i="70"/>
  <c r="F27" i="55"/>
  <c r="R27" i="55" s="1"/>
  <c r="Q27" i="55"/>
  <c r="F28" i="72"/>
  <c r="Q28" i="72"/>
  <c r="F32" i="70"/>
  <c r="G32" i="70"/>
  <c r="Q32" i="70"/>
  <c r="F26" i="55"/>
  <c r="G26" i="55"/>
  <c r="Q26" i="55"/>
  <c r="F31" i="70"/>
  <c r="R31" i="70" s="1"/>
  <c r="Q31" i="70"/>
  <c r="F23" i="55"/>
  <c r="S59" i="70" l="1"/>
  <c r="R51" i="70"/>
  <c r="S51" i="70"/>
  <c r="S38" i="70"/>
  <c r="R46" i="70"/>
  <c r="G48" i="70"/>
  <c r="S37" i="72"/>
  <c r="R37" i="72"/>
  <c r="S43" i="72"/>
  <c r="G45" i="72"/>
  <c r="S29" i="72"/>
  <c r="G48" i="72"/>
  <c r="S62" i="70"/>
  <c r="R62" i="70"/>
  <c r="H28" i="55"/>
  <c r="H45" i="55"/>
  <c r="G43" i="55"/>
  <c r="H43" i="55" s="1"/>
  <c r="R34" i="55"/>
  <c r="S26" i="55"/>
  <c r="R30" i="55"/>
  <c r="R26" i="55"/>
  <c r="H52" i="55"/>
  <c r="S30" i="55"/>
  <c r="H51" i="55"/>
  <c r="H42" i="55"/>
  <c r="H57" i="55"/>
  <c r="S34" i="55"/>
  <c r="S40" i="72"/>
  <c r="R40" i="72"/>
  <c r="S45" i="72"/>
  <c r="S47" i="72"/>
  <c r="G32" i="72"/>
  <c r="R58" i="70"/>
  <c r="R47" i="70"/>
  <c r="R57" i="70"/>
  <c r="R49" i="55"/>
  <c r="S49" i="55"/>
  <c r="S51" i="72"/>
  <c r="S64" i="70"/>
  <c r="R64" i="70"/>
  <c r="G52" i="72"/>
  <c r="S52" i="72"/>
  <c r="G50" i="55"/>
  <c r="H50" i="55" s="1"/>
  <c r="S50" i="55"/>
  <c r="R50" i="55"/>
  <c r="S65" i="70"/>
  <c r="R65" i="70"/>
  <c r="G51" i="72"/>
  <c r="S48" i="55"/>
  <c r="R48" i="55"/>
  <c r="G50" i="72"/>
  <c r="S50" i="72"/>
  <c r="S63" i="70"/>
  <c r="R63" i="70"/>
  <c r="G63" i="70"/>
  <c r="G47" i="55"/>
  <c r="S47" i="55"/>
  <c r="R49" i="72"/>
  <c r="G46" i="55"/>
  <c r="S46" i="55"/>
  <c r="R46" i="55"/>
  <c r="S48" i="72"/>
  <c r="S45" i="55"/>
  <c r="G60" i="70"/>
  <c r="S60" i="70"/>
  <c r="S46" i="72"/>
  <c r="R46" i="72"/>
  <c r="S44" i="55"/>
  <c r="S57" i="70"/>
  <c r="S58" i="70"/>
  <c r="G44" i="55"/>
  <c r="G44" i="72"/>
  <c r="S44" i="72"/>
  <c r="R44" i="72"/>
  <c r="S42" i="55"/>
  <c r="R42" i="55"/>
  <c r="G41" i="55"/>
  <c r="R41" i="55"/>
  <c r="S55" i="70"/>
  <c r="R55" i="70"/>
  <c r="S52" i="70"/>
  <c r="R52" i="70"/>
  <c r="S48" i="70"/>
  <c r="S45" i="70"/>
  <c r="R45" i="70"/>
  <c r="S46" i="70"/>
  <c r="S40" i="55"/>
  <c r="R40" i="55"/>
  <c r="G39" i="55"/>
  <c r="S39" i="55"/>
  <c r="R39" i="55"/>
  <c r="G54" i="70"/>
  <c r="S54" i="70"/>
  <c r="R54" i="70"/>
  <c r="S38" i="55"/>
  <c r="R38" i="55"/>
  <c r="S39" i="72"/>
  <c r="S53" i="70"/>
  <c r="R53" i="70"/>
  <c r="G38" i="72"/>
  <c r="S38" i="72"/>
  <c r="S37" i="55"/>
  <c r="R37" i="55"/>
  <c r="S36" i="55"/>
  <c r="R36" i="55"/>
  <c r="S35" i="55"/>
  <c r="R35" i="55"/>
  <c r="S50" i="70"/>
  <c r="G33" i="55"/>
  <c r="H33" i="55" s="1"/>
  <c r="S33" i="55"/>
  <c r="S33" i="72"/>
  <c r="R33" i="72"/>
  <c r="S32" i="55"/>
  <c r="R32" i="55"/>
  <c r="S31" i="55"/>
  <c r="S32" i="72"/>
  <c r="R32" i="72"/>
  <c r="S31" i="72"/>
  <c r="S44" i="70"/>
  <c r="R44" i="70"/>
  <c r="S29" i="55"/>
  <c r="R29" i="55"/>
  <c r="S30" i="72"/>
  <c r="R30" i="72"/>
  <c r="S43" i="70"/>
  <c r="G43" i="70"/>
  <c r="R42" i="70"/>
  <c r="G40" i="70"/>
  <c r="S40" i="70"/>
  <c r="R40" i="70"/>
  <c r="S39" i="70"/>
  <c r="R39" i="70"/>
  <c r="G37" i="70"/>
  <c r="S37" i="70"/>
  <c r="R37" i="70"/>
  <c r="S36" i="70"/>
  <c r="R36" i="70"/>
  <c r="G35" i="70"/>
  <c r="S35" i="70"/>
  <c r="S33" i="70"/>
  <c r="G27" i="55"/>
  <c r="H27" i="55" s="1"/>
  <c r="S27" i="55"/>
  <c r="G28" i="72"/>
  <c r="S28" i="72"/>
  <c r="R28" i="72"/>
  <c r="S32" i="70"/>
  <c r="R32" i="70"/>
  <c r="S31" i="70"/>
  <c r="G31" i="70"/>
  <c r="G16" i="55"/>
  <c r="H29" i="55" s="1"/>
  <c r="G16" i="72"/>
  <c r="G16" i="70"/>
  <c r="H75" i="70" l="1"/>
  <c r="N77" i="70"/>
  <c r="O77" i="70" s="1"/>
  <c r="H77" i="70"/>
  <c r="H59" i="70"/>
  <c r="H58" i="70"/>
  <c r="H43" i="70"/>
  <c r="H55" i="70"/>
  <c r="H60" i="70"/>
  <c r="H68" i="70"/>
  <c r="H57" i="70"/>
  <c r="H61" i="70"/>
  <c r="H65" i="70"/>
  <c r="H35" i="70"/>
  <c r="H70" i="70"/>
  <c r="N76" i="70"/>
  <c r="O76" i="70" s="1"/>
  <c r="N75" i="70"/>
  <c r="O75" i="70" s="1"/>
  <c r="H76" i="70"/>
  <c r="H66" i="70"/>
  <c r="H62" i="70"/>
  <c r="H42" i="70"/>
  <c r="N71" i="70"/>
  <c r="O71" i="70" s="1"/>
  <c r="H73" i="70"/>
  <c r="N73" i="70"/>
  <c r="O73" i="70" s="1"/>
  <c r="H72" i="70"/>
  <c r="N72" i="70"/>
  <c r="O72" i="70" s="1"/>
  <c r="H74" i="70"/>
  <c r="N70" i="70"/>
  <c r="O70" i="70" s="1"/>
  <c r="N74" i="70"/>
  <c r="O74" i="70" s="1"/>
  <c r="H71" i="70"/>
  <c r="H63" i="70"/>
  <c r="H36" i="70"/>
  <c r="H47" i="55"/>
  <c r="H49" i="55"/>
  <c r="H44" i="55"/>
  <c r="H35" i="55"/>
  <c r="H40" i="55"/>
  <c r="H48" i="55"/>
  <c r="H54" i="55"/>
  <c r="N54" i="55"/>
  <c r="O54" i="55" s="1"/>
  <c r="N59" i="55"/>
  <c r="O59" i="55" s="1"/>
  <c r="N55" i="55"/>
  <c r="O55" i="55" s="1"/>
  <c r="N56" i="55"/>
  <c r="O56" i="55" s="1"/>
  <c r="H53" i="55"/>
  <c r="N53" i="55"/>
  <c r="O53" i="55" s="1"/>
  <c r="N52" i="55"/>
  <c r="O52" i="55" s="1"/>
  <c r="H55" i="55"/>
  <c r="H56" i="55"/>
  <c r="N60" i="55"/>
  <c r="O60" i="55" s="1"/>
  <c r="N57" i="55"/>
  <c r="O57" i="55" s="1"/>
  <c r="N51" i="55"/>
  <c r="O51" i="55" s="1"/>
  <c r="N58" i="55"/>
  <c r="O58" i="55" s="1"/>
  <c r="H60" i="55"/>
  <c r="N35" i="55"/>
  <c r="O35" i="55" s="1"/>
  <c r="H38" i="55"/>
  <c r="N38" i="55"/>
  <c r="O38" i="55" s="1"/>
  <c r="N44" i="55"/>
  <c r="O44" i="55" s="1"/>
  <c r="N48" i="55"/>
  <c r="O48" i="55" s="1"/>
  <c r="N33" i="55"/>
  <c r="O33" i="55" s="1"/>
  <c r="N32" i="55"/>
  <c r="O32" i="55" s="1"/>
  <c r="N30" i="55"/>
  <c r="O30" i="55" s="1"/>
  <c r="N26" i="55"/>
  <c r="O26" i="55" s="1"/>
  <c r="N50" i="55"/>
  <c r="O50" i="55" s="1"/>
  <c r="N46" i="55"/>
  <c r="O46" i="55" s="1"/>
  <c r="N37" i="55"/>
  <c r="O37" i="55" s="1"/>
  <c r="N34" i="55"/>
  <c r="O34" i="55" s="1"/>
  <c r="N28" i="55"/>
  <c r="O28" i="55" s="1"/>
  <c r="N27" i="55"/>
  <c r="O27" i="55" s="1"/>
  <c r="N43" i="55"/>
  <c r="O43" i="55" s="1"/>
  <c r="N29" i="55"/>
  <c r="O29" i="55" s="1"/>
  <c r="H58" i="55"/>
  <c r="H31" i="55"/>
  <c r="N31" i="55"/>
  <c r="O31" i="55" s="1"/>
  <c r="N45" i="55"/>
  <c r="O45" i="55" s="1"/>
  <c r="N40" i="55"/>
  <c r="O40" i="55" s="1"/>
  <c r="N49" i="55"/>
  <c r="O49" i="55" s="1"/>
  <c r="N42" i="55"/>
  <c r="O42" i="55" s="1"/>
  <c r="N39" i="55"/>
  <c r="O39" i="55" s="1"/>
  <c r="N47" i="55"/>
  <c r="O47" i="55" s="1"/>
  <c r="N36" i="55"/>
  <c r="O36" i="55" s="1"/>
  <c r="N41" i="55"/>
  <c r="O41" i="55" s="1"/>
  <c r="H39" i="55"/>
  <c r="H37" i="55"/>
  <c r="H32" i="55"/>
  <c r="H59" i="55"/>
  <c r="H34" i="55"/>
  <c r="H41" i="55"/>
  <c r="H26" i="55"/>
  <c r="H46" i="55"/>
  <c r="H36" i="55"/>
  <c r="H30" i="55"/>
  <c r="N62" i="72"/>
  <c r="O62" i="72" s="1"/>
  <c r="N53" i="72"/>
  <c r="O53" i="72" s="1"/>
  <c r="H61" i="72"/>
  <c r="H58" i="72"/>
  <c r="N59" i="72"/>
  <c r="O59" i="72" s="1"/>
  <c r="N61" i="72"/>
  <c r="O61" i="72" s="1"/>
  <c r="N56" i="72"/>
  <c r="O56" i="72" s="1"/>
  <c r="N57" i="72"/>
  <c r="O57" i="72" s="1"/>
  <c r="N54" i="72"/>
  <c r="O54" i="72" s="1"/>
  <c r="N58" i="72"/>
  <c r="O58" i="72" s="1"/>
  <c r="N60" i="72"/>
  <c r="O60" i="72" s="1"/>
  <c r="N55" i="72"/>
  <c r="O55" i="72" s="1"/>
  <c r="N32" i="72"/>
  <c r="O32" i="72" s="1"/>
  <c r="N31" i="72"/>
  <c r="O31" i="72" s="1"/>
  <c r="H53" i="72"/>
  <c r="N40" i="72"/>
  <c r="O40" i="72" s="1"/>
  <c r="N49" i="72"/>
  <c r="O49" i="72" s="1"/>
  <c r="N33" i="72"/>
  <c r="O33" i="72" s="1"/>
  <c r="N46" i="72"/>
  <c r="O46" i="72" s="1"/>
  <c r="H36" i="72"/>
  <c r="N37" i="72"/>
  <c r="O37" i="72" s="1"/>
  <c r="N36" i="72"/>
  <c r="O36" i="72" s="1"/>
  <c r="H54" i="72"/>
  <c r="H35" i="72"/>
  <c r="N34" i="72"/>
  <c r="O34" i="72" s="1"/>
  <c r="N29" i="72"/>
  <c r="O29" i="72" s="1"/>
  <c r="N50" i="72"/>
  <c r="O50" i="72" s="1"/>
  <c r="N28" i="72"/>
  <c r="O28" i="72" s="1"/>
  <c r="N44" i="72"/>
  <c r="O44" i="72" s="1"/>
  <c r="N30" i="72"/>
  <c r="O30" i="72" s="1"/>
  <c r="H48" i="72"/>
  <c r="N48" i="72"/>
  <c r="O48" i="72" s="1"/>
  <c r="H59" i="72"/>
  <c r="N51" i="72"/>
  <c r="O51" i="72" s="1"/>
  <c r="N45" i="72"/>
  <c r="O45" i="72" s="1"/>
  <c r="N39" i="72"/>
  <c r="O39" i="72" s="1"/>
  <c r="H62" i="72"/>
  <c r="H37" i="72"/>
  <c r="N41" i="72"/>
  <c r="O41" i="72" s="1"/>
  <c r="N38" i="72"/>
  <c r="O38" i="72" s="1"/>
  <c r="H34" i="72"/>
  <c r="H29" i="72"/>
  <c r="N52" i="72"/>
  <c r="O52" i="72" s="1"/>
  <c r="H42" i="72"/>
  <c r="N35" i="72"/>
  <c r="O35" i="72" s="1"/>
  <c r="H43" i="72"/>
  <c r="N43" i="72"/>
  <c r="O43" i="72" s="1"/>
  <c r="N42" i="72"/>
  <c r="O42" i="72" s="1"/>
  <c r="H47" i="72"/>
  <c r="N47" i="72"/>
  <c r="O47" i="72" s="1"/>
  <c r="H60" i="72"/>
  <c r="H46" i="72"/>
  <c r="H28" i="72"/>
  <c r="H32" i="72"/>
  <c r="H38" i="72"/>
  <c r="H51" i="72"/>
  <c r="H44" i="72"/>
  <c r="H56" i="72"/>
  <c r="H39" i="72"/>
  <c r="H41" i="72"/>
  <c r="H45" i="72"/>
  <c r="H31" i="72"/>
  <c r="H52" i="72"/>
  <c r="H55" i="72"/>
  <c r="H50" i="72"/>
  <c r="H57" i="72"/>
  <c r="H49" i="72"/>
  <c r="H33" i="72"/>
  <c r="H30" i="72"/>
  <c r="H40" i="72"/>
  <c r="N67" i="70"/>
  <c r="O67" i="70" s="1"/>
  <c r="N66" i="70"/>
  <c r="O66" i="70" s="1"/>
  <c r="N68" i="70"/>
  <c r="O68" i="70" s="1"/>
  <c r="N69" i="70"/>
  <c r="O69" i="70" s="1"/>
  <c r="N57" i="70"/>
  <c r="O57" i="70" s="1"/>
  <c r="N61" i="70"/>
  <c r="O61" i="70" s="1"/>
  <c r="N65" i="70"/>
  <c r="O65" i="70" s="1"/>
  <c r="N63" i="70"/>
  <c r="O63" i="70" s="1"/>
  <c r="N58" i="70"/>
  <c r="O58" i="70" s="1"/>
  <c r="H56" i="70"/>
  <c r="H69" i="70"/>
  <c r="N64" i="70"/>
  <c r="O64" i="70" s="1"/>
  <c r="N56" i="70"/>
  <c r="O56" i="70" s="1"/>
  <c r="N62" i="70"/>
  <c r="O62" i="70" s="1"/>
  <c r="N60" i="70"/>
  <c r="O60" i="70" s="1"/>
  <c r="N59" i="70"/>
  <c r="O59" i="70" s="1"/>
  <c r="N55" i="70"/>
  <c r="O55" i="70" s="1"/>
  <c r="H32" i="70"/>
  <c r="H67" i="70"/>
  <c r="H64" i="70"/>
  <c r="N52" i="70"/>
  <c r="O52" i="70" s="1"/>
  <c r="N43" i="70"/>
  <c r="O43" i="70" s="1"/>
  <c r="N39" i="70"/>
  <c r="O39" i="70" s="1"/>
  <c r="N53" i="70"/>
  <c r="O53" i="70" s="1"/>
  <c r="H47" i="70"/>
  <c r="N38" i="70"/>
  <c r="O38" i="70" s="1"/>
  <c r="N47" i="70"/>
  <c r="O47" i="70" s="1"/>
  <c r="H34" i="70"/>
  <c r="N42" i="70"/>
  <c r="O42" i="70" s="1"/>
  <c r="H48" i="70"/>
  <c r="N36" i="70"/>
  <c r="O36" i="70" s="1"/>
  <c r="N33" i="70"/>
  <c r="O33" i="70" s="1"/>
  <c r="N45" i="70"/>
  <c r="O45" i="70" s="1"/>
  <c r="N35" i="70"/>
  <c r="O35" i="70" s="1"/>
  <c r="H51" i="70"/>
  <c r="N51" i="70"/>
  <c r="O51" i="70" s="1"/>
  <c r="N41" i="70"/>
  <c r="O41" i="70" s="1"/>
  <c r="H50" i="70"/>
  <c r="N54" i="70"/>
  <c r="O54" i="70" s="1"/>
  <c r="N44" i="70"/>
  <c r="O44" i="70" s="1"/>
  <c r="N34" i="70"/>
  <c r="O34" i="70" s="1"/>
  <c r="N31" i="70"/>
  <c r="O31" i="70" s="1"/>
  <c r="N37" i="70"/>
  <c r="O37" i="70" s="1"/>
  <c r="H49" i="70"/>
  <c r="N48" i="70"/>
  <c r="O48" i="70" s="1"/>
  <c r="H52" i="70"/>
  <c r="N32" i="70"/>
  <c r="O32" i="70" s="1"/>
  <c r="N50" i="70"/>
  <c r="O50" i="70" s="1"/>
  <c r="N49" i="70"/>
  <c r="O49" i="70" s="1"/>
  <c r="N46" i="70"/>
  <c r="O46" i="70" s="1"/>
  <c r="N40" i="70"/>
  <c r="O40" i="70" s="1"/>
  <c r="H33" i="70"/>
  <c r="H41" i="70"/>
  <c r="H31" i="70"/>
  <c r="H44" i="70"/>
  <c r="H37" i="70"/>
  <c r="H39" i="70"/>
  <c r="H46" i="70"/>
  <c r="H53" i="70"/>
  <c r="H54" i="70"/>
  <c r="H38" i="70"/>
  <c r="H45" i="70"/>
  <c r="H40" i="70"/>
  <c r="N23" i="70"/>
  <c r="N26" i="70"/>
  <c r="N24" i="55"/>
  <c r="N25" i="55"/>
  <c r="N23" i="55"/>
  <c r="O23" i="55" s="1"/>
  <c r="N27" i="70"/>
  <c r="N28" i="70"/>
  <c r="N29" i="70"/>
  <c r="N30" i="70"/>
  <c r="N25" i="70"/>
  <c r="N24" i="70"/>
  <c r="Q23" i="55"/>
  <c r="F23" i="70"/>
  <c r="G23" i="70" s="1"/>
  <c r="H23" i="70" s="1"/>
  <c r="O23" i="70" l="1"/>
  <c r="N24" i="72" l="1"/>
  <c r="N25" i="72"/>
  <c r="N26" i="72"/>
  <c r="N23" i="72"/>
  <c r="N27" i="72"/>
  <c r="Q27" i="72"/>
  <c r="F27" i="72"/>
  <c r="Q26" i="72"/>
  <c r="F26" i="72"/>
  <c r="Q25" i="72"/>
  <c r="F25" i="72"/>
  <c r="Q24" i="72"/>
  <c r="F24" i="72"/>
  <c r="Q23" i="72"/>
  <c r="F23" i="72"/>
  <c r="G23" i="72" s="1"/>
  <c r="S25" i="72" l="1"/>
  <c r="O25" i="72"/>
  <c r="S27" i="72"/>
  <c r="O27" i="72"/>
  <c r="S24" i="72"/>
  <c r="O24" i="72"/>
  <c r="R26" i="72"/>
  <c r="O26" i="72"/>
  <c r="H23" i="72"/>
  <c r="O23" i="72"/>
  <c r="R23" i="72"/>
  <c r="S23" i="72"/>
  <c r="S26" i="72"/>
  <c r="R24" i="72"/>
  <c r="G26" i="72"/>
  <c r="H26" i="72" s="1"/>
  <c r="G24" i="72"/>
  <c r="H24" i="72" s="1"/>
  <c r="G27" i="72"/>
  <c r="H27" i="72" s="1"/>
  <c r="G25" i="72"/>
  <c r="H25" i="72" s="1"/>
  <c r="R27" i="72"/>
  <c r="R25" i="72"/>
  <c r="F30" i="70" l="1"/>
  <c r="O30" i="70" s="1"/>
  <c r="F25" i="55" l="1"/>
  <c r="Q30" i="70"/>
  <c r="Q29" i="70"/>
  <c r="F29" i="70"/>
  <c r="Q28" i="70"/>
  <c r="F28" i="70"/>
  <c r="Q27" i="70"/>
  <c r="F27" i="70"/>
  <c r="Q26" i="70"/>
  <c r="F26" i="70"/>
  <c r="Q25" i="70"/>
  <c r="F25" i="70"/>
  <c r="O25" i="70" s="1"/>
  <c r="Q24" i="70"/>
  <c r="F24" i="70"/>
  <c r="Q23" i="70"/>
  <c r="S23" i="70"/>
  <c r="R25" i="55" l="1"/>
  <c r="O25" i="55"/>
  <c r="S23" i="55"/>
  <c r="R23" i="55"/>
  <c r="S24" i="70"/>
  <c r="O24" i="70"/>
  <c r="G26" i="70"/>
  <c r="H26" i="70" s="1"/>
  <c r="O26" i="70"/>
  <c r="S27" i="70"/>
  <c r="O27" i="70"/>
  <c r="S28" i="70"/>
  <c r="O28" i="70"/>
  <c r="G29" i="70"/>
  <c r="H29" i="70" s="1"/>
  <c r="O29" i="70"/>
  <c r="G23" i="55"/>
  <c r="H23" i="55" s="1"/>
  <c r="S26" i="70"/>
  <c r="R29" i="70"/>
  <c r="R26" i="70"/>
  <c r="S29" i="70"/>
  <c r="S30" i="70"/>
  <c r="R30" i="70"/>
  <c r="G30" i="70"/>
  <c r="H30" i="70" s="1"/>
  <c r="G27" i="70"/>
  <c r="H27" i="70" s="1"/>
  <c r="G24" i="70"/>
  <c r="H24" i="70" s="1"/>
  <c r="R27" i="70"/>
  <c r="R24" i="70"/>
  <c r="S25" i="70"/>
  <c r="R25" i="70"/>
  <c r="G25" i="70"/>
  <c r="H25" i="70" s="1"/>
  <c r="G28" i="70"/>
  <c r="H28" i="70" s="1"/>
  <c r="R28" i="70"/>
  <c r="R23" i="70"/>
  <c r="Q25" i="55" l="1"/>
  <c r="G25" i="55" l="1"/>
  <c r="H25" i="55" s="1"/>
  <c r="S25" i="55"/>
  <c r="Q24" i="55" l="1"/>
  <c r="F24" i="55"/>
  <c r="O24" i="55" s="1"/>
  <c r="R24" i="55" l="1"/>
  <c r="G24" i="55"/>
  <c r="H24" i="55" s="1"/>
  <c r="S24" i="55"/>
</calcChain>
</file>

<file path=xl/sharedStrings.xml><?xml version="1.0" encoding="utf-8"?>
<sst xmlns="http://schemas.openxmlformats.org/spreadsheetml/2006/main" count="402" uniqueCount="73">
  <si>
    <t>Modelo</t>
  </si>
  <si>
    <t>Factor de Calibración Linear</t>
  </si>
  <si>
    <t>kPa/B unit</t>
  </si>
  <si>
    <t>Nº Serie</t>
  </si>
  <si>
    <t>Regresión Cero</t>
  </si>
  <si>
    <t>B unit</t>
  </si>
  <si>
    <t>Factor de Corrección de Temperatura</t>
  </si>
  <si>
    <t>kPa/°C rise</t>
  </si>
  <si>
    <t>A:</t>
  </si>
  <si>
    <t>B:</t>
  </si>
  <si>
    <t>C:</t>
  </si>
  <si>
    <t>Lineal</t>
  </si>
  <si>
    <t>P(kPa) =</t>
  </si>
  <si>
    <t>Polinomica</t>
  </si>
  <si>
    <t>Fecha</t>
  </si>
  <si>
    <t>VW Readout</t>
  </si>
  <si>
    <t>Temp °C</t>
  </si>
  <si>
    <t>Baro</t>
  </si>
  <si>
    <t>(dd/mm/yy)</t>
  </si>
  <si>
    <t>h</t>
  </si>
  <si>
    <t>Pos. B (Li)</t>
  </si>
  <si>
    <t>(Ti)</t>
  </si>
  <si>
    <t>(Bi)</t>
  </si>
  <si>
    <t>milibares</t>
  </si>
  <si>
    <t>γ</t>
  </si>
  <si>
    <t>σv</t>
  </si>
  <si>
    <t>Data en lectora</t>
  </si>
  <si>
    <t>Presión</t>
  </si>
  <si>
    <t>Ru</t>
  </si>
  <si>
    <t>Digitos</t>
  </si>
  <si>
    <t>Temp°</t>
  </si>
  <si>
    <t>PSI</t>
  </si>
  <si>
    <t>Datos de Calibración</t>
  </si>
  <si>
    <t>calculado</t>
  </si>
  <si>
    <t>G</t>
  </si>
  <si>
    <t>=</t>
  </si>
  <si>
    <t>K =</t>
  </si>
  <si>
    <t>Comentario</t>
  </si>
  <si>
    <t>Carga Hidraulica</t>
  </si>
  <si>
    <t xml:space="preserve"> Presión Lineal (kPa)</t>
  </si>
  <si>
    <r>
      <t>Columna de Agua (mmH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O)</t>
    </r>
  </si>
  <si>
    <t>Rango:</t>
  </si>
  <si>
    <t>Longitud</t>
  </si>
  <si>
    <t>Cota de terreno:</t>
  </si>
  <si>
    <t xml:space="preserve"> Cota superficie de roca:</t>
  </si>
  <si>
    <t>Marca</t>
  </si>
  <si>
    <t>Norte (UTM):</t>
  </si>
  <si>
    <t>Este (UTM):</t>
  </si>
  <si>
    <t>Baro milibares</t>
  </si>
  <si>
    <t>So (Kpa)</t>
  </si>
  <si>
    <t>N/A</t>
  </si>
  <si>
    <t>Lecturas iniciales</t>
  </si>
  <si>
    <t>Fecha /Hora</t>
  </si>
  <si>
    <t>Cota
lift (m)</t>
  </si>
  <si>
    <t>Carga lift (m)</t>
  </si>
  <si>
    <t>Lectura de monitoreo</t>
  </si>
  <si>
    <t>G(R1-R0)+[K(T1-T0)]-(S1-S0)</t>
  </si>
  <si>
    <t>A(R1)2+BR1+C+K(T1-T0)-(S1-S0)</t>
  </si>
  <si>
    <r>
      <t>(Kg/cm</t>
    </r>
    <r>
      <rPr>
        <b/>
        <vertAlign val="superscript"/>
        <sz val="12"/>
        <rFont val="Calibri"/>
        <family val="2"/>
        <scheme val="minor"/>
      </rPr>
      <t>2</t>
    </r>
    <r>
      <rPr>
        <b/>
        <sz val="12"/>
        <rFont val="Calibri"/>
        <family val="2"/>
        <scheme val="minor"/>
      </rPr>
      <t>)</t>
    </r>
  </si>
  <si>
    <t>700 kPa</t>
  </si>
  <si>
    <t>Lectura de instalación postgrouting seco</t>
  </si>
  <si>
    <t>Cota de piezómetro:</t>
  </si>
  <si>
    <t>PCV-SH23-103</t>
  </si>
  <si>
    <t>PCV-SH23-101</t>
  </si>
  <si>
    <t>PCV-SH23-102</t>
  </si>
  <si>
    <t>17 m</t>
  </si>
  <si>
    <t>15 m.</t>
  </si>
  <si>
    <t>8.00 m</t>
  </si>
  <si>
    <t>RST</t>
  </si>
  <si>
    <t>VW2100-0.7-L75</t>
  </si>
  <si>
    <t>VW158532</t>
  </si>
  <si>
    <t>VW158529</t>
  </si>
  <si>
    <t>VW158519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</si>
</sst>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hh:mm"/>
    <numFmt numFmtId="166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4" fillId="0" borderId="0" applyFont="0" applyFill="0" applyBorder="0" applyAlignment="0" applyProtection="0"/>
  </cellStyleXfs>
  <cellXfs count="137">
    <xf numFmtId="0" fontId="0" fillId="0" borderId="0" xfId="0"/>
    <xf numFmtId="16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20" fontId="6" fillId="0" borderId="0" xfId="0" applyNumberFormat="1" applyFont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right"/>
    </xf>
    <xf numFmtId="0" fontId="6" fillId="4" borderId="0" xfId="0" applyFont="1" applyFill="1"/>
    <xf numFmtId="0" fontId="6" fillId="4" borderId="10" xfId="0" applyFont="1" applyFill="1" applyBorder="1" applyAlignment="1">
      <alignment horizontal="right"/>
    </xf>
    <xf numFmtId="0" fontId="6" fillId="4" borderId="0" xfId="0" applyFont="1" applyFill="1" applyAlignment="1">
      <alignment horizontal="right" vertical="center"/>
    </xf>
    <xf numFmtId="2" fontId="6" fillId="4" borderId="0" xfId="0" applyNumberFormat="1" applyFont="1" applyFill="1" applyAlignment="1">
      <alignment horizontal="left" vertical="center"/>
    </xf>
    <xf numFmtId="2" fontId="2" fillId="0" borderId="0" xfId="0" applyNumberFormat="1" applyFont="1" applyAlignment="1">
      <alignment horizontal="center"/>
    </xf>
    <xf numFmtId="0" fontId="6" fillId="4" borderId="21" xfId="0" applyFont="1" applyFill="1" applyBorder="1" applyAlignment="1">
      <alignment horizontal="right" vertical="center"/>
    </xf>
    <xf numFmtId="0" fontId="6" fillId="4" borderId="21" xfId="0" applyFont="1" applyFill="1" applyBorder="1" applyAlignment="1">
      <alignment vertical="center"/>
    </xf>
    <xf numFmtId="0" fontId="6" fillId="4" borderId="0" xfId="0" applyFont="1" applyFill="1" applyAlignment="1">
      <alignment vertical="center"/>
    </xf>
    <xf numFmtId="0" fontId="6" fillId="4" borderId="20" xfId="0" applyFont="1" applyFill="1" applyBorder="1" applyAlignment="1">
      <alignment horizontal="right" vertical="center"/>
    </xf>
    <xf numFmtId="0" fontId="6" fillId="4" borderId="20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2" fillId="4" borderId="10" xfId="0" applyFont="1" applyFill="1" applyBorder="1" applyAlignment="1">
      <alignment vertical="center"/>
    </xf>
    <xf numFmtId="0" fontId="7" fillId="4" borderId="21" xfId="0" applyFont="1" applyFill="1" applyBorder="1" applyAlignment="1">
      <alignment vertical="center"/>
    </xf>
    <xf numFmtId="0" fontId="7" fillId="4" borderId="20" xfId="0" applyFont="1" applyFill="1" applyBorder="1" applyAlignment="1">
      <alignment vertical="center"/>
    </xf>
    <xf numFmtId="0" fontId="6" fillId="4" borderId="21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vertical="center"/>
    </xf>
    <xf numFmtId="0" fontId="6" fillId="4" borderId="20" xfId="0" applyFont="1" applyFill="1" applyBorder="1" applyAlignment="1">
      <alignment horizontal="center" vertical="center"/>
    </xf>
    <xf numFmtId="15" fontId="7" fillId="4" borderId="18" xfId="0" applyNumberFormat="1" applyFont="1" applyFill="1" applyBorder="1"/>
    <xf numFmtId="0" fontId="7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right" vertical="center"/>
    </xf>
    <xf numFmtId="0" fontId="2" fillId="4" borderId="21" xfId="0" applyFont="1" applyFill="1" applyBorder="1" applyAlignment="1">
      <alignment horizontal="center" vertical="center"/>
    </xf>
    <xf numFmtId="0" fontId="0" fillId="4" borderId="0" xfId="0" applyFill="1"/>
    <xf numFmtId="0" fontId="2" fillId="4" borderId="9" xfId="0" applyFont="1" applyFill="1" applyBorder="1" applyAlignment="1">
      <alignment horizontal="center" vertical="center"/>
    </xf>
    <xf numFmtId="15" fontId="7" fillId="0" borderId="20" xfId="0" applyNumberFormat="1" applyFont="1" applyBorder="1"/>
    <xf numFmtId="0" fontId="1" fillId="4" borderId="21" xfId="0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0" fontId="0" fillId="4" borderId="20" xfId="0" applyFill="1" applyBorder="1" applyAlignment="1">
      <alignment horizontal="left" vertical="center"/>
    </xf>
    <xf numFmtId="2" fontId="6" fillId="4" borderId="21" xfId="0" applyNumberFormat="1" applyFont="1" applyFill="1" applyBorder="1" applyAlignment="1">
      <alignment vertical="center"/>
    </xf>
    <xf numFmtId="2" fontId="6" fillId="4" borderId="20" xfId="0" applyNumberFormat="1" applyFont="1" applyFill="1" applyBorder="1" applyAlignment="1">
      <alignment vertical="center"/>
    </xf>
    <xf numFmtId="11" fontId="6" fillId="4" borderId="21" xfId="0" applyNumberFormat="1" applyFont="1" applyFill="1" applyBorder="1" applyAlignment="1">
      <alignment vertical="center"/>
    </xf>
    <xf numFmtId="11" fontId="6" fillId="4" borderId="20" xfId="0" applyNumberFormat="1" applyFont="1" applyFill="1" applyBorder="1" applyAlignment="1">
      <alignment vertical="center"/>
    </xf>
    <xf numFmtId="0" fontId="0" fillId="4" borderId="11" xfId="0" applyFill="1" applyBorder="1"/>
    <xf numFmtId="0" fontId="0" fillId="4" borderId="12" xfId="0" applyFill="1" applyBorder="1"/>
    <xf numFmtId="2" fontId="2" fillId="4" borderId="12" xfId="0" applyNumberFormat="1" applyFont="1" applyFill="1" applyBorder="1" applyAlignment="1">
      <alignment horizontal="center"/>
    </xf>
    <xf numFmtId="0" fontId="0" fillId="4" borderId="19" xfId="0" applyFill="1" applyBorder="1"/>
    <xf numFmtId="2" fontId="10" fillId="0" borderId="4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0" fontId="11" fillId="0" borderId="0" xfId="0" applyFont="1"/>
    <xf numFmtId="0" fontId="12" fillId="4" borderId="0" xfId="0" applyFont="1" applyFill="1" applyAlignment="1">
      <alignment horizontal="left" vertical="center"/>
    </xf>
    <xf numFmtId="0" fontId="10" fillId="4" borderId="0" xfId="0" applyFont="1" applyFill="1" applyAlignment="1">
      <alignment vertical="center"/>
    </xf>
    <xf numFmtId="0" fontId="5" fillId="0" borderId="0" xfId="0" applyFont="1"/>
    <xf numFmtId="0" fontId="10" fillId="0" borderId="0" xfId="0" applyFont="1"/>
    <xf numFmtId="0" fontId="10" fillId="4" borderId="0" xfId="0" applyFont="1" applyFill="1"/>
    <xf numFmtId="0" fontId="14" fillId="4" borderId="10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horizontal="left"/>
    </xf>
    <xf numFmtId="0" fontId="5" fillId="4" borderId="9" xfId="0" applyFont="1" applyFill="1" applyBorder="1" applyAlignment="1">
      <alignment horizontal="left" vertical="center"/>
    </xf>
    <xf numFmtId="0" fontId="5" fillId="4" borderId="9" xfId="0" applyFont="1" applyFill="1" applyBorder="1" applyAlignment="1">
      <alignment vertical="center"/>
    </xf>
    <xf numFmtId="11" fontId="10" fillId="4" borderId="18" xfId="0" applyNumberFormat="1" applyFont="1" applyFill="1" applyBorder="1" applyAlignment="1">
      <alignment vertical="center"/>
    </xf>
    <xf numFmtId="0" fontId="12" fillId="0" borderId="0" xfId="0" applyFont="1"/>
    <xf numFmtId="11" fontId="12" fillId="0" borderId="0" xfId="0" applyNumberFormat="1" applyFont="1"/>
    <xf numFmtId="0" fontId="10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15" fontId="12" fillId="0" borderId="0" xfId="0" applyNumberFormat="1" applyFont="1"/>
    <xf numFmtId="0" fontId="13" fillId="0" borderId="17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 wrapText="1"/>
    </xf>
    <xf numFmtId="2" fontId="10" fillId="0" borderId="15" xfId="0" applyNumberFormat="1" applyFont="1" applyBorder="1" applyAlignment="1">
      <alignment horizontal="center" vertical="center"/>
    </xf>
    <xf numFmtId="2" fontId="10" fillId="0" borderId="24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66" fontId="10" fillId="0" borderId="23" xfId="0" applyNumberFormat="1" applyFont="1" applyBorder="1" applyAlignment="1">
      <alignment horizontal="center" vertical="center"/>
    </xf>
    <xf numFmtId="2" fontId="2" fillId="4" borderId="0" xfId="0" applyNumberFormat="1" applyFont="1" applyFill="1" applyAlignment="1">
      <alignment horizontal="center"/>
    </xf>
    <xf numFmtId="0" fontId="6" fillId="4" borderId="12" xfId="0" applyFont="1" applyFill="1" applyBorder="1"/>
    <xf numFmtId="0" fontId="5" fillId="4" borderId="0" xfId="0" applyFont="1" applyFill="1"/>
    <xf numFmtId="0" fontId="10" fillId="4" borderId="0" xfId="0" applyFont="1" applyFill="1" applyAlignment="1">
      <alignment horizontal="right"/>
    </xf>
    <xf numFmtId="0" fontId="10" fillId="4" borderId="13" xfId="0" applyFont="1" applyFill="1" applyBorder="1"/>
    <xf numFmtId="165" fontId="6" fillId="0" borderId="27" xfId="0" applyNumberFormat="1" applyFont="1" applyBorder="1" applyAlignment="1">
      <alignment horizontal="center" vertical="center"/>
    </xf>
    <xf numFmtId="2" fontId="6" fillId="2" borderId="28" xfId="0" applyNumberFormat="1" applyFont="1" applyFill="1" applyBorder="1" applyAlignment="1">
      <alignment horizontal="center" vertical="center"/>
    </xf>
    <xf numFmtId="2" fontId="6" fillId="0" borderId="28" xfId="0" applyNumberFormat="1" applyFont="1" applyBorder="1" applyAlignment="1">
      <alignment horizontal="center" vertical="center"/>
    </xf>
    <xf numFmtId="2" fontId="6" fillId="2" borderId="27" xfId="0" applyNumberFormat="1" applyFont="1" applyFill="1" applyBorder="1" applyAlignment="1">
      <alignment horizontal="center" vertical="center"/>
    </xf>
    <xf numFmtId="2" fontId="6" fillId="0" borderId="27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 vertical="center"/>
    </xf>
    <xf numFmtId="166" fontId="6" fillId="0" borderId="14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2" fontId="6" fillId="0" borderId="29" xfId="0" applyNumberFormat="1" applyFont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 vertical="center"/>
    </xf>
    <xf numFmtId="166" fontId="12" fillId="3" borderId="0" xfId="0" applyNumberFormat="1" applyFont="1" applyFill="1"/>
    <xf numFmtId="166" fontId="6" fillId="4" borderId="0" xfId="0" applyNumberFormat="1" applyFont="1" applyFill="1" applyAlignment="1">
      <alignment horizontal="left" vertical="center"/>
    </xf>
    <xf numFmtId="166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2" fontId="6" fillId="0" borderId="0" xfId="0" applyNumberFormat="1" applyFont="1"/>
    <xf numFmtId="0" fontId="10" fillId="3" borderId="0" xfId="0" applyFont="1" applyFill="1" applyAlignment="1">
      <alignment horizontal="center"/>
    </xf>
    <xf numFmtId="0" fontId="10" fillId="3" borderId="0" xfId="0" applyFont="1" applyFill="1"/>
    <xf numFmtId="0" fontId="6" fillId="3" borderId="20" xfId="0" applyFont="1" applyFill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65" fontId="10" fillId="0" borderId="27" xfId="0" applyNumberFormat="1" applyFont="1" applyBorder="1" applyAlignment="1">
      <alignment horizontal="center" vertical="center"/>
    </xf>
    <xf numFmtId="166" fontId="10" fillId="0" borderId="1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2" fontId="10" fillId="2" borderId="27" xfId="0" applyNumberFormat="1" applyFont="1" applyFill="1" applyBorder="1" applyAlignment="1">
      <alignment horizontal="center" vertical="center"/>
    </xf>
    <xf numFmtId="2" fontId="10" fillId="0" borderId="27" xfId="0" applyNumberFormat="1" applyFont="1" applyBorder="1" applyAlignment="1">
      <alignment horizontal="center" vertical="center"/>
    </xf>
    <xf numFmtId="0" fontId="10" fillId="4" borderId="12" xfId="0" applyFont="1" applyFill="1" applyBorder="1"/>
    <xf numFmtId="0" fontId="6" fillId="0" borderId="14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</cellXfs>
  <cellStyles count="3">
    <cellStyle name="Comma_Stand pipe piezometers - to April 2004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663300"/>
      <color rgb="FF996633"/>
      <color rgb="FFF796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619125</xdr:colOff>
      <xdr:row>9</xdr:row>
      <xdr:rowOff>119063</xdr:rowOff>
    </xdr:from>
    <xdr:to>
      <xdr:col>9</xdr:col>
      <xdr:colOff>1675898</xdr:colOff>
      <xdr:row>13</xdr:row>
      <xdr:rowOff>187643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9B334A-5B93-42CD-86CA-0616C4AFE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1909763"/>
          <a:ext cx="1904498" cy="8906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619125</xdr:colOff>
      <xdr:row>9</xdr:row>
      <xdr:rowOff>119063</xdr:rowOff>
    </xdr:from>
    <xdr:to>
      <xdr:col>9</xdr:col>
      <xdr:colOff>1675898</xdr:colOff>
      <xdr:row>14</xdr:row>
      <xdr:rowOff>110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61D429-30E2-464B-B8FA-3E3C64B79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1909763"/>
          <a:ext cx="1904498" cy="8906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619125</xdr:colOff>
      <xdr:row>9</xdr:row>
      <xdr:rowOff>119063</xdr:rowOff>
    </xdr:from>
    <xdr:to>
      <xdr:col>9</xdr:col>
      <xdr:colOff>1675898</xdr:colOff>
      <xdr:row>13</xdr:row>
      <xdr:rowOff>189890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B2FA84-E292-447C-853E-91651E289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8050" y="1909763"/>
          <a:ext cx="1904498" cy="890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9DB1D-DCC8-431A-9752-4C30DACB1F9B}">
  <sheetPr>
    <tabColor rgb="FF92D050"/>
    <pageSetUpPr fitToPage="1"/>
  </sheetPr>
  <dimension ref="A1:T89"/>
  <sheetViews>
    <sheetView zoomScale="85" zoomScaleNormal="85" zoomScaleSheetLayoutView="90" workbookViewId="0">
      <pane ySplit="22" topLeftCell="A73" activePane="bottomLeft" state="frozen"/>
      <selection activeCell="F65" sqref="F65"/>
      <selection pane="bottomLeft" activeCell="G90" sqref="G90"/>
    </sheetView>
  </sheetViews>
  <sheetFormatPr baseColWidth="10" defaultColWidth="10.85546875" defaultRowHeight="15" x14ac:dyDescent="0.25"/>
  <cols>
    <col min="1" max="1" width="2.42578125" customWidth="1"/>
    <col min="2" max="2" width="20.42578125" style="2" customWidth="1"/>
    <col min="3" max="3" width="12.7109375" customWidth="1"/>
    <col min="4" max="5" width="18.85546875" customWidth="1"/>
    <col min="6" max="6" width="14.85546875" bestFit="1" customWidth="1"/>
    <col min="7" max="7" width="16.28515625" customWidth="1"/>
    <col min="8" max="8" width="12.7109375" customWidth="1"/>
    <col min="9" max="9" width="12.7109375" style="56" customWidth="1"/>
    <col min="10" max="10" width="34.7109375" customWidth="1"/>
    <col min="11" max="11" width="1.140625" style="37" customWidth="1"/>
    <col min="12" max="12" width="12.7109375" customWidth="1"/>
    <col min="13" max="13" width="11.28515625" style="56" customWidth="1"/>
    <col min="14" max="14" width="10.28515625" style="56" customWidth="1"/>
    <col min="15" max="15" width="11.140625" style="56" customWidth="1"/>
    <col min="16" max="16" width="1.140625" style="80" customWidth="1"/>
    <col min="17" max="17" width="11.28515625" style="56" bestFit="1" customWidth="1"/>
    <col min="18" max="19" width="11.28515625" style="56" customWidth="1"/>
  </cols>
  <sheetData>
    <row r="1" spans="1:20" ht="15.75" hidden="1" x14ac:dyDescent="0.25">
      <c r="A1" s="4"/>
      <c r="B1" s="4" t="s">
        <v>4</v>
      </c>
      <c r="C1" s="6" t="s">
        <v>35</v>
      </c>
      <c r="D1" s="64">
        <v>8134</v>
      </c>
      <c r="E1" s="4" t="s">
        <v>5</v>
      </c>
      <c r="G1" s="4"/>
      <c r="H1" s="4"/>
      <c r="I1" s="57"/>
      <c r="J1" s="4"/>
      <c r="K1" s="14"/>
      <c r="L1" s="4"/>
    </row>
    <row r="2" spans="1:20" ht="15" hidden="1" customHeight="1" x14ac:dyDescent="0.25">
      <c r="A2" s="4"/>
      <c r="B2" s="5"/>
      <c r="C2" s="4"/>
      <c r="D2" s="6"/>
      <c r="E2" s="7"/>
      <c r="F2" s="4"/>
      <c r="G2" s="4"/>
      <c r="H2" s="4"/>
      <c r="I2" s="57"/>
      <c r="J2" s="4"/>
      <c r="K2" s="14"/>
      <c r="L2" s="4"/>
    </row>
    <row r="3" spans="1:20" ht="15.75" hidden="1" x14ac:dyDescent="0.25">
      <c r="A3" s="4"/>
      <c r="B3" s="5"/>
      <c r="C3" s="6" t="s">
        <v>8</v>
      </c>
      <c r="D3" s="65">
        <v>2.3123000000000001E-7</v>
      </c>
      <c r="E3" s="6" t="s">
        <v>9</v>
      </c>
      <c r="F3" s="64">
        <v>-0.21154999999999999</v>
      </c>
      <c r="G3" s="6" t="s">
        <v>10</v>
      </c>
      <c r="H3" s="93">
        <v>1023.2566813000001</v>
      </c>
      <c r="I3" s="57" t="s">
        <v>33</v>
      </c>
    </row>
    <row r="4" spans="1:20" ht="15" hidden="1" customHeight="1" x14ac:dyDescent="0.25">
      <c r="A4" s="4"/>
      <c r="B4" s="113" t="s">
        <v>32</v>
      </c>
      <c r="C4" s="8" t="s">
        <v>14</v>
      </c>
      <c r="D4" s="4"/>
      <c r="E4" s="9" t="s">
        <v>15</v>
      </c>
      <c r="F4" s="4"/>
      <c r="G4" s="8" t="s">
        <v>16</v>
      </c>
      <c r="H4" s="8" t="s">
        <v>17</v>
      </c>
      <c r="I4" s="57"/>
      <c r="Q4" s="57"/>
      <c r="R4" s="57"/>
      <c r="S4" s="57"/>
      <c r="T4" s="4"/>
    </row>
    <row r="5" spans="1:20" ht="15.75" hidden="1" x14ac:dyDescent="0.25">
      <c r="A5" s="4"/>
      <c r="B5" s="113"/>
      <c r="C5" s="8" t="s">
        <v>18</v>
      </c>
      <c r="D5" s="8" t="s">
        <v>19</v>
      </c>
      <c r="E5" s="8" t="s">
        <v>20</v>
      </c>
      <c r="F5" s="4"/>
      <c r="G5" s="6" t="s">
        <v>21</v>
      </c>
      <c r="H5" s="6" t="s">
        <v>22</v>
      </c>
      <c r="I5" s="57"/>
      <c r="Q5" s="57"/>
      <c r="R5" s="57"/>
      <c r="S5" s="57"/>
      <c r="T5" s="4"/>
    </row>
    <row r="6" spans="1:20" ht="15.75" hidden="1" x14ac:dyDescent="0.25">
      <c r="A6" s="4"/>
      <c r="B6" s="113"/>
      <c r="C6" s="68">
        <v>44860</v>
      </c>
      <c r="D6" s="10"/>
      <c r="E6" s="100">
        <v>9050</v>
      </c>
      <c r="F6" s="101"/>
      <c r="G6" s="100">
        <v>22.7</v>
      </c>
      <c r="H6" s="67">
        <v>1014.2</v>
      </c>
      <c r="I6" s="57" t="s">
        <v>23</v>
      </c>
      <c r="Q6" s="57"/>
      <c r="R6" s="57"/>
      <c r="S6" s="57"/>
      <c r="T6" s="4"/>
    </row>
    <row r="7" spans="1:20" ht="16.5" thickBot="1" x14ac:dyDescent="0.3">
      <c r="A7" s="4"/>
      <c r="B7" s="12"/>
      <c r="C7" s="13"/>
      <c r="D7" s="13"/>
      <c r="E7" s="13"/>
      <c r="F7" s="13"/>
      <c r="G7" s="13"/>
      <c r="H7" s="14"/>
      <c r="I7" s="58"/>
      <c r="J7" s="14"/>
      <c r="K7" s="14"/>
      <c r="L7" s="4"/>
      <c r="M7" s="57"/>
      <c r="N7" s="57"/>
      <c r="O7" s="66"/>
      <c r="P7" s="58"/>
      <c r="Q7" s="57"/>
      <c r="R7" s="57"/>
      <c r="S7" s="57"/>
      <c r="T7" s="4"/>
    </row>
    <row r="8" spans="1:20" ht="15.75" x14ac:dyDescent="0.25">
      <c r="A8" s="4"/>
      <c r="B8" s="15"/>
      <c r="C8" s="36" t="s">
        <v>14</v>
      </c>
      <c r="D8" s="36" t="s">
        <v>15</v>
      </c>
      <c r="E8" s="36"/>
      <c r="F8" s="36" t="s">
        <v>16</v>
      </c>
      <c r="G8" s="36" t="s">
        <v>48</v>
      </c>
      <c r="H8" s="40" t="s">
        <v>49</v>
      </c>
      <c r="I8" s="59"/>
      <c r="J8" s="47"/>
      <c r="K8" s="14"/>
      <c r="L8" s="4"/>
      <c r="M8" s="57"/>
      <c r="N8" s="57"/>
      <c r="O8" s="66"/>
      <c r="P8" s="58"/>
      <c r="Q8" s="57"/>
      <c r="R8" s="57"/>
      <c r="S8" s="57"/>
      <c r="T8" s="4"/>
    </row>
    <row r="9" spans="1:20" ht="15.75" customHeight="1" x14ac:dyDescent="0.25">
      <c r="A9" s="4"/>
      <c r="B9" s="38" t="s">
        <v>51</v>
      </c>
      <c r="C9" s="12" t="s">
        <v>18</v>
      </c>
      <c r="D9" s="12" t="s">
        <v>20</v>
      </c>
      <c r="E9" s="12"/>
      <c r="F9" s="12" t="s">
        <v>21</v>
      </c>
      <c r="G9" s="12" t="s">
        <v>22</v>
      </c>
      <c r="H9" s="41"/>
      <c r="I9" s="60"/>
      <c r="J9" s="48"/>
      <c r="K9" s="14"/>
      <c r="L9" s="4"/>
      <c r="M9" s="57" t="s">
        <v>63</v>
      </c>
      <c r="N9" s="57"/>
      <c r="O9" s="66"/>
      <c r="P9" s="58"/>
      <c r="Q9" s="57"/>
      <c r="R9" s="57"/>
      <c r="S9" s="57"/>
      <c r="T9" s="4"/>
    </row>
    <row r="10" spans="1:20" ht="16.5" thickBot="1" x14ac:dyDescent="0.3">
      <c r="A10" s="4"/>
      <c r="B10" s="32"/>
      <c r="C10" s="39">
        <v>45172</v>
      </c>
      <c r="D10" s="31">
        <v>8278.7000000000007</v>
      </c>
      <c r="E10" s="31"/>
      <c r="F10" s="31">
        <v>23.2</v>
      </c>
      <c r="G10" s="31"/>
      <c r="H10" s="42" t="s">
        <v>50</v>
      </c>
      <c r="I10" s="61"/>
      <c r="J10" s="48"/>
      <c r="N10" s="57"/>
      <c r="O10" s="57"/>
      <c r="P10" s="81"/>
      <c r="Q10" s="57"/>
      <c r="R10" s="57"/>
      <c r="S10" s="57"/>
      <c r="T10" s="4"/>
    </row>
    <row r="11" spans="1:20" ht="15.75" x14ac:dyDescent="0.25">
      <c r="A11" s="4"/>
      <c r="B11" s="24" t="s">
        <v>45</v>
      </c>
      <c r="C11" s="33" t="s">
        <v>68</v>
      </c>
      <c r="D11" s="21"/>
      <c r="E11" s="21"/>
      <c r="F11" s="35" t="s">
        <v>46</v>
      </c>
      <c r="G11" s="94">
        <v>9158796.9149999991</v>
      </c>
      <c r="H11" s="25"/>
      <c r="I11" s="62"/>
      <c r="J11" s="49"/>
      <c r="K11" s="78"/>
      <c r="L11" s="18"/>
      <c r="M11" s="57"/>
      <c r="N11" s="57"/>
      <c r="O11" s="57"/>
      <c r="P11" s="81"/>
      <c r="Q11" s="57"/>
      <c r="R11" s="57"/>
      <c r="S11" s="57"/>
      <c r="T11" s="4"/>
    </row>
    <row r="12" spans="1:20" ht="15.75" x14ac:dyDescent="0.25">
      <c r="A12" s="4"/>
      <c r="B12" s="24" t="s">
        <v>0</v>
      </c>
      <c r="C12" s="33" t="s">
        <v>69</v>
      </c>
      <c r="D12" s="16"/>
      <c r="E12" s="16"/>
      <c r="F12" s="35" t="s">
        <v>47</v>
      </c>
      <c r="G12" s="94">
        <v>808745.85600000003</v>
      </c>
      <c r="H12" s="25"/>
      <c r="I12" s="62"/>
      <c r="J12" s="49"/>
      <c r="K12" s="14"/>
      <c r="L12" s="4"/>
      <c r="M12" s="57"/>
      <c r="N12" s="57"/>
      <c r="O12" s="57"/>
      <c r="P12" s="81"/>
      <c r="Q12" s="57"/>
      <c r="R12" s="57"/>
      <c r="S12" s="57"/>
      <c r="T12" s="4"/>
    </row>
    <row r="13" spans="1:20" ht="15.75" x14ac:dyDescent="0.25">
      <c r="A13" s="4"/>
      <c r="B13" s="24" t="s">
        <v>3</v>
      </c>
      <c r="C13" s="34" t="s">
        <v>70</v>
      </c>
      <c r="D13" s="21"/>
      <c r="E13" s="21"/>
      <c r="F13" s="12"/>
      <c r="H13" s="25"/>
      <c r="I13" s="62"/>
      <c r="J13" s="49"/>
      <c r="K13" s="14"/>
      <c r="L13" s="4"/>
      <c r="M13" s="57"/>
      <c r="N13" s="57"/>
      <c r="O13" s="57"/>
      <c r="P13" s="81"/>
      <c r="Q13" s="57"/>
      <c r="R13" s="57"/>
      <c r="S13" s="57"/>
      <c r="T13" s="4"/>
    </row>
    <row r="14" spans="1:20" ht="15.75" x14ac:dyDescent="0.25">
      <c r="A14" s="4"/>
      <c r="B14" s="24" t="s">
        <v>41</v>
      </c>
      <c r="C14" s="54" t="s">
        <v>59</v>
      </c>
      <c r="D14" s="21"/>
      <c r="E14" s="21"/>
      <c r="F14" s="35" t="s">
        <v>43</v>
      </c>
      <c r="G14" s="17">
        <v>2580.5909999999999</v>
      </c>
      <c r="H14" s="25"/>
      <c r="I14" s="62"/>
      <c r="J14" s="49"/>
      <c r="K14" s="14"/>
      <c r="L14" s="4"/>
      <c r="M14" s="3"/>
      <c r="N14" s="98"/>
      <c r="O14"/>
      <c r="P14" s="81"/>
      <c r="Q14" s="57"/>
      <c r="R14" s="57"/>
      <c r="S14" s="57"/>
      <c r="T14" s="4"/>
    </row>
    <row r="15" spans="1:20" ht="15.75" x14ac:dyDescent="0.25">
      <c r="A15" s="4"/>
      <c r="B15" s="24" t="s">
        <v>42</v>
      </c>
      <c r="C15" s="55" t="s">
        <v>65</v>
      </c>
      <c r="D15" s="21"/>
      <c r="E15" s="21"/>
      <c r="F15" s="35" t="s">
        <v>44</v>
      </c>
      <c r="G15" s="17">
        <v>17</v>
      </c>
      <c r="H15" s="25"/>
      <c r="I15" s="62"/>
      <c r="J15" s="49"/>
      <c r="K15" s="78"/>
      <c r="L15" s="18"/>
      <c r="M15" s="3"/>
      <c r="N15" s="53"/>
      <c r="O15" s="3"/>
      <c r="P15" s="81"/>
      <c r="Q15" s="57"/>
      <c r="R15" s="57"/>
      <c r="S15" s="57"/>
      <c r="T15" s="4"/>
    </row>
    <row r="16" spans="1:20" ht="16.5" thickBot="1" x14ac:dyDescent="0.3">
      <c r="A16" s="4"/>
      <c r="B16" s="24"/>
      <c r="C16" s="17"/>
      <c r="D16" s="21"/>
      <c r="E16" s="21"/>
      <c r="F16" s="35" t="s">
        <v>61</v>
      </c>
      <c r="G16" s="17">
        <f>G14-G15</f>
        <v>2563.5909999999999</v>
      </c>
      <c r="H16" s="25"/>
      <c r="I16" s="62"/>
      <c r="J16" s="49"/>
      <c r="K16" s="78"/>
      <c r="L16" s="18"/>
      <c r="M16" s="57"/>
      <c r="N16" s="57"/>
      <c r="O16" s="57"/>
      <c r="P16" s="81"/>
      <c r="Q16" s="57"/>
      <c r="R16" s="57"/>
      <c r="S16" s="57"/>
      <c r="T16" s="4"/>
    </row>
    <row r="17" spans="1:20" ht="15.75" customHeight="1" x14ac:dyDescent="0.25">
      <c r="A17" s="4"/>
      <c r="B17" s="26" t="s">
        <v>1</v>
      </c>
      <c r="C17" s="20"/>
      <c r="D17" s="19" t="s">
        <v>34</v>
      </c>
      <c r="E17" s="27">
        <v>0.20856</v>
      </c>
      <c r="F17" s="20" t="s">
        <v>2</v>
      </c>
      <c r="G17" s="20"/>
      <c r="H17" s="43"/>
      <c r="I17" s="114" t="s">
        <v>63</v>
      </c>
      <c r="J17" s="115"/>
      <c r="K17" s="78"/>
      <c r="L17" s="18"/>
      <c r="M17" s="57"/>
      <c r="N17" s="57"/>
      <c r="O17" s="57"/>
      <c r="P17" s="81"/>
      <c r="Q17" s="57"/>
      <c r="R17" s="57"/>
      <c r="S17" s="57"/>
      <c r="T17" s="4"/>
    </row>
    <row r="18" spans="1:20" ht="16.5" customHeight="1" thickBot="1" x14ac:dyDescent="0.3">
      <c r="A18" s="4"/>
      <c r="B18" s="30" t="s">
        <v>6</v>
      </c>
      <c r="C18" s="23"/>
      <c r="D18" s="22" t="s">
        <v>36</v>
      </c>
      <c r="E18" s="28">
        <v>5.7354000000000002E-2</v>
      </c>
      <c r="F18" s="23" t="s">
        <v>7</v>
      </c>
      <c r="G18" s="23"/>
      <c r="H18" s="44"/>
      <c r="I18" s="114"/>
      <c r="J18" s="115"/>
      <c r="K18" s="78"/>
      <c r="L18" s="18"/>
      <c r="M18" s="57"/>
      <c r="Q18" s="57"/>
      <c r="R18" s="57"/>
      <c r="S18" s="57"/>
      <c r="T18" s="4"/>
    </row>
    <row r="19" spans="1:20" ht="15.75" customHeight="1" x14ac:dyDescent="0.25">
      <c r="A19" s="4"/>
      <c r="B19" s="26" t="s">
        <v>11</v>
      </c>
      <c r="C19" s="20" t="s">
        <v>12</v>
      </c>
      <c r="D19" s="20" t="s">
        <v>56</v>
      </c>
      <c r="E19" s="29"/>
      <c r="F19" s="20"/>
      <c r="G19" s="20"/>
      <c r="H19" s="45"/>
      <c r="I19" s="114"/>
      <c r="J19" s="115"/>
      <c r="K19" s="78"/>
      <c r="L19" s="18"/>
      <c r="M19" s="57"/>
      <c r="N19" s="66" t="s">
        <v>24</v>
      </c>
      <c r="O19" s="57">
        <v>17.5</v>
      </c>
      <c r="P19" s="81"/>
      <c r="Q19" s="57"/>
      <c r="R19" s="57"/>
      <c r="S19" s="57"/>
      <c r="T19" s="4"/>
    </row>
    <row r="20" spans="1:20" ht="16.5" thickBot="1" x14ac:dyDescent="0.3">
      <c r="A20" s="4"/>
      <c r="B20" s="30" t="s">
        <v>13</v>
      </c>
      <c r="C20" s="23" t="s">
        <v>12</v>
      </c>
      <c r="D20" s="23" t="s">
        <v>57</v>
      </c>
      <c r="E20" s="31"/>
      <c r="F20" s="23"/>
      <c r="G20" s="23"/>
      <c r="H20" s="46"/>
      <c r="I20" s="63"/>
      <c r="J20" s="50"/>
      <c r="K20" s="78"/>
      <c r="L20" s="18"/>
      <c r="M20" s="57"/>
      <c r="N20" s="57"/>
      <c r="O20" s="57"/>
      <c r="P20" s="81"/>
      <c r="Q20" s="57"/>
      <c r="R20" s="57"/>
      <c r="S20" s="57"/>
      <c r="T20" s="4"/>
    </row>
    <row r="21" spans="1:20" ht="15.75" customHeight="1" thickBot="1" x14ac:dyDescent="0.3">
      <c r="A21" s="4"/>
      <c r="B21" s="116" t="s">
        <v>52</v>
      </c>
      <c r="C21" s="118"/>
      <c r="D21" s="117" t="s">
        <v>26</v>
      </c>
      <c r="E21" s="117"/>
      <c r="F21" s="120" t="s">
        <v>39</v>
      </c>
      <c r="G21" s="120" t="s">
        <v>40</v>
      </c>
      <c r="H21" s="120" t="s">
        <v>38</v>
      </c>
      <c r="I21" s="122" t="s">
        <v>37</v>
      </c>
      <c r="J21" s="123"/>
      <c r="K21" s="14"/>
      <c r="L21" s="131" t="s">
        <v>53</v>
      </c>
      <c r="M21" s="131" t="s">
        <v>54</v>
      </c>
      <c r="N21" s="133" t="s">
        <v>25</v>
      </c>
      <c r="O21" s="129" t="s">
        <v>28</v>
      </c>
      <c r="P21" s="58"/>
      <c r="Q21" s="126" t="s">
        <v>27</v>
      </c>
      <c r="R21" s="127"/>
      <c r="S21" s="128"/>
      <c r="T21" s="4"/>
    </row>
    <row r="22" spans="1:20" ht="18.75" thickBot="1" x14ac:dyDescent="0.3">
      <c r="A22" s="4"/>
      <c r="B22" s="117"/>
      <c r="C22" s="119"/>
      <c r="D22" s="11" t="s">
        <v>29</v>
      </c>
      <c r="E22" s="11" t="s">
        <v>30</v>
      </c>
      <c r="F22" s="121"/>
      <c r="G22" s="121"/>
      <c r="H22" s="121"/>
      <c r="I22" s="124"/>
      <c r="J22" s="125"/>
      <c r="K22" s="14"/>
      <c r="L22" s="132"/>
      <c r="M22" s="132"/>
      <c r="N22" s="134"/>
      <c r="O22" s="130"/>
      <c r="P22" s="58"/>
      <c r="Q22" s="69" t="s">
        <v>13</v>
      </c>
      <c r="R22" s="69" t="s">
        <v>31</v>
      </c>
      <c r="S22" s="70" t="s">
        <v>58</v>
      </c>
      <c r="T22" s="4"/>
    </row>
    <row r="23" spans="1:20" ht="15.75" x14ac:dyDescent="0.25">
      <c r="A23" s="4"/>
      <c r="B23" s="103">
        <v>45174</v>
      </c>
      <c r="C23" s="97"/>
      <c r="D23" s="95">
        <v>8261.6</v>
      </c>
      <c r="E23" s="96">
        <v>21</v>
      </c>
      <c r="F23" s="84">
        <f>$E$17*(D23-D$10)+($E$18*(E23-$F$10))</f>
        <v>-3.6925548000000759</v>
      </c>
      <c r="G23" s="85">
        <f>F23*0.1/1</f>
        <v>-0.36925548000000763</v>
      </c>
      <c r="H23" s="85">
        <f>+G23+$G$16</f>
        <v>2563.2217445199999</v>
      </c>
      <c r="I23" s="111" t="s">
        <v>55</v>
      </c>
      <c r="J23" s="112"/>
      <c r="K23" s="79"/>
      <c r="L23" s="51">
        <v>2580.5909999999999</v>
      </c>
      <c r="M23" s="51">
        <v>2580.5909999999999</v>
      </c>
      <c r="N23" s="76">
        <f>(M$23-G$16)*O$19</f>
        <v>297.5</v>
      </c>
      <c r="O23" s="77">
        <f>F23/N23</f>
        <v>-1.2411948907563281E-2</v>
      </c>
      <c r="P23" s="82"/>
      <c r="Q23" s="75">
        <f t="shared" ref="Q23:Q29" si="0">($D$3*(D23)^2)+($F$3*D23)+$H$3</f>
        <v>-708.70241828869098</v>
      </c>
      <c r="R23" s="71">
        <f t="shared" ref="R23:R29" si="1">F23*0.1450377/1</f>
        <v>-0.53555965531597094</v>
      </c>
      <c r="S23" s="72">
        <f t="shared" ref="S23:S29" si="2">+F23*0.01019716/1</f>
        <v>-3.7653572104368774E-2</v>
      </c>
      <c r="T23" s="99"/>
    </row>
    <row r="24" spans="1:20" ht="15.75" x14ac:dyDescent="0.25">
      <c r="A24" s="4"/>
      <c r="B24" s="103">
        <v>45175</v>
      </c>
      <c r="C24" s="97"/>
      <c r="D24" s="95">
        <v>8265.5</v>
      </c>
      <c r="E24" s="96">
        <v>20.7</v>
      </c>
      <c r="F24" s="86">
        <f>$E$17*(D24-D$10)+($E$18*(E24-$F$10))</f>
        <v>-2.8963770000001516</v>
      </c>
      <c r="G24" s="87">
        <f>F24*0.1/1</f>
        <v>-0.28963770000001515</v>
      </c>
      <c r="H24" s="87">
        <f>+G24+$G$16</f>
        <v>2563.3013622999997</v>
      </c>
      <c r="I24" s="111" t="s">
        <v>55</v>
      </c>
      <c r="J24" s="112"/>
      <c r="K24" s="79"/>
      <c r="L24" s="51">
        <v>2580.5909999999999</v>
      </c>
      <c r="M24" s="51">
        <v>2580.5909999999999</v>
      </c>
      <c r="N24" s="76">
        <f>(M$23-G$16)*O$19</f>
        <v>297.5</v>
      </c>
      <c r="O24" s="77">
        <f t="shared" ref="O24:O30" si="3">F24/N24</f>
        <v>-9.7357210084038706E-3</v>
      </c>
      <c r="P24" s="82"/>
      <c r="Q24" s="52">
        <f t="shared" si="0"/>
        <v>-709.51255919949244</v>
      </c>
      <c r="R24" s="73">
        <f t="shared" si="1"/>
        <v>-0.42008385841292195</v>
      </c>
      <c r="S24" s="74">
        <f t="shared" si="2"/>
        <v>-2.9534819689321548E-2</v>
      </c>
      <c r="T24" s="99"/>
    </row>
    <row r="25" spans="1:20" ht="15.75" x14ac:dyDescent="0.25">
      <c r="A25" s="4"/>
      <c r="B25" s="103">
        <v>45176</v>
      </c>
      <c r="C25" s="97"/>
      <c r="D25" s="95">
        <v>8263.4</v>
      </c>
      <c r="E25" s="96">
        <v>20.7</v>
      </c>
      <c r="F25" s="86">
        <f>$E$17*(D25-D$10)+($E$18*(E25-$F$10))</f>
        <v>-3.3343530000002275</v>
      </c>
      <c r="G25" s="87">
        <f t="shared" ref="G25:G30" si="4">F25*0.1/1</f>
        <v>-0.33343530000002275</v>
      </c>
      <c r="H25" s="87">
        <f t="shared" ref="H25:H30" si="5">+G25+$G$16</f>
        <v>2563.2575646999999</v>
      </c>
      <c r="I25" s="111" t="s">
        <v>55</v>
      </c>
      <c r="J25" s="112"/>
      <c r="K25" s="79"/>
      <c r="L25" s="51">
        <v>2580.5909999999999</v>
      </c>
      <c r="M25" s="51">
        <v>2580.5909999999999</v>
      </c>
      <c r="N25" s="76">
        <f>(M$23-G$16)*O$19</f>
        <v>297.5</v>
      </c>
      <c r="O25" s="77">
        <f t="shared" si="3"/>
        <v>-1.1207909243698244E-2</v>
      </c>
      <c r="P25" s="82"/>
      <c r="Q25" s="52">
        <f t="shared" si="0"/>
        <v>-709.07633035234107</v>
      </c>
      <c r="R25" s="73">
        <f t="shared" si="1"/>
        <v>-0.48360689010813296</v>
      </c>
      <c r="S25" s="74">
        <f t="shared" si="2"/>
        <v>-3.4000931037482321E-2</v>
      </c>
      <c r="T25" s="99"/>
    </row>
    <row r="26" spans="1:20" ht="15.75" x14ac:dyDescent="0.25">
      <c r="A26" s="4"/>
      <c r="B26" s="103">
        <v>45177</v>
      </c>
      <c r="C26" s="97"/>
      <c r="D26" s="95">
        <v>8260.1</v>
      </c>
      <c r="E26" s="96">
        <v>20.5</v>
      </c>
      <c r="F26" s="86">
        <f t="shared" ref="F26:F28" si="6">$E$17*(D26-D$10)+($E$18*(E26-$F$10))</f>
        <v>-4.0340718000000759</v>
      </c>
      <c r="G26" s="87">
        <f t="shared" si="4"/>
        <v>-0.40340718000000764</v>
      </c>
      <c r="H26" s="87">
        <f t="shared" si="5"/>
        <v>2563.1875928199997</v>
      </c>
      <c r="I26" s="111" t="s">
        <v>55</v>
      </c>
      <c r="J26" s="112"/>
      <c r="K26" s="79"/>
      <c r="L26" s="51">
        <v>2580.5909999999999</v>
      </c>
      <c r="M26" s="51">
        <v>2580.5909999999999</v>
      </c>
      <c r="N26" s="76">
        <f>(M$23-G$16)*O$19</f>
        <v>297.5</v>
      </c>
      <c r="O26" s="77">
        <f t="shared" si="3"/>
        <v>-1.3559905210084289E-2</v>
      </c>
      <c r="P26" s="82"/>
      <c r="Q26" s="52">
        <f t="shared" si="0"/>
        <v>-708.3908237577275</v>
      </c>
      <c r="R26" s="73">
        <f t="shared" si="1"/>
        <v>-0.58509249550687092</v>
      </c>
      <c r="S26" s="74">
        <f t="shared" si="2"/>
        <v>-4.1136075596088777E-2</v>
      </c>
      <c r="T26" s="99"/>
    </row>
    <row r="27" spans="1:20" ht="15.75" x14ac:dyDescent="0.25">
      <c r="A27" s="4"/>
      <c r="B27" s="103">
        <v>45178</v>
      </c>
      <c r="C27" s="97"/>
      <c r="D27" s="95">
        <v>8259.1</v>
      </c>
      <c r="E27" s="96">
        <v>20.399999999999999</v>
      </c>
      <c r="F27" s="86">
        <f>$E$17*(D27-D$10)+($E$18*(E27-$F$10))</f>
        <v>-4.2483672000000752</v>
      </c>
      <c r="G27" s="87">
        <f t="shared" si="4"/>
        <v>-0.42483672000000755</v>
      </c>
      <c r="H27" s="87">
        <f t="shared" si="5"/>
        <v>2563.1661632800001</v>
      </c>
      <c r="I27" s="111" t="s">
        <v>55</v>
      </c>
      <c r="J27" s="112"/>
      <c r="K27" s="79"/>
      <c r="L27" s="51">
        <v>2580.5909999999999</v>
      </c>
      <c r="M27" s="51">
        <v>2580.5909999999999</v>
      </c>
      <c r="N27" s="76">
        <f t="shared" ref="N27:N30" si="7">(M$23-G$16)*O$19</f>
        <v>297.5</v>
      </c>
      <c r="O27" s="77">
        <f t="shared" si="3"/>
        <v>-1.4280225882353195E-2</v>
      </c>
      <c r="P27" s="82"/>
      <c r="Q27" s="52">
        <f t="shared" si="0"/>
        <v>-708.18309349234346</v>
      </c>
      <c r="R27" s="73">
        <f t="shared" si="1"/>
        <v>-0.61617340744345084</v>
      </c>
      <c r="S27" s="74">
        <f t="shared" si="2"/>
        <v>-4.3321280077152767E-2</v>
      </c>
      <c r="T27" s="99"/>
    </row>
    <row r="28" spans="1:20" ht="15.75" x14ac:dyDescent="0.25">
      <c r="A28" s="4"/>
      <c r="B28" s="103">
        <v>45186</v>
      </c>
      <c r="C28" s="97"/>
      <c r="D28" s="95">
        <v>8267.9</v>
      </c>
      <c r="E28" s="96">
        <v>20</v>
      </c>
      <c r="F28" s="86">
        <f t="shared" si="6"/>
        <v>-2.4359808000002277</v>
      </c>
      <c r="G28" s="87">
        <f t="shared" si="4"/>
        <v>-0.24359808000002278</v>
      </c>
      <c r="H28" s="87">
        <f t="shared" si="5"/>
        <v>2563.3474019199998</v>
      </c>
      <c r="I28" s="111" t="s">
        <v>55</v>
      </c>
      <c r="J28" s="112"/>
      <c r="K28" s="79"/>
      <c r="L28" s="51">
        <v>2580.5909999999999</v>
      </c>
      <c r="M28" s="51">
        <v>2580.5909999999999</v>
      </c>
      <c r="N28" s="76">
        <f t="shared" si="7"/>
        <v>297.5</v>
      </c>
      <c r="O28" s="77">
        <f t="shared" si="3"/>
        <v>-8.1881707563032854E-3</v>
      </c>
      <c r="P28" s="82"/>
      <c r="Q28" s="52">
        <f t="shared" si="0"/>
        <v>-710.01110395609544</v>
      </c>
      <c r="R28" s="73">
        <f t="shared" si="1"/>
        <v>-0.35330905247619299</v>
      </c>
      <c r="S28" s="74">
        <f t="shared" si="2"/>
        <v>-2.4840085974530322E-2</v>
      </c>
      <c r="T28" s="99"/>
    </row>
    <row r="29" spans="1:20" ht="15.75" x14ac:dyDescent="0.25">
      <c r="A29" s="4"/>
      <c r="B29" s="103">
        <v>45187</v>
      </c>
      <c r="C29" s="97"/>
      <c r="D29" s="95">
        <v>8265.4</v>
      </c>
      <c r="E29" s="96">
        <v>20</v>
      </c>
      <c r="F29" s="86">
        <f t="shared" ref="F29:F34" si="8">$E$17*(D29-D$10)+($E$18*(E29-$F$10))</f>
        <v>-2.9573808000002275</v>
      </c>
      <c r="G29" s="87">
        <f t="shared" si="4"/>
        <v>-0.29573808000002277</v>
      </c>
      <c r="H29" s="87">
        <f t="shared" si="5"/>
        <v>2563.29526192</v>
      </c>
      <c r="I29" s="111" t="s">
        <v>55</v>
      </c>
      <c r="J29" s="112"/>
      <c r="K29" s="79"/>
      <c r="L29" s="51">
        <v>2580.5909999999999</v>
      </c>
      <c r="M29" s="51">
        <v>2580.5909999999999</v>
      </c>
      <c r="N29" s="76">
        <f t="shared" si="7"/>
        <v>297.5</v>
      </c>
      <c r="O29" s="77">
        <f t="shared" si="3"/>
        <v>-9.940775798320093E-3</v>
      </c>
      <c r="P29" s="82"/>
      <c r="Q29" s="52">
        <f t="shared" si="0"/>
        <v>-709.49178644349286</v>
      </c>
      <c r="R29" s="73">
        <f t="shared" si="1"/>
        <v>-0.42893170925619295</v>
      </c>
      <c r="S29" s="74">
        <f t="shared" si="2"/>
        <v>-3.0156885198530322E-2</v>
      </c>
      <c r="T29" s="99"/>
    </row>
    <row r="30" spans="1:20" ht="15.75" x14ac:dyDescent="0.25">
      <c r="A30" s="4"/>
      <c r="B30" s="103">
        <v>45189</v>
      </c>
      <c r="C30" s="97"/>
      <c r="D30" s="95">
        <v>8268.7000000000007</v>
      </c>
      <c r="E30" s="96">
        <v>19.899999999999999</v>
      </c>
      <c r="F30" s="86">
        <f t="shared" si="8"/>
        <v>-2.2748681999999998</v>
      </c>
      <c r="G30" s="87">
        <f t="shared" si="4"/>
        <v>-0.22748681999999998</v>
      </c>
      <c r="H30" s="87">
        <f t="shared" si="5"/>
        <v>2563.3635131799997</v>
      </c>
      <c r="I30" s="111" t="s">
        <v>55</v>
      </c>
      <c r="J30" s="112"/>
      <c r="K30" s="79"/>
      <c r="L30" s="51">
        <v>2580.5909999999999</v>
      </c>
      <c r="M30" s="51">
        <v>2580.5909999999999</v>
      </c>
      <c r="N30" s="76">
        <f t="shared" si="7"/>
        <v>297.5</v>
      </c>
      <c r="O30" s="77">
        <f t="shared" si="3"/>
        <v>-7.6466157983193271E-3</v>
      </c>
      <c r="P30" s="82"/>
      <c r="Q30" s="52">
        <f t="shared" ref="Q30:Q36" si="9">($D$3*(D30)^2)+($F$3*D30)+$H$3</f>
        <v>-710.17728494968128</v>
      </c>
      <c r="R30" s="73">
        <f t="shared" ref="R30:R36" si="10">F30*0.1450377/1</f>
        <v>-0.32994165153113997</v>
      </c>
      <c r="S30" s="74">
        <f t="shared" ref="S30:S36" si="11">+F30*0.01019716/1</f>
        <v>-2.3197195014312E-2</v>
      </c>
      <c r="T30" s="99"/>
    </row>
    <row r="31" spans="1:20" ht="15.75" x14ac:dyDescent="0.25">
      <c r="B31" s="103">
        <v>45264</v>
      </c>
      <c r="C31" s="97"/>
      <c r="D31" s="95">
        <v>8280.9</v>
      </c>
      <c r="E31" s="96">
        <v>19.899999999999999</v>
      </c>
      <c r="F31" s="86">
        <f t="shared" si="8"/>
        <v>0.26956379999977231</v>
      </c>
      <c r="G31" s="87">
        <f t="shared" ref="G31" si="12">F31*0.1/1</f>
        <v>2.6956379999977232E-2</v>
      </c>
      <c r="H31" s="87">
        <f t="shared" ref="H31" si="13">+G31+$G$16</f>
        <v>2563.6179563799997</v>
      </c>
      <c r="I31" s="111" t="s">
        <v>55</v>
      </c>
      <c r="J31" s="112"/>
      <c r="K31" s="79"/>
      <c r="L31" s="51">
        <v>2580.5909999999999</v>
      </c>
      <c r="M31" s="51">
        <v>2580.5909999999999</v>
      </c>
      <c r="N31" s="76">
        <f t="shared" ref="N31" si="14">(M$23-G$16)*O$19</f>
        <v>297.5</v>
      </c>
      <c r="O31" s="77">
        <f t="shared" ref="O31" si="15">F31/N31</f>
        <v>9.0609680672192375E-4</v>
      </c>
      <c r="P31" s="82"/>
      <c r="Q31" s="52">
        <f t="shared" si="9"/>
        <v>-712.71150842878342</v>
      </c>
      <c r="R31" s="73">
        <f t="shared" si="10"/>
        <v>3.9096913555226973E-2</v>
      </c>
      <c r="S31" s="74">
        <f t="shared" si="11"/>
        <v>2.7487851988056782E-3</v>
      </c>
    </row>
    <row r="32" spans="1:20" ht="15.75" x14ac:dyDescent="0.25">
      <c r="B32" s="103">
        <v>45275</v>
      </c>
      <c r="C32" s="97"/>
      <c r="D32" s="95">
        <v>8282.9</v>
      </c>
      <c r="E32" s="96">
        <v>19.399999999999999</v>
      </c>
      <c r="F32" s="86">
        <f t="shared" si="8"/>
        <v>0.6580067999997723</v>
      </c>
      <c r="G32" s="87">
        <f t="shared" ref="G32" si="16">F32*0.1/1</f>
        <v>6.5800679999977227E-2</v>
      </c>
      <c r="H32" s="87">
        <f t="shared" ref="H32" si="17">+G32+$G$16</f>
        <v>2563.6568006799998</v>
      </c>
      <c r="I32" s="111" t="s">
        <v>55</v>
      </c>
      <c r="J32" s="112"/>
      <c r="K32" s="79"/>
      <c r="L32" s="51">
        <v>2580.5909999999999</v>
      </c>
      <c r="M32" s="51">
        <v>2580.5909999999999</v>
      </c>
      <c r="N32" s="76">
        <f t="shared" ref="N32" si="18">(M$23-G$16)*O$19</f>
        <v>297.5</v>
      </c>
      <c r="O32" s="77">
        <f t="shared" ref="O32" si="19">F32/N32</f>
        <v>2.2117875630244446E-3</v>
      </c>
      <c r="P32" s="82"/>
      <c r="Q32" s="52">
        <f t="shared" si="9"/>
        <v>-713.12694833383557</v>
      </c>
      <c r="R32" s="73">
        <f t="shared" si="10"/>
        <v>9.5435792856326973E-2</v>
      </c>
      <c r="S32" s="74">
        <f t="shared" si="11"/>
        <v>6.7098006206856783E-3</v>
      </c>
    </row>
    <row r="33" spans="2:19" ht="15.75" x14ac:dyDescent="0.25">
      <c r="B33" s="103">
        <v>45292</v>
      </c>
      <c r="C33" s="97"/>
      <c r="D33" s="95">
        <v>8280.9</v>
      </c>
      <c r="E33" s="96">
        <v>19.399999999999999</v>
      </c>
      <c r="F33" s="86">
        <f t="shared" si="8"/>
        <v>0.24088679999977231</v>
      </c>
      <c r="G33" s="87">
        <f t="shared" ref="G33" si="20">F33*0.1/1</f>
        <v>2.4088679999977231E-2</v>
      </c>
      <c r="H33" s="87">
        <f t="shared" ref="H33" si="21">+G33+$G$16</f>
        <v>2563.6150886800001</v>
      </c>
      <c r="I33" s="111" t="s">
        <v>55</v>
      </c>
      <c r="J33" s="112"/>
      <c r="K33" s="79"/>
      <c r="L33" s="51">
        <v>2580.5909999999999</v>
      </c>
      <c r="M33" s="51">
        <v>2580.5909999999999</v>
      </c>
      <c r="N33" s="76">
        <f t="shared" ref="N33" si="22">(M$23-G$16)*O$19</f>
        <v>297.5</v>
      </c>
      <c r="O33" s="77">
        <f t="shared" ref="O33" si="23">F33/N33</f>
        <v>8.0970352941099936E-4</v>
      </c>
      <c r="P33" s="82"/>
      <c r="Q33" s="52">
        <f t="shared" si="9"/>
        <v>-712.71150842878342</v>
      </c>
      <c r="R33" s="73">
        <f t="shared" si="10"/>
        <v>3.4937667432326971E-2</v>
      </c>
      <c r="S33" s="74">
        <f t="shared" si="11"/>
        <v>2.456361241485678E-3</v>
      </c>
    </row>
    <row r="34" spans="2:19" ht="15.75" x14ac:dyDescent="0.25">
      <c r="B34" s="103">
        <v>45293</v>
      </c>
      <c r="C34" s="97"/>
      <c r="D34" s="95">
        <v>8276.2999999999993</v>
      </c>
      <c r="E34" s="96">
        <v>19.399999999999999</v>
      </c>
      <c r="F34" s="86">
        <f t="shared" si="8"/>
        <v>-0.71848920000030359</v>
      </c>
      <c r="G34" s="87">
        <f t="shared" ref="G34" si="24">F34*0.1/1</f>
        <v>-7.1848920000030361E-2</v>
      </c>
      <c r="H34" s="87">
        <f t="shared" ref="H34" si="25">+G34+$G$16</f>
        <v>2563.51915108</v>
      </c>
      <c r="I34" s="111" t="s">
        <v>55</v>
      </c>
      <c r="J34" s="112"/>
      <c r="K34" s="79"/>
      <c r="L34" s="51">
        <v>2580.5909999999999</v>
      </c>
      <c r="M34" s="51">
        <v>2580.5909999999999</v>
      </c>
      <c r="N34" s="76">
        <f t="shared" ref="N34" si="26">(M$23-G$16)*O$19</f>
        <v>297.5</v>
      </c>
      <c r="O34" s="77">
        <f t="shared" ref="O34" si="27">F34/N34</f>
        <v>-2.4150897479001802E-3</v>
      </c>
      <c r="P34" s="82"/>
      <c r="Q34" s="52">
        <f t="shared" si="9"/>
        <v>-711.75598962702111</v>
      </c>
      <c r="R34" s="73">
        <f t="shared" si="10"/>
        <v>-0.10420802104288403</v>
      </c>
      <c r="S34" s="74">
        <f t="shared" si="11"/>
        <v>-7.3265493306750957E-3</v>
      </c>
    </row>
    <row r="35" spans="2:19" ht="15.75" x14ac:dyDescent="0.25">
      <c r="B35" s="103">
        <v>45296</v>
      </c>
      <c r="C35" s="97"/>
      <c r="D35" s="95">
        <v>8278.2999999999993</v>
      </c>
      <c r="E35" s="96">
        <v>19.399999999999999</v>
      </c>
      <c r="F35" s="86">
        <f t="shared" ref="F35" si="28">$E$17*(D35-D$10)+($E$18*(E35-$F$10))</f>
        <v>-0.30136920000030354</v>
      </c>
      <c r="G35" s="87">
        <f t="shared" ref="G35" si="29">F35*0.1/1</f>
        <v>-3.0136920000030355E-2</v>
      </c>
      <c r="H35" s="87">
        <f t="shared" ref="H35" si="30">+G35+$G$16</f>
        <v>2563.5608630799998</v>
      </c>
      <c r="I35" s="111" t="s">
        <v>55</v>
      </c>
      <c r="J35" s="112"/>
      <c r="K35" s="79"/>
      <c r="L35" s="51">
        <v>2580.5909999999999</v>
      </c>
      <c r="M35" s="51">
        <v>2580.5909999999999</v>
      </c>
      <c r="N35" s="76">
        <f t="shared" ref="N35" si="31">(M$23-G$16)*O$19</f>
        <v>297.5</v>
      </c>
      <c r="O35" s="77">
        <f t="shared" ref="O35" si="32">F35/N35</f>
        <v>-1.0130057142867346E-3</v>
      </c>
      <c r="P35" s="82"/>
      <c r="Q35" s="52">
        <f t="shared" si="9"/>
        <v>-712.17143378670494</v>
      </c>
      <c r="R35" s="73">
        <f t="shared" si="10"/>
        <v>-4.3709895618884019E-2</v>
      </c>
      <c r="S35" s="74">
        <f t="shared" si="11"/>
        <v>-3.0731099514750954E-3</v>
      </c>
    </row>
    <row r="36" spans="2:19" ht="15.75" x14ac:dyDescent="0.25">
      <c r="B36" s="103">
        <v>45297</v>
      </c>
      <c r="C36" s="97"/>
      <c r="D36" s="95">
        <v>8279.2000000000007</v>
      </c>
      <c r="E36" s="96">
        <v>19.399999999999999</v>
      </c>
      <c r="F36" s="86">
        <f t="shared" ref="F36" si="33">$E$17*(D36-D$10)+($E$18*(E36-$F$10))</f>
        <v>-0.11366520000000006</v>
      </c>
      <c r="G36" s="87">
        <f t="shared" ref="G36" si="34">F36*0.1/1</f>
        <v>-1.1366520000000007E-2</v>
      </c>
      <c r="H36" s="87">
        <f t="shared" ref="H36" si="35">+G36+$G$16</f>
        <v>2563.5796334799998</v>
      </c>
      <c r="I36" s="111" t="s">
        <v>55</v>
      </c>
      <c r="J36" s="112"/>
      <c r="K36" s="79"/>
      <c r="L36" s="51">
        <v>2580.5909999999999</v>
      </c>
      <c r="M36" s="51">
        <v>2580.5909999999999</v>
      </c>
      <c r="N36" s="76">
        <f t="shared" ref="N36" si="36">(M$23-G$16)*O$19</f>
        <v>297.5</v>
      </c>
      <c r="O36" s="77">
        <f t="shared" ref="O36" si="37">F36/N36</f>
        <v>-3.8206789915966408E-4</v>
      </c>
      <c r="P36" s="82"/>
      <c r="Q36" s="52">
        <f t="shared" si="9"/>
        <v>-712.35838305505285</v>
      </c>
      <c r="R36" s="73">
        <f t="shared" si="10"/>
        <v>-1.6485739178040009E-2</v>
      </c>
      <c r="S36" s="74">
        <f t="shared" si="11"/>
        <v>-1.1590622308320006E-3</v>
      </c>
    </row>
    <row r="37" spans="2:19" ht="15.75" x14ac:dyDescent="0.25">
      <c r="B37" s="103">
        <v>45298</v>
      </c>
      <c r="C37" s="97"/>
      <c r="D37" s="95">
        <v>8278.9</v>
      </c>
      <c r="E37" s="96">
        <v>19.399999999999999</v>
      </c>
      <c r="F37" s="86">
        <f t="shared" ref="F37" si="38">$E$17*(D37-D$10)+($E$18*(E37-$F$10))</f>
        <v>-0.17623320000022769</v>
      </c>
      <c r="G37" s="87">
        <f t="shared" ref="G37" si="39">F37*0.1/1</f>
        <v>-1.7623320000022768E-2</v>
      </c>
      <c r="H37" s="87">
        <f t="shared" ref="H37" si="40">+G37+$G$16</f>
        <v>2563.5733766799999</v>
      </c>
      <c r="I37" s="111" t="s">
        <v>55</v>
      </c>
      <c r="J37" s="112"/>
      <c r="K37" s="79"/>
      <c r="L37" s="51">
        <v>2580.5909999999999</v>
      </c>
      <c r="M37" s="51">
        <v>2580.5909999999999</v>
      </c>
      <c r="N37" s="76">
        <f t="shared" ref="N37" si="41">(M$23-G$16)*O$19</f>
        <v>297.5</v>
      </c>
      <c r="O37" s="77">
        <f t="shared" ref="O37" si="42">F37/N37</f>
        <v>-5.9238050420244595E-4</v>
      </c>
      <c r="P37" s="82"/>
      <c r="Q37" s="52">
        <f t="shared" ref="Q37" si="43">($D$3*(D37)^2)+($F$3*D37)+$H$3</f>
        <v>-712.29606667389157</v>
      </c>
      <c r="R37" s="73">
        <f t="shared" ref="R37" si="44">F37*0.1450377/1</f>
        <v>-2.5560457991673023E-2</v>
      </c>
      <c r="S37" s="74">
        <f t="shared" ref="S37" si="45">+F37*0.01019716/1</f>
        <v>-1.7970781377143218E-3</v>
      </c>
    </row>
    <row r="38" spans="2:19" ht="15.75" x14ac:dyDescent="0.25">
      <c r="B38" s="103">
        <v>45299</v>
      </c>
      <c r="C38" s="97"/>
      <c r="D38" s="95">
        <v>8273.7000000000007</v>
      </c>
      <c r="E38" s="96">
        <v>19.399999999999999</v>
      </c>
      <c r="F38" s="86">
        <f t="shared" ref="F38" si="46">$E$17*(D38-D$10)+($E$18*(E38-$F$10))</f>
        <v>-1.2607452000000001</v>
      </c>
      <c r="G38" s="87">
        <f t="shared" ref="G38" si="47">F38*0.1/1</f>
        <v>-0.12607452000000002</v>
      </c>
      <c r="H38" s="87">
        <f t="shared" ref="H38" si="48">+G38+$G$16</f>
        <v>2563.4649254799997</v>
      </c>
      <c r="I38" s="111" t="s">
        <v>55</v>
      </c>
      <c r="J38" s="112"/>
      <c r="K38" s="79"/>
      <c r="L38" s="51">
        <v>2580.5909999999999</v>
      </c>
      <c r="M38" s="51">
        <v>2580.5909999999999</v>
      </c>
      <c r="N38" s="76">
        <f t="shared" ref="N38" si="49">(M$23-G$16)*O$19</f>
        <v>297.5</v>
      </c>
      <c r="O38" s="77">
        <f t="shared" ref="O38" si="50">F38/N38</f>
        <v>-4.2377989915966391E-3</v>
      </c>
      <c r="P38" s="82"/>
      <c r="Q38" s="52">
        <f t="shared" ref="Q38" si="51">($D$3*(D38)^2)+($F$3*D38)+$H$3</f>
        <v>-711.21590945392131</v>
      </c>
      <c r="R38" s="73">
        <f t="shared" ref="R38" si="52">F38*0.1450377/1</f>
        <v>-0.18285558409404001</v>
      </c>
      <c r="S38" s="74">
        <f t="shared" ref="S38" si="53">+F38*0.01019716/1</f>
        <v>-1.2856020523632002E-2</v>
      </c>
    </row>
    <row r="39" spans="2:19" ht="15.75" x14ac:dyDescent="0.25">
      <c r="B39" s="103">
        <v>45300</v>
      </c>
      <c r="C39" s="97"/>
      <c r="D39" s="95">
        <v>8273.7999999999993</v>
      </c>
      <c r="E39" s="96">
        <v>19.399999999999999</v>
      </c>
      <c r="F39" s="86">
        <f t="shared" ref="F39" si="54">$E$17*(D39-D$10)+($E$18*(E39-$F$10))</f>
        <v>-1.2398892000003037</v>
      </c>
      <c r="G39" s="87">
        <f t="shared" ref="G39" si="55">F39*0.1/1</f>
        <v>-0.12398892000003037</v>
      </c>
      <c r="H39" s="87">
        <f t="shared" ref="H39" si="56">+G39+$G$16</f>
        <v>2563.4670110799998</v>
      </c>
      <c r="I39" s="111" t="s">
        <v>55</v>
      </c>
      <c r="J39" s="112"/>
      <c r="K39" s="79"/>
      <c r="L39" s="51">
        <v>2580.5909999999999</v>
      </c>
      <c r="M39" s="51">
        <v>2580.5909999999999</v>
      </c>
      <c r="N39" s="76">
        <f t="shared" ref="N39" si="57">(M$23-G$16)*O$19</f>
        <v>297.5</v>
      </c>
      <c r="O39" s="77">
        <f t="shared" ref="O39" si="58">F39/N39</f>
        <v>-4.1676947899169873E-3</v>
      </c>
      <c r="P39" s="82"/>
      <c r="Q39" s="52">
        <f t="shared" ref="Q39" si="59">($D$3*(D39)^2)+($F$3*D39)+$H$3</f>
        <v>-711.23668182607844</v>
      </c>
      <c r="R39" s="73">
        <f t="shared" ref="R39" si="60">F39*0.1450377/1</f>
        <v>-0.17983067782288403</v>
      </c>
      <c r="S39" s="74">
        <f t="shared" ref="S39" si="61">+F39*0.01019716/1</f>
        <v>-1.2643348554675096E-2</v>
      </c>
    </row>
    <row r="40" spans="2:19" ht="15.75" x14ac:dyDescent="0.25">
      <c r="B40" s="103">
        <v>45301</v>
      </c>
      <c r="C40" s="97"/>
      <c r="D40" s="95">
        <v>8275.9</v>
      </c>
      <c r="E40" s="96">
        <v>19.5</v>
      </c>
      <c r="F40" s="86">
        <f t="shared" ref="F40" si="62">$E$17*(D40-D$10)+($E$18*(E40-$F$10))</f>
        <v>-0.79617780000022764</v>
      </c>
      <c r="G40" s="87">
        <f t="shared" ref="G40" si="63">F40*0.1/1</f>
        <v>-7.9617780000022773E-2</v>
      </c>
      <c r="H40" s="87">
        <f t="shared" ref="H40" si="64">+G40+$G$16</f>
        <v>2563.5113822200001</v>
      </c>
      <c r="I40" s="111" t="s">
        <v>55</v>
      </c>
      <c r="J40" s="112"/>
      <c r="K40" s="79"/>
      <c r="L40" s="51">
        <v>2580.5909999999999</v>
      </c>
      <c r="M40" s="51">
        <v>2580.5909999999999</v>
      </c>
      <c r="N40" s="76">
        <f t="shared" ref="N40" si="65">(M$23-G$16)*O$19</f>
        <v>297.5</v>
      </c>
      <c r="O40" s="77">
        <f t="shared" ref="O40" si="66">F40/N40</f>
        <v>-2.676227899160429E-3</v>
      </c>
      <c r="P40" s="82"/>
      <c r="Q40" s="52">
        <f t="shared" ref="Q40" si="67">($D$3*(D40)^2)+($F$3*D40)+$H$3</f>
        <v>-711.67290057310356</v>
      </c>
      <c r="R40" s="73">
        <f t="shared" ref="R40" si="68">F40*0.1450377/1</f>
        <v>-0.11547579690309301</v>
      </c>
      <c r="S40" s="74">
        <f t="shared" ref="S40" si="69">+F40*0.01019716/1</f>
        <v>-8.1187524150503221E-3</v>
      </c>
    </row>
    <row r="41" spans="2:19" ht="15.75" x14ac:dyDescent="0.25">
      <c r="B41" s="103">
        <v>45302</v>
      </c>
      <c r="C41" s="97"/>
      <c r="D41" s="95">
        <v>8275.4</v>
      </c>
      <c r="E41" s="96">
        <v>19.5</v>
      </c>
      <c r="F41" s="86">
        <f t="shared" ref="F41:F42" si="70">$E$17*(D41-D$10)+($E$18*(E41-$F$10))</f>
        <v>-0.90045780000022757</v>
      </c>
      <c r="G41" s="87">
        <f t="shared" ref="G41:G42" si="71">F41*0.1/1</f>
        <v>-9.0045780000022765E-2</v>
      </c>
      <c r="H41" s="87">
        <f t="shared" ref="H41:H42" si="72">+G41+$G$16</f>
        <v>2563.50095422</v>
      </c>
      <c r="I41" s="111" t="s">
        <v>55</v>
      </c>
      <c r="J41" s="112"/>
      <c r="K41" s="79"/>
      <c r="L41" s="51">
        <v>2580.5909999999999</v>
      </c>
      <c r="M41" s="51">
        <v>2580.5909999999999</v>
      </c>
      <c r="N41" s="76">
        <f t="shared" ref="N41:N42" si="73">(M$23-G$16)*O$19</f>
        <v>297.5</v>
      </c>
      <c r="O41" s="77">
        <f t="shared" ref="O41:O42" si="74">F41/N41</f>
        <v>-3.0267489075637903E-3</v>
      </c>
      <c r="P41" s="82"/>
      <c r="Q41" s="52">
        <f t="shared" ref="Q41:Q42" si="75">($D$3*(D41)^2)+($F$3*D41)+$H$3</f>
        <v>-711.56903915165299</v>
      </c>
      <c r="R41" s="73">
        <f t="shared" ref="R41:R42" si="76">F41*0.1450377/1</f>
        <v>-0.13060032825909301</v>
      </c>
      <c r="S41" s="74">
        <f t="shared" ref="S41:S42" si="77">+F41*0.01019716/1</f>
        <v>-9.182112259850321E-3</v>
      </c>
    </row>
    <row r="42" spans="2:19" ht="15.75" x14ac:dyDescent="0.25">
      <c r="B42" s="103">
        <v>45303</v>
      </c>
      <c r="C42" s="97"/>
      <c r="D42" s="95">
        <v>8276.2000000000007</v>
      </c>
      <c r="E42" s="96">
        <v>19.399999999999999</v>
      </c>
      <c r="F42" s="86">
        <f t="shared" si="70"/>
        <v>-0.73934520000000004</v>
      </c>
      <c r="G42" s="87">
        <f t="shared" si="71"/>
        <v>-7.3934520000000004E-2</v>
      </c>
      <c r="H42" s="87">
        <f t="shared" si="72"/>
        <v>2563.5170654799999</v>
      </c>
      <c r="I42" s="111" t="s">
        <v>55</v>
      </c>
      <c r="J42" s="112"/>
      <c r="K42" s="79"/>
      <c r="L42" s="51">
        <v>2580.5909999999999</v>
      </c>
      <c r="M42" s="51">
        <v>2580.5909999999999</v>
      </c>
      <c r="N42" s="76">
        <f t="shared" si="73"/>
        <v>297.5</v>
      </c>
      <c r="O42" s="77">
        <f t="shared" si="74"/>
        <v>-2.485193949579832E-3</v>
      </c>
      <c r="P42" s="82"/>
      <c r="Q42" s="52">
        <f t="shared" si="75"/>
        <v>-711.73521737047872</v>
      </c>
      <c r="R42" s="73">
        <f t="shared" si="76"/>
        <v>-0.10723292731403999</v>
      </c>
      <c r="S42" s="74">
        <f t="shared" si="77"/>
        <v>-7.5392212996320002E-3</v>
      </c>
    </row>
    <row r="43" spans="2:19" ht="15.75" x14ac:dyDescent="0.25">
      <c r="B43" s="103">
        <v>45311</v>
      </c>
      <c r="C43" s="97"/>
      <c r="D43" s="95">
        <v>8279.2999999999993</v>
      </c>
      <c r="E43" s="96">
        <v>19.399999999999999</v>
      </c>
      <c r="F43" s="86">
        <f t="shared" ref="F43" si="78">$E$17*(D43-D$10)+($E$18*(E43-$F$10))</f>
        <v>-9.2809200000303571E-2</v>
      </c>
      <c r="G43" s="87">
        <f t="shared" ref="G43" si="79">F43*0.1/1</f>
        <v>-9.2809200000303575E-3</v>
      </c>
      <c r="H43" s="87">
        <f t="shared" ref="H43" si="80">+G43+$G$16</f>
        <v>2563.5817190799999</v>
      </c>
      <c r="I43" s="111" t="s">
        <v>55</v>
      </c>
      <c r="J43" s="112"/>
      <c r="K43" s="79"/>
      <c r="L43" s="51">
        <v>2580.5909999999999</v>
      </c>
      <c r="M43" s="51">
        <v>2580.5909999999999</v>
      </c>
      <c r="N43" s="76">
        <f t="shared" ref="N43" si="81">(M$23-G$16)*O$19</f>
        <v>297.5</v>
      </c>
      <c r="O43" s="77">
        <f t="shared" ref="O43" si="82">F43/N43</f>
        <v>-3.1196369748001201E-4</v>
      </c>
      <c r="P43" s="82"/>
      <c r="Q43" s="52">
        <f t="shared" ref="Q43" si="83">($D$3*(D43)^2)+($F$3*D43)+$H$3</f>
        <v>-712.37915517285705</v>
      </c>
      <c r="R43" s="73">
        <f t="shared" ref="R43" si="84">F43*0.1450377/1</f>
        <v>-1.3460832906884029E-2</v>
      </c>
      <c r="S43" s="74">
        <f t="shared" ref="S43" si="85">+F43*0.01019716/1</f>
        <v>-9.4639026187509558E-4</v>
      </c>
    </row>
    <row r="44" spans="2:19" ht="15.75" x14ac:dyDescent="0.25">
      <c r="B44" s="103">
        <v>45316</v>
      </c>
      <c r="C44" s="97"/>
      <c r="D44" s="95">
        <v>8280.9</v>
      </c>
      <c r="E44" s="96">
        <v>19.5</v>
      </c>
      <c r="F44" s="86">
        <f t="shared" ref="F44" si="86">$E$17*(D44-D$10)+($E$18*(E44-$F$10))</f>
        <v>0.24662219999977239</v>
      </c>
      <c r="G44" s="87">
        <f t="shared" ref="G44" si="87">F44*0.1/1</f>
        <v>2.4662219999977239E-2</v>
      </c>
      <c r="H44" s="87">
        <f t="shared" ref="H44" si="88">+G44+$G$16</f>
        <v>2563.6156622199996</v>
      </c>
      <c r="I44" s="111" t="s">
        <v>55</v>
      </c>
      <c r="J44" s="112"/>
      <c r="K44" s="79"/>
      <c r="L44" s="51">
        <v>2580.5909999999999</v>
      </c>
      <c r="M44" s="51">
        <v>2580.5909999999999</v>
      </c>
      <c r="N44" s="76">
        <f t="shared" ref="N44" si="89">(M$23-G$16)*O$19</f>
        <v>297.5</v>
      </c>
      <c r="O44" s="77">
        <f t="shared" ref="O44" si="90">F44/N44</f>
        <v>8.289821848731845E-4</v>
      </c>
      <c r="P44" s="82"/>
      <c r="Q44" s="52">
        <f t="shared" ref="Q44" si="91">($D$3*(D44)^2)+($F$3*D44)+$H$3</f>
        <v>-712.71150842878342</v>
      </c>
      <c r="R44" s="73">
        <f t="shared" ref="R44" si="92">F44*0.1450377/1</f>
        <v>3.5769516656906988E-2</v>
      </c>
      <c r="S44" s="74">
        <f t="shared" ref="S44" si="93">+F44*0.01019716/1</f>
        <v>2.5148460329496793E-3</v>
      </c>
    </row>
    <row r="45" spans="2:19" ht="15.75" x14ac:dyDescent="0.25">
      <c r="B45" s="103">
        <v>45325</v>
      </c>
      <c r="C45" s="97"/>
      <c r="D45" s="95">
        <v>8282.6</v>
      </c>
      <c r="E45" s="96">
        <v>19.399999999999999</v>
      </c>
      <c r="F45" s="86">
        <f t="shared" ref="F45" si="94">$E$17*(D45-D$10)+($E$18*(E45-$F$10))</f>
        <v>0.595438799999924</v>
      </c>
      <c r="G45" s="87">
        <f t="shared" ref="G45" si="95">F45*0.1/1</f>
        <v>5.9543879999992402E-2</v>
      </c>
      <c r="H45" s="87">
        <f t="shared" ref="H45" si="96">+G45+$G$16</f>
        <v>2563.65054388</v>
      </c>
      <c r="I45" s="111" t="s">
        <v>55</v>
      </c>
      <c r="J45" s="112"/>
      <c r="K45" s="79"/>
      <c r="L45" s="51">
        <v>2580.5909999999999</v>
      </c>
      <c r="M45" s="51">
        <v>2580.5909999999999</v>
      </c>
      <c r="N45" s="76">
        <f t="shared" ref="N45" si="97">(M$23-G$16)*O$19</f>
        <v>297.5</v>
      </c>
      <c r="O45" s="77">
        <f t="shared" ref="O45" si="98">F45/N45</f>
        <v>2.0014749579829378E-3</v>
      </c>
      <c r="P45" s="82"/>
      <c r="Q45" s="52">
        <f t="shared" ref="Q45" si="99">($D$3*(D45)^2)+($F$3*D45)+$H$3</f>
        <v>-713.06463246600492</v>
      </c>
      <c r="R45" s="73">
        <f t="shared" ref="R45" si="100">F45*0.1450377/1</f>
        <v>8.6361074042748967E-2</v>
      </c>
      <c r="S45" s="74">
        <f t="shared" ref="S45" si="101">+F45*0.01019716/1</f>
        <v>6.0717847138072253E-3</v>
      </c>
    </row>
    <row r="46" spans="2:19" ht="15.75" x14ac:dyDescent="0.25">
      <c r="B46" s="103">
        <v>45330</v>
      </c>
      <c r="C46" s="97"/>
      <c r="D46" s="95">
        <v>8281.9</v>
      </c>
      <c r="E46" s="96">
        <v>19.399999999999999</v>
      </c>
      <c r="F46" s="86">
        <f t="shared" ref="F46" si="102">$E$17*(D46-D$10)+($E$18*(E46-$F$10))</f>
        <v>0.44944679999977233</v>
      </c>
      <c r="G46" s="87">
        <f t="shared" ref="G46" si="103">F46*0.1/1</f>
        <v>4.4944679999977234E-2</v>
      </c>
      <c r="H46" s="87">
        <f t="shared" ref="H46" si="104">+G46+$G$16</f>
        <v>2563.6359446799997</v>
      </c>
      <c r="I46" s="111" t="s">
        <v>55</v>
      </c>
      <c r="J46" s="112"/>
      <c r="K46" s="79"/>
      <c r="L46" s="51">
        <v>2580.5909999999999</v>
      </c>
      <c r="M46" s="51">
        <v>2580.5909999999999</v>
      </c>
      <c r="N46" s="76">
        <f t="shared" ref="N46" si="105">(M$23-G$16)*O$19</f>
        <v>297.5</v>
      </c>
      <c r="O46" s="77">
        <f t="shared" ref="O46" si="106">F46/N46</f>
        <v>1.5107455462177221E-3</v>
      </c>
      <c r="P46" s="82"/>
      <c r="Q46" s="52">
        <f t="shared" ref="Q46" si="107">($D$3*(D46)^2)+($F$3*D46)+$H$3</f>
        <v>-712.91922861253943</v>
      </c>
      <c r="R46" s="73">
        <f t="shared" ref="R46" si="108">F46*0.1450377/1</f>
        <v>6.5186730144326979E-2</v>
      </c>
      <c r="S46" s="74">
        <f t="shared" ref="S46" si="109">+F46*0.01019716/1</f>
        <v>4.5830809310856788E-3</v>
      </c>
    </row>
    <row r="47" spans="2:19" ht="15.75" x14ac:dyDescent="0.25">
      <c r="B47" s="103">
        <v>45333</v>
      </c>
      <c r="C47" s="97"/>
      <c r="D47" s="95">
        <v>8284.4</v>
      </c>
      <c r="E47" s="96">
        <v>19.399999999999999</v>
      </c>
      <c r="F47" s="86">
        <f t="shared" ref="F47" si="110">$E$17*(D47-D$10)+($E$18*(E47-$F$10))</f>
        <v>0.97084679999977219</v>
      </c>
      <c r="G47" s="87">
        <f t="shared" ref="G47" si="111">F47*0.1/1</f>
        <v>9.7084679999977219E-2</v>
      </c>
      <c r="H47" s="87">
        <f t="shared" ref="H47" si="112">+G47+$G$16</f>
        <v>2563.68808468</v>
      </c>
      <c r="I47" s="111" t="s">
        <v>55</v>
      </c>
      <c r="J47" s="112"/>
      <c r="K47" s="79"/>
      <c r="L47" s="51">
        <v>2580.5909999999999</v>
      </c>
      <c r="M47" s="51">
        <v>2580.5909999999999</v>
      </c>
      <c r="N47" s="76">
        <f t="shared" ref="N47" si="113">(M$23-G$16)*O$19</f>
        <v>297.5</v>
      </c>
      <c r="O47" s="77">
        <f t="shared" ref="O47" si="114">F47/N47</f>
        <v>3.2633505882345283E-3</v>
      </c>
      <c r="P47" s="82"/>
      <c r="Q47" s="52">
        <f t="shared" ref="Q47" si="115">($D$3*(D47)^2)+($F$3*D47)+$H$3</f>
        <v>-713.43852704866686</v>
      </c>
      <c r="R47" s="73">
        <f t="shared" ref="R47" si="116">F47*0.1450377/1</f>
        <v>0.14080938692432696</v>
      </c>
      <c r="S47" s="74">
        <f t="shared" ref="S47" si="117">+F47*0.01019716/1</f>
        <v>9.8998801550856767E-3</v>
      </c>
    </row>
    <row r="48" spans="2:19" ht="15.75" x14ac:dyDescent="0.25">
      <c r="B48" s="103">
        <v>45340</v>
      </c>
      <c r="C48" s="97"/>
      <c r="D48" s="95">
        <v>8285.2000000000007</v>
      </c>
      <c r="E48" s="96">
        <v>19.399999999999999</v>
      </c>
      <c r="F48" s="86">
        <f t="shared" ref="F48" si="118">$E$17*(D48-D$10)+($E$18*(E48-$F$10))</f>
        <v>1.1376947999999998</v>
      </c>
      <c r="G48" s="87">
        <f t="shared" ref="G48" si="119">F48*0.1/1</f>
        <v>0.11376947999999998</v>
      </c>
      <c r="H48" s="87">
        <f t="shared" ref="H48" si="120">+G48+$G$16</f>
        <v>2563.7047694799999</v>
      </c>
      <c r="I48" s="111" t="s">
        <v>55</v>
      </c>
      <c r="J48" s="112"/>
      <c r="K48" s="79"/>
      <c r="L48" s="51">
        <v>2580.5909999999999</v>
      </c>
      <c r="M48" s="51">
        <v>2580.5909999999999</v>
      </c>
      <c r="N48" s="76">
        <f t="shared" ref="N48" si="121">(M$23-G$16)*O$19</f>
        <v>297.5</v>
      </c>
      <c r="O48" s="77">
        <f t="shared" ref="O48" si="122">F48/N48</f>
        <v>3.8241842016806717E-3</v>
      </c>
      <c r="P48" s="82"/>
      <c r="Q48" s="52">
        <f t="shared" ref="Q48" si="123">($D$3*(D48)^2)+($F$3*D48)+$H$3</f>
        <v>-713.60470193778065</v>
      </c>
      <c r="R48" s="73">
        <f t="shared" ref="R48" si="124">F48*0.1450377/1</f>
        <v>0.16500863709395996</v>
      </c>
      <c r="S48" s="74">
        <f t="shared" ref="S48" si="125">+F48*0.01019716/1</f>
        <v>1.1601255906767999E-2</v>
      </c>
    </row>
    <row r="49" spans="2:19" ht="15.75" x14ac:dyDescent="0.25">
      <c r="B49" s="103">
        <v>45346</v>
      </c>
      <c r="C49" s="97"/>
      <c r="D49" s="95">
        <v>8286.2000000000007</v>
      </c>
      <c r="E49" s="96">
        <v>19.5</v>
      </c>
      <c r="F49" s="86">
        <f t="shared" ref="F49" si="126">$E$17*(D49-D$10)+($E$18*(E49-$F$10))</f>
        <v>1.3519902000000001</v>
      </c>
      <c r="G49" s="87">
        <f t="shared" ref="G49" si="127">F49*0.1/1</f>
        <v>0.13519902000000003</v>
      </c>
      <c r="H49" s="87">
        <f t="shared" ref="H49" si="128">+G49+$G$16</f>
        <v>2563.72619902</v>
      </c>
      <c r="I49" s="111" t="s">
        <v>55</v>
      </c>
      <c r="J49" s="112"/>
      <c r="K49" s="79"/>
      <c r="L49" s="51">
        <v>2580.5909999999999</v>
      </c>
      <c r="M49" s="51">
        <v>2580.5909999999999</v>
      </c>
      <c r="N49" s="76">
        <f t="shared" ref="N49" si="129">(M$23-G$16)*O$19</f>
        <v>297.5</v>
      </c>
      <c r="O49" s="77">
        <f t="shared" ref="O49" si="130">F49/N49</f>
        <v>4.5445048739495807E-3</v>
      </c>
      <c r="P49" s="82"/>
      <c r="Q49" s="52">
        <f t="shared" ref="Q49" si="131">($D$3*(D49)^2)+($F$3*D49)+$H$3</f>
        <v>-713.81242013295878</v>
      </c>
      <c r="R49" s="73">
        <f t="shared" ref="R49" si="132">F49*0.1450377/1</f>
        <v>0.19608954903054002</v>
      </c>
      <c r="S49" s="74">
        <f t="shared" ref="S49" si="133">+F49*0.01019716/1</f>
        <v>1.3786460387832001E-2</v>
      </c>
    </row>
    <row r="50" spans="2:19" ht="15.75" x14ac:dyDescent="0.25">
      <c r="B50" s="103">
        <v>45355</v>
      </c>
      <c r="C50" s="97"/>
      <c r="D50" s="95">
        <v>8286.6</v>
      </c>
      <c r="E50" s="96">
        <v>19.399999999999999</v>
      </c>
      <c r="F50" s="86">
        <f t="shared" ref="F50" si="134">$E$17*(D50-D$10)+($E$18*(E50-$F$10))</f>
        <v>1.4296787999999241</v>
      </c>
      <c r="G50" s="87">
        <f t="shared" ref="G50" si="135">F50*0.1/1</f>
        <v>0.14296787999999241</v>
      </c>
      <c r="H50" s="87">
        <f t="shared" ref="H50" si="136">+G50+$G$16</f>
        <v>2563.7339678799999</v>
      </c>
      <c r="I50" s="111" t="s">
        <v>55</v>
      </c>
      <c r="J50" s="112"/>
      <c r="K50" s="79"/>
      <c r="L50" s="51">
        <v>2580.5909999999999</v>
      </c>
      <c r="M50" s="51">
        <v>2580.5909999999999</v>
      </c>
      <c r="N50" s="76">
        <f t="shared" ref="N50" si="137">(M$23-G$16)*O$19</f>
        <v>297.5</v>
      </c>
      <c r="O50" s="77">
        <f t="shared" ref="O50" si="138">F50/N50</f>
        <v>4.8056430252098291E-3</v>
      </c>
      <c r="P50" s="82"/>
      <c r="Q50" s="52">
        <f t="shared" ref="Q50" si="139">($D$3*(D50)^2)+($F$3*D50)+$H$3</f>
        <v>-713.89550728154109</v>
      </c>
      <c r="R50" s="73">
        <f t="shared" ref="R50" si="140">F50*0.1450377/1</f>
        <v>0.20735732489074898</v>
      </c>
      <c r="S50" s="74">
        <f t="shared" ref="S50" si="141">+F50*0.01019716/1</f>
        <v>1.4578663472207227E-2</v>
      </c>
    </row>
    <row r="51" spans="2:19" ht="15.75" x14ac:dyDescent="0.25">
      <c r="B51" s="103">
        <v>45361</v>
      </c>
      <c r="C51" s="97"/>
      <c r="D51" s="95">
        <v>8287.7999999999993</v>
      </c>
      <c r="E51" s="96">
        <v>19.5</v>
      </c>
      <c r="F51" s="86">
        <f t="shared" ref="F51" si="142">$E$17*(D51-D$10)+($E$18*(E51-$F$10))</f>
        <v>1.6856861999996966</v>
      </c>
      <c r="G51" s="87">
        <f t="shared" ref="G51" si="143">F51*0.1/1</f>
        <v>0.16856861999996967</v>
      </c>
      <c r="H51" s="87">
        <f t="shared" ref="H51" si="144">+G51+$G$16</f>
        <v>2563.7595686199998</v>
      </c>
      <c r="I51" s="111" t="s">
        <v>55</v>
      </c>
      <c r="J51" s="112"/>
      <c r="K51" s="79"/>
      <c r="L51" s="51">
        <v>2580.5909999999999</v>
      </c>
      <c r="M51" s="51">
        <v>2580.5909999999999</v>
      </c>
      <c r="N51" s="76">
        <f t="shared" ref="N51" si="145">(M$23-G$16)*O$19</f>
        <v>297.5</v>
      </c>
      <c r="O51" s="77">
        <f t="shared" ref="O51" si="146">F51/N51</f>
        <v>5.6661721008393166E-3</v>
      </c>
      <c r="P51" s="82"/>
      <c r="Q51" s="52">
        <f t="shared" ref="Q51" si="147">($D$3*(D51)^2)+($F$3*D51)+$H$3</f>
        <v>-714.14476828332636</v>
      </c>
      <c r="R51" s="73">
        <f t="shared" ref="R51" si="148">F51*0.1450377/1</f>
        <v>0.24448804936969598</v>
      </c>
      <c r="S51" s="74">
        <f t="shared" ref="S51" si="149">+F51*0.01019716/1</f>
        <v>1.7189211891188907E-2</v>
      </c>
    </row>
    <row r="52" spans="2:19" ht="15.75" x14ac:dyDescent="0.25">
      <c r="B52" s="103">
        <v>45374</v>
      </c>
      <c r="C52" s="97"/>
      <c r="D52" s="95">
        <v>8289</v>
      </c>
      <c r="E52" s="96">
        <v>19.399999999999999</v>
      </c>
      <c r="F52" s="86">
        <f t="shared" ref="F52" si="150">$E$17*(D52-D$10)+($E$18*(E52-$F$10))</f>
        <v>1.9302227999998482</v>
      </c>
      <c r="G52" s="87">
        <f t="shared" ref="G52" si="151">F52*0.1/1</f>
        <v>0.19302227999998484</v>
      </c>
      <c r="H52" s="87">
        <f t="shared" ref="H52" si="152">+G52+$G$16</f>
        <v>2563.78402228</v>
      </c>
      <c r="I52" s="111" t="s">
        <v>55</v>
      </c>
      <c r="J52" s="112"/>
      <c r="K52" s="79"/>
      <c r="L52" s="51">
        <v>2580.5909999999999</v>
      </c>
      <c r="M52" s="51">
        <v>2580.5909999999999</v>
      </c>
      <c r="N52" s="76">
        <f t="shared" ref="N52" si="153">(M$23-G$16)*O$19</f>
        <v>297.5</v>
      </c>
      <c r="O52" s="77">
        <f t="shared" ref="O52" si="154">F52/N52</f>
        <v>6.4881438655457081E-3</v>
      </c>
      <c r="P52" s="82"/>
      <c r="Q52" s="52">
        <f t="shared" ref="Q52" si="155">($D$3*(D52)^2)+($F$3*D52)+$H$3</f>
        <v>-714.39402861916983</v>
      </c>
      <c r="R52" s="73">
        <f t="shared" ref="R52" si="156">F52*0.1450377/1</f>
        <v>0.27995507539953796</v>
      </c>
      <c r="S52" s="74">
        <f t="shared" ref="S52" si="157">+F52*0.01019716/1</f>
        <v>1.9682790727246453E-2</v>
      </c>
    </row>
    <row r="53" spans="2:19" ht="15.75" x14ac:dyDescent="0.25">
      <c r="B53" s="103">
        <v>45390</v>
      </c>
      <c r="C53" s="97"/>
      <c r="D53" s="95">
        <v>8291.4</v>
      </c>
      <c r="E53" s="96">
        <v>19.5</v>
      </c>
      <c r="F53" s="86">
        <f t="shared" ref="F53" si="158">$E$17*(D53-D$10)+($E$18*(E53-$F$10))</f>
        <v>2.4365021999997722</v>
      </c>
      <c r="G53" s="87">
        <f t="shared" ref="G53" si="159">F53*0.1/1</f>
        <v>0.24365021999997724</v>
      </c>
      <c r="H53" s="87">
        <f t="shared" ref="H53" si="160">+G53+$G$16</f>
        <v>2563.8346502199997</v>
      </c>
      <c r="I53" s="111" t="s">
        <v>55</v>
      </c>
      <c r="J53" s="112"/>
      <c r="K53" s="79"/>
      <c r="L53" s="51">
        <v>2580.5909999999999</v>
      </c>
      <c r="M53" s="51">
        <v>2580.5909999999999</v>
      </c>
      <c r="N53" s="76">
        <f t="shared" ref="N53" si="161">(M$23-G$16)*O$19</f>
        <v>297.5</v>
      </c>
      <c r="O53" s="77">
        <f t="shared" ref="O53" si="162">F53/N53</f>
        <v>8.1899233613437726E-3</v>
      </c>
      <c r="P53" s="82"/>
      <c r="Q53" s="52">
        <f t="shared" ref="Q53" si="163">($D$3*(D53)^2)+($F$3*D53)+$H$3</f>
        <v>-714.89254729302888</v>
      </c>
      <c r="R53" s="73">
        <f t="shared" ref="R53" si="164">F53*0.1450377/1</f>
        <v>0.35338467513290694</v>
      </c>
      <c r="S53" s="74">
        <f t="shared" ref="S53" si="165">+F53*0.01019716/1</f>
        <v>2.4845402773749678E-2</v>
      </c>
    </row>
    <row r="54" spans="2:19" ht="15.75" x14ac:dyDescent="0.25">
      <c r="B54" s="103">
        <v>45396</v>
      </c>
      <c r="C54" s="97"/>
      <c r="D54" s="95">
        <v>8292.2999999999993</v>
      </c>
      <c r="E54" s="96">
        <v>19.5</v>
      </c>
      <c r="F54" s="86">
        <f t="shared" ref="F54" si="166">$E$17*(D54-D$10)+($E$18*(E54-$F$10))</f>
        <v>2.6242061999996964</v>
      </c>
      <c r="G54" s="87">
        <f t="shared" ref="G54" si="167">F54*0.1/1</f>
        <v>0.26242061999996963</v>
      </c>
      <c r="H54" s="87">
        <f t="shared" ref="H54" si="168">+G54+$G$16</f>
        <v>2563.8534206199997</v>
      </c>
      <c r="I54" s="111" t="s">
        <v>55</v>
      </c>
      <c r="J54" s="112"/>
      <c r="K54" s="79"/>
      <c r="L54" s="51">
        <v>2580.5909999999999</v>
      </c>
      <c r="M54" s="51">
        <v>2580.5909999999999</v>
      </c>
      <c r="N54" s="76">
        <f t="shared" ref="N54" si="169">(M$23-G$16)*O$19</f>
        <v>297.5</v>
      </c>
      <c r="O54" s="77">
        <f t="shared" ref="O54" si="170">F54/N54</f>
        <v>8.8208611764695674E-3</v>
      </c>
      <c r="P54" s="82"/>
      <c r="Q54" s="52">
        <f t="shared" ref="Q54" si="171">($D$3*(D54)^2)+($F$3*D54)+$H$3</f>
        <v>-715.07949110897312</v>
      </c>
      <c r="R54" s="73">
        <f t="shared" ref="R54" si="172">F54*0.1450377/1</f>
        <v>0.38060883157369596</v>
      </c>
      <c r="S54" s="74">
        <f t="shared" ref="S54" si="173">+F54*0.01019716/1</f>
        <v>2.6759450494388905E-2</v>
      </c>
    </row>
    <row r="55" spans="2:19" ht="15.75" x14ac:dyDescent="0.25">
      <c r="B55" s="103">
        <v>45410</v>
      </c>
      <c r="C55" s="97"/>
      <c r="D55" s="95">
        <v>8293.2000000000007</v>
      </c>
      <c r="E55" s="96">
        <v>19.5</v>
      </c>
      <c r="F55" s="86">
        <f t="shared" ref="F55" si="174">$E$17*(D55-D$10)+($E$18*(E55-$F$10))</f>
        <v>2.8119101999999998</v>
      </c>
      <c r="G55" s="87">
        <f t="shared" ref="G55" si="175">F55*0.1/1</f>
        <v>0.28119102000000001</v>
      </c>
      <c r="H55" s="87">
        <f t="shared" ref="H55" si="176">+G55+$G$16</f>
        <v>2563.8721910199997</v>
      </c>
      <c r="I55" s="111" t="s">
        <v>55</v>
      </c>
      <c r="J55" s="112"/>
      <c r="K55" s="79"/>
      <c r="L55" s="51">
        <v>2580.5909999999999</v>
      </c>
      <c r="M55" s="51">
        <v>2580.5909999999999</v>
      </c>
      <c r="N55" s="76">
        <f t="shared" ref="N55" si="177">(M$23-G$16)*O$19</f>
        <v>297.5</v>
      </c>
      <c r="O55" s="77">
        <f t="shared" ref="O55" si="178">F55/N55</f>
        <v>9.4517989915966372E-3</v>
      </c>
      <c r="P55" s="82"/>
      <c r="Q55" s="52">
        <f t="shared" ref="Q55" si="179">($D$3*(D55)^2)+($F$3*D55)+$H$3</f>
        <v>-715.2664345503249</v>
      </c>
      <c r="R55" s="73">
        <f t="shared" ref="R55" si="180">F55*0.1450377/1</f>
        <v>0.40783298801453993</v>
      </c>
      <c r="S55" s="74">
        <f t="shared" ref="S55" si="181">+F55*0.01019716/1</f>
        <v>2.8673498215031998E-2</v>
      </c>
    </row>
    <row r="56" spans="2:19" ht="15.75" x14ac:dyDescent="0.25">
      <c r="B56" s="103">
        <v>45417</v>
      </c>
      <c r="C56" s="97"/>
      <c r="D56" s="95">
        <v>8293.9</v>
      </c>
      <c r="E56" s="96">
        <v>19.5</v>
      </c>
      <c r="F56" s="86">
        <f t="shared" ref="F56:F61" si="182">$E$17*(D56-D$10)+($E$18*(E56-$F$10))</f>
        <v>2.9579021999997721</v>
      </c>
      <c r="G56" s="87">
        <f t="shared" ref="G56" si="183">F56*0.1/1</f>
        <v>0.29579021999997723</v>
      </c>
      <c r="H56" s="87">
        <f t="shared" ref="H56" si="184">+G56+$G$16</f>
        <v>2563.88679022</v>
      </c>
      <c r="I56" s="111" t="s">
        <v>55</v>
      </c>
      <c r="J56" s="112"/>
      <c r="K56" s="79"/>
      <c r="L56" s="51">
        <v>2580.5909999999999</v>
      </c>
      <c r="M56" s="51">
        <v>2580.5909999999999</v>
      </c>
      <c r="N56" s="76">
        <f t="shared" ref="N56" si="185">(M$23-G$16)*O$19</f>
        <v>297.5</v>
      </c>
      <c r="O56" s="77">
        <f t="shared" ref="O56" si="186">F56/N56</f>
        <v>9.9425284033605784E-3</v>
      </c>
      <c r="P56" s="82"/>
      <c r="Q56" s="52">
        <f t="shared" ref="Q56" si="187">($D$3*(D56)^2)+($F$3*D56)+$H$3</f>
        <v>-715.41183474573131</v>
      </c>
      <c r="R56" s="73">
        <f t="shared" ref="R56" si="188">F56*0.1450377/1</f>
        <v>0.42900733191290691</v>
      </c>
      <c r="S56" s="74">
        <f t="shared" ref="S56" si="189">+F56*0.01019716/1</f>
        <v>3.0162201997749678E-2</v>
      </c>
    </row>
    <row r="57" spans="2:19" ht="15.75" x14ac:dyDescent="0.25">
      <c r="B57" s="103">
        <v>45425</v>
      </c>
      <c r="C57" s="97"/>
      <c r="D57" s="95">
        <v>8294.5</v>
      </c>
      <c r="E57" s="96">
        <v>20.5</v>
      </c>
      <c r="F57" s="86">
        <f t="shared" si="182"/>
        <v>3.1403921999998481</v>
      </c>
      <c r="G57" s="87">
        <f t="shared" ref="G57:G58" si="190">F57*0.1/1</f>
        <v>0.31403921999998485</v>
      </c>
      <c r="H57" s="87">
        <f t="shared" ref="H57:H58" si="191">+G57+$G$16</f>
        <v>2563.9050392199997</v>
      </c>
      <c r="I57" s="111" t="s">
        <v>55</v>
      </c>
      <c r="J57" s="112"/>
      <c r="K57" s="79"/>
      <c r="L57" s="51">
        <v>2580.5909999999999</v>
      </c>
      <c r="M57" s="51">
        <v>2580.5909999999999</v>
      </c>
      <c r="N57" s="76">
        <f t="shared" ref="N57" si="192">(M$23-G$16)*O$19</f>
        <v>297.5</v>
      </c>
      <c r="O57" s="77">
        <f t="shared" ref="O57" si="193">F57/N57</f>
        <v>1.0555940168066717E-2</v>
      </c>
      <c r="P57" s="82"/>
      <c r="Q57" s="52">
        <f t="shared" ref="Q57" si="194">($D$3*(D57)^2)+($F$3*D57)+$H$3</f>
        <v>-715.53646330429228</v>
      </c>
      <c r="R57" s="73">
        <f t="shared" ref="R57" si="195">F57*0.1450377/1</f>
        <v>0.45547526178591796</v>
      </c>
      <c r="S57" s="74">
        <f t="shared" ref="S57" si="196">+F57*0.01019716/1</f>
        <v>3.2023081726150454E-2</v>
      </c>
    </row>
    <row r="58" spans="2:19" ht="15.75" x14ac:dyDescent="0.25">
      <c r="B58" s="103">
        <v>45429</v>
      </c>
      <c r="C58" s="97"/>
      <c r="D58" s="95">
        <v>8294.7999999999993</v>
      </c>
      <c r="E58" s="96">
        <v>19.600000000000001</v>
      </c>
      <c r="F58" s="86">
        <f t="shared" si="182"/>
        <v>3.1513415999996965</v>
      </c>
      <c r="G58" s="87">
        <f t="shared" si="190"/>
        <v>0.31513415999996969</v>
      </c>
      <c r="H58" s="87">
        <f t="shared" si="191"/>
        <v>2563.90613416</v>
      </c>
      <c r="I58" s="111" t="s">
        <v>55</v>
      </c>
      <c r="J58" s="112"/>
      <c r="K58" s="79"/>
      <c r="L58" s="51">
        <v>2580.5909999999999</v>
      </c>
      <c r="M58" s="51">
        <v>2580.5909999999999</v>
      </c>
      <c r="N58" s="76">
        <f t="shared" ref="N58" si="197">(M$23-G$16)*O$19</f>
        <v>297.5</v>
      </c>
      <c r="O58" s="77">
        <f t="shared" ref="O58" si="198">F58/N58</f>
        <v>1.0592744873948561E-2</v>
      </c>
      <c r="P58" s="82"/>
      <c r="Q58" s="52">
        <f t="shared" ref="Q58" si="199">($D$3*(D58)^2)+($F$3*D58)+$H$3</f>
        <v>-715.59877752114062</v>
      </c>
      <c r="R58" s="73">
        <f t="shared" ref="R58" si="200">F58*0.1450377/1</f>
        <v>0.45706333757827594</v>
      </c>
      <c r="S58" s="74">
        <f t="shared" ref="S58" si="201">+F58*0.01019716/1</f>
        <v>3.2134734509852908E-2</v>
      </c>
    </row>
    <row r="59" spans="2:19" ht="15.75" x14ac:dyDescent="0.25">
      <c r="B59" s="103">
        <v>45445</v>
      </c>
      <c r="C59" s="97"/>
      <c r="D59" s="95">
        <v>8295.6</v>
      </c>
      <c r="E59" s="96">
        <v>19.600000000000001</v>
      </c>
      <c r="F59" s="86">
        <f t="shared" si="182"/>
        <v>3.3181895999999242</v>
      </c>
      <c r="G59" s="87">
        <f t="shared" ref="G59" si="202">F59*0.1/1</f>
        <v>0.33181895999999245</v>
      </c>
      <c r="H59" s="87">
        <f t="shared" ref="H59" si="203">+G59+$G$16</f>
        <v>2563.9228189599999</v>
      </c>
      <c r="I59" s="111" t="s">
        <v>55</v>
      </c>
      <c r="J59" s="112"/>
      <c r="K59" s="79"/>
      <c r="L59" s="51">
        <v>2580.5909999999999</v>
      </c>
      <c r="M59" s="51">
        <v>2580.5909999999999</v>
      </c>
      <c r="N59" s="76">
        <f t="shared" ref="N59" si="204">(M$23-G$16)*O$19</f>
        <v>297.5</v>
      </c>
      <c r="O59" s="77">
        <f t="shared" ref="O59" si="205">F59/N59</f>
        <v>1.1153578487394704E-2</v>
      </c>
      <c r="P59" s="82"/>
      <c r="Q59" s="52">
        <f t="shared" ref="Q59" si="206">($D$3*(D59)^2)+($F$3*D59)+$H$3</f>
        <v>-715.76494856258705</v>
      </c>
      <c r="R59" s="73">
        <f t="shared" ref="R59" si="207">F59*0.1450377/1</f>
        <v>0.48126258774790898</v>
      </c>
      <c r="S59" s="74">
        <f t="shared" ref="S59" si="208">+F59*0.01019716/1</f>
        <v>3.3836110261535227E-2</v>
      </c>
    </row>
    <row r="60" spans="2:19" ht="15.75" x14ac:dyDescent="0.25">
      <c r="B60" s="103">
        <v>45452</v>
      </c>
      <c r="C60" s="97"/>
      <c r="D60" s="95">
        <v>8296</v>
      </c>
      <c r="E60" s="96">
        <v>19.5</v>
      </c>
      <c r="F60" s="86">
        <f t="shared" si="182"/>
        <v>3.395878199999848</v>
      </c>
      <c r="G60" s="87">
        <f t="shared" ref="G60" si="209">F60*0.1/1</f>
        <v>0.33958781999998483</v>
      </c>
      <c r="H60" s="87">
        <f t="shared" ref="H60" si="210">+G60+$G$16</f>
        <v>2563.9305878199998</v>
      </c>
      <c r="I60" s="111" t="s">
        <v>55</v>
      </c>
      <c r="J60" s="112"/>
      <c r="K60" s="79"/>
      <c r="L60" s="51">
        <v>2580.5909999999999</v>
      </c>
      <c r="M60" s="51">
        <v>2580.5909999999999</v>
      </c>
      <c r="N60" s="76">
        <f t="shared" ref="N60" si="211">(M$23-G$16)*O$19</f>
        <v>297.5</v>
      </c>
      <c r="O60" s="77">
        <f t="shared" ref="O60" si="212">F60/N60</f>
        <v>1.1414716638654952E-2</v>
      </c>
      <c r="P60" s="82"/>
      <c r="Q60" s="52">
        <f t="shared" ref="Q60" si="213">($D$3*(D60)^2)+($F$3*D60)+$H$3</f>
        <v>-715.84803397231985</v>
      </c>
      <c r="R60" s="73">
        <f t="shared" ref="R60" si="214">F60*0.1450377/1</f>
        <v>0.49253036360811792</v>
      </c>
      <c r="S60" s="74">
        <f t="shared" ref="S60" si="215">+F60*0.01019716/1</f>
        <v>3.4628313345910454E-2</v>
      </c>
    </row>
    <row r="61" spans="2:19" ht="15.75" x14ac:dyDescent="0.25">
      <c r="B61" s="103">
        <v>45459</v>
      </c>
      <c r="C61" s="97"/>
      <c r="D61" s="95">
        <v>8296.7999999999993</v>
      </c>
      <c r="E61" s="96">
        <v>19.5</v>
      </c>
      <c r="F61" s="86">
        <f t="shared" si="182"/>
        <v>3.5627261999996964</v>
      </c>
      <c r="G61" s="87">
        <f t="shared" ref="G61" si="216">F61*0.1/1</f>
        <v>0.35627261999996968</v>
      </c>
      <c r="H61" s="87">
        <f t="shared" ref="H61" si="217">+G61+$G$16</f>
        <v>2563.9472726199997</v>
      </c>
      <c r="I61" s="111" t="s">
        <v>55</v>
      </c>
      <c r="J61" s="112"/>
      <c r="K61" s="79"/>
      <c r="L61" s="51">
        <v>2580.5909999999999</v>
      </c>
      <c r="M61" s="51">
        <v>2580.5909999999999</v>
      </c>
      <c r="N61" s="76">
        <f t="shared" ref="N61" si="218">(M$23-G$16)*O$19</f>
        <v>297.5</v>
      </c>
      <c r="O61" s="77">
        <f t="shared" ref="O61" si="219">F61/N61</f>
        <v>1.197555025209982E-2</v>
      </c>
      <c r="P61" s="82"/>
      <c r="Q61" s="52">
        <f t="shared" ref="Q61" si="220">($D$3*(D61)^2)+($F$3*D61)+$H$3</f>
        <v>-716.01420456980441</v>
      </c>
      <c r="R61" s="73">
        <f t="shared" ref="R61" si="221">F61*0.1450377/1</f>
        <v>0.51672961377769588</v>
      </c>
      <c r="S61" s="74">
        <f t="shared" ref="S61" si="222">+F61*0.01019716/1</f>
        <v>3.6329689097588908E-2</v>
      </c>
    </row>
    <row r="62" spans="2:19" ht="15.75" x14ac:dyDescent="0.25">
      <c r="B62" s="103">
        <v>45472</v>
      </c>
      <c r="C62" s="97"/>
      <c r="D62" s="95">
        <v>8298.2000000000007</v>
      </c>
      <c r="E62" s="96">
        <v>19.600000000000001</v>
      </c>
      <c r="F62" s="86">
        <f t="shared" ref="F62" si="223">$E$17*(D62-D$10)+($E$18*(E62-$F$10))</f>
        <v>3.8604455999999998</v>
      </c>
      <c r="G62" s="87">
        <f t="shared" ref="G62" si="224">F62*0.1/1</f>
        <v>0.38604455999999998</v>
      </c>
      <c r="H62" s="87">
        <f t="shared" ref="H62" si="225">+G62+$G$16</f>
        <v>2563.9770445599997</v>
      </c>
      <c r="I62" s="111" t="s">
        <v>55</v>
      </c>
      <c r="J62" s="112"/>
      <c r="K62" s="79"/>
      <c r="L62" s="51">
        <v>2580.5909999999999</v>
      </c>
      <c r="M62" s="51">
        <v>2580.5909999999999</v>
      </c>
      <c r="N62" s="76">
        <f t="shared" ref="N62" si="226">(M$23-G$16)*O$19</f>
        <v>297.5</v>
      </c>
      <c r="O62" s="77">
        <f t="shared" ref="O62" si="227">F62/N62</f>
        <v>1.2976287731092436E-2</v>
      </c>
      <c r="P62" s="82"/>
      <c r="Q62" s="52">
        <f t="shared" ref="Q62" si="228">($D$3*(D62)^2)+($F$3*D62)+$H$3</f>
        <v>-716.30500240321476</v>
      </c>
      <c r="R62" s="73">
        <f t="shared" ref="R62" si="229">F62*0.1450377/1</f>
        <v>0.55991015079911999</v>
      </c>
      <c r="S62" s="74">
        <f t="shared" ref="S62" si="230">+F62*0.01019716/1</f>
        <v>3.9365581454496E-2</v>
      </c>
    </row>
    <row r="63" spans="2:19" ht="15.75" x14ac:dyDescent="0.25">
      <c r="B63" s="103">
        <v>45480</v>
      </c>
      <c r="C63" s="97"/>
      <c r="D63" s="95">
        <v>8298.7000000000007</v>
      </c>
      <c r="E63" s="96">
        <v>19.600000000000001</v>
      </c>
      <c r="F63" s="86">
        <f t="shared" ref="F63:F64" si="231">$E$17*(D63-D$10)+($E$18*(E63-$F$10))</f>
        <v>3.9647256</v>
      </c>
      <c r="G63" s="87">
        <f t="shared" ref="G63:G64" si="232">F63*0.1/1</f>
        <v>0.39647256000000003</v>
      </c>
      <c r="H63" s="87">
        <f t="shared" ref="H63:H64" si="233">+G63+$G$16</f>
        <v>2563.9874725599998</v>
      </c>
      <c r="I63" s="111" t="s">
        <v>55</v>
      </c>
      <c r="J63" s="112"/>
      <c r="K63" s="79"/>
      <c r="L63" s="51">
        <v>2580.5909999999999</v>
      </c>
      <c r="M63" s="51">
        <v>2580.5909999999999</v>
      </c>
      <c r="N63" s="76">
        <f t="shared" ref="N63" si="234">(M$23-G$16)*O$19</f>
        <v>297.5</v>
      </c>
      <c r="O63" s="77">
        <f t="shared" ref="O63" si="235">F63/N63</f>
        <v>1.3326808739495799E-2</v>
      </c>
      <c r="P63" s="82"/>
      <c r="Q63" s="52">
        <f t="shared" ref="Q63" si="236">($D$3*(D63)^2)+($F$3*D63)+$H$3</f>
        <v>-716.40885855262127</v>
      </c>
      <c r="R63" s="73">
        <f t="shared" ref="R63" si="237">F63*0.1450377/1</f>
        <v>0.57503468215511999</v>
      </c>
      <c r="S63" s="74">
        <f t="shared" ref="S63" si="238">+F63*0.01019716/1</f>
        <v>4.0428941299296001E-2</v>
      </c>
    </row>
    <row r="64" spans="2:19" ht="15.75" x14ac:dyDescent="0.25">
      <c r="B64" s="103">
        <v>45487</v>
      </c>
      <c r="C64" s="97"/>
      <c r="D64" s="95">
        <v>8298.1</v>
      </c>
      <c r="E64" s="96">
        <v>19.600000000000001</v>
      </c>
      <c r="F64" s="86">
        <f t="shared" si="231"/>
        <v>3.8395895999999241</v>
      </c>
      <c r="G64" s="87">
        <f t="shared" si="232"/>
        <v>0.38395895999999241</v>
      </c>
      <c r="H64" s="87">
        <f t="shared" si="233"/>
        <v>2563.9749589600001</v>
      </c>
      <c r="I64" s="111" t="s">
        <v>55</v>
      </c>
      <c r="J64" s="112"/>
      <c r="K64" s="79"/>
      <c r="L64" s="51">
        <v>2580.5909999999999</v>
      </c>
      <c r="M64" s="51">
        <v>2580.5909999999999</v>
      </c>
      <c r="N64" s="76">
        <f t="shared" ref="N64" si="239">(M$23-G$16)*O$19</f>
        <v>297.5</v>
      </c>
      <c r="O64" s="77">
        <f t="shared" ref="O64" si="240">F64/N64</f>
        <v>1.2906183529411509E-2</v>
      </c>
      <c r="P64" s="82"/>
      <c r="Q64" s="52">
        <f t="shared" ref="Q64" si="241">($D$3*(D64)^2)+($F$3*D64)+$H$3</f>
        <v>-716.28423115945952</v>
      </c>
      <c r="R64" s="73">
        <f t="shared" ref="R64" si="242">F64*0.1450377/1</f>
        <v>0.556885244527909</v>
      </c>
      <c r="S64" s="74">
        <f t="shared" ref="S64" si="243">+F64*0.01019716/1</f>
        <v>3.915290948553523E-2</v>
      </c>
    </row>
    <row r="65" spans="2:19" ht="15.75" x14ac:dyDescent="0.25">
      <c r="B65" s="103">
        <v>45495</v>
      </c>
      <c r="C65" s="97"/>
      <c r="D65" s="95">
        <v>8298.7999999999993</v>
      </c>
      <c r="E65" s="96">
        <v>19.600000000000001</v>
      </c>
      <c r="F65" s="86">
        <f t="shared" ref="F65" si="244">$E$17*(D65-D$10)+($E$18*(E65-$F$10))</f>
        <v>3.9855815999996964</v>
      </c>
      <c r="G65" s="87">
        <f t="shared" ref="G65" si="245">F65*0.1/1</f>
        <v>0.39855815999996969</v>
      </c>
      <c r="H65" s="87">
        <f t="shared" ref="H65" si="246">+G65+$G$16</f>
        <v>2563.9895581599999</v>
      </c>
      <c r="I65" s="111" t="s">
        <v>55</v>
      </c>
      <c r="J65" s="112"/>
      <c r="K65" s="79"/>
      <c r="L65" s="51">
        <v>2580.5909999999999</v>
      </c>
      <c r="M65" s="51">
        <v>2580.5909999999999</v>
      </c>
      <c r="N65" s="76">
        <f t="shared" ref="N65" si="247">(M$23-G$16)*O$19</f>
        <v>297.5</v>
      </c>
      <c r="O65" s="77">
        <f t="shared" ref="O65" si="248">F65/N65</f>
        <v>1.339691294117545E-2</v>
      </c>
      <c r="P65" s="82"/>
      <c r="Q65" s="52">
        <f t="shared" ref="Q65" si="249">($D$3*(D65)^2)+($F$3*D65)+$H$3</f>
        <v>-716.4296297686285</v>
      </c>
      <c r="R65" s="73">
        <f t="shared" ref="R65" si="250">F65*0.1450377/1</f>
        <v>0.57805958842627592</v>
      </c>
      <c r="S65" s="74">
        <f t="shared" ref="S65" si="251">+F65*0.01019716/1</f>
        <v>4.0641613268252906E-2</v>
      </c>
    </row>
    <row r="66" spans="2:19" ht="15.75" x14ac:dyDescent="0.25">
      <c r="B66" s="103">
        <v>45514</v>
      </c>
      <c r="C66" s="97"/>
      <c r="D66" s="95">
        <v>8300.2999999999993</v>
      </c>
      <c r="E66" s="96">
        <v>19.600000000000001</v>
      </c>
      <c r="F66" s="86">
        <f t="shared" ref="F66" si="252">$E$17*(D66-D$10)+($E$18*(E66-$F$10))</f>
        <v>4.2984215999996964</v>
      </c>
      <c r="G66" s="87">
        <f t="shared" ref="G66" si="253">F66*0.1/1</f>
        <v>0.42984215999996966</v>
      </c>
      <c r="H66" s="87">
        <f t="shared" ref="H66" si="254">+G66+$G$16</f>
        <v>2564.02084216</v>
      </c>
      <c r="I66" s="111" t="s">
        <v>55</v>
      </c>
      <c r="J66" s="112"/>
      <c r="K66" s="79"/>
      <c r="L66" s="51">
        <v>2580.5909999999999</v>
      </c>
      <c r="M66" s="51">
        <v>2580.5909999999999</v>
      </c>
      <c r="N66" s="76">
        <f t="shared" ref="N66" si="255">(M$23-G$16)*O$19</f>
        <v>297.5</v>
      </c>
      <c r="O66" s="77">
        <f t="shared" ref="O66" si="256">F66/N66</f>
        <v>1.4448475966385535E-2</v>
      </c>
      <c r="P66" s="82"/>
      <c r="Q66" s="52">
        <f t="shared" ref="Q66" si="257">($D$3*(D66)^2)+($F$3*D66)+$H$3</f>
        <v>-716.74119745378903</v>
      </c>
      <c r="R66" s="73">
        <f t="shared" ref="R66" si="258">F66*0.1450377/1</f>
        <v>0.62343318249427593</v>
      </c>
      <c r="S66" s="74">
        <f t="shared" ref="S66" si="259">+F66*0.01019716/1</f>
        <v>4.3831692802652908E-2</v>
      </c>
    </row>
    <row r="67" spans="2:19" ht="15.75" x14ac:dyDescent="0.25">
      <c r="B67" s="103">
        <v>45522</v>
      </c>
      <c r="C67" s="97"/>
      <c r="D67" s="95">
        <v>8300.5</v>
      </c>
      <c r="E67" s="96">
        <v>19.600000000000001</v>
      </c>
      <c r="F67" s="86">
        <f t="shared" ref="F67" si="260">$E$17*(D67-D$10)+($E$18*(E67-$F$10))</f>
        <v>4.3401335999998478</v>
      </c>
      <c r="G67" s="87">
        <f t="shared" ref="G67" si="261">F67*0.1/1</f>
        <v>0.4340133599999848</v>
      </c>
      <c r="H67" s="87">
        <f t="shared" ref="H67" si="262">+G67+$G$16</f>
        <v>2564.0250133599998</v>
      </c>
      <c r="I67" s="111" t="s">
        <v>55</v>
      </c>
      <c r="J67" s="112"/>
      <c r="K67" s="79"/>
      <c r="L67" s="51">
        <v>2580.5909999999999</v>
      </c>
      <c r="M67" s="51">
        <v>2580.5909999999999</v>
      </c>
      <c r="N67" s="76">
        <f t="shared" ref="N67" si="263">(M$23-G$16)*O$19</f>
        <v>297.5</v>
      </c>
      <c r="O67" s="77">
        <f t="shared" ref="O67" si="264">F67/N67</f>
        <v>1.4588684369747388E-2</v>
      </c>
      <c r="P67" s="82"/>
      <c r="Q67" s="52">
        <f t="shared" ref="Q67" si="265">($D$3*(D67)^2)+($F$3*D67)+$H$3</f>
        <v>-716.78273973319233</v>
      </c>
      <c r="R67" s="73">
        <f t="shared" ref="R67" si="266">F67*0.1450377/1</f>
        <v>0.62948299503669791</v>
      </c>
      <c r="S67" s="74">
        <f t="shared" ref="S67" si="267">+F67*0.01019716/1</f>
        <v>4.4257036740574449E-2</v>
      </c>
    </row>
    <row r="68" spans="2:19" ht="15.75" x14ac:dyDescent="0.25">
      <c r="B68" s="103">
        <v>45529</v>
      </c>
      <c r="C68" s="97"/>
      <c r="D68" s="95">
        <v>8301.7000000000007</v>
      </c>
      <c r="E68" s="96">
        <v>19.7</v>
      </c>
      <c r="F68" s="86">
        <f t="shared" ref="F68" si="268">$E$17*(D68-D$10)+($E$18*(E68-$F$10))</f>
        <v>4.5961409999999994</v>
      </c>
      <c r="G68" s="87">
        <f t="shared" ref="G68" si="269">F68*0.1/1</f>
        <v>0.45961409999999997</v>
      </c>
      <c r="H68" s="87">
        <f t="shared" ref="H68" si="270">+G68+$G$16</f>
        <v>2564.0506141000001</v>
      </c>
      <c r="I68" s="111" t="s">
        <v>55</v>
      </c>
      <c r="J68" s="112"/>
      <c r="K68" s="79"/>
      <c r="L68" s="51">
        <v>2580.5909999999999</v>
      </c>
      <c r="M68" s="51">
        <v>2580.5909999999999</v>
      </c>
      <c r="N68" s="76">
        <f t="shared" ref="N68" si="271">(M$23-G$16)*O$19</f>
        <v>297.5</v>
      </c>
      <c r="O68" s="77">
        <f t="shared" ref="O68" si="272">F68/N68</f>
        <v>1.5449213445378149E-2</v>
      </c>
      <c r="P68" s="82"/>
      <c r="Q68" s="52">
        <f t="shared" ref="Q68" si="273">($D$3*(D68)^2)+($F$3*D68)+$H$3</f>
        <v>-717.03199302114535</v>
      </c>
      <c r="R68" s="73">
        <f t="shared" ref="R68" si="274">F68*0.1450377/1</f>
        <v>0.66661371951569992</v>
      </c>
      <c r="S68" s="74">
        <f t="shared" ref="S68" si="275">+F68*0.01019716/1</f>
        <v>4.6867585159559993E-2</v>
      </c>
    </row>
    <row r="69" spans="2:19" ht="15.75" x14ac:dyDescent="0.25">
      <c r="B69" s="103">
        <v>45533</v>
      </c>
      <c r="C69" s="97"/>
      <c r="D69" s="95">
        <v>8301.4</v>
      </c>
      <c r="E69" s="96">
        <v>19.600000000000001</v>
      </c>
      <c r="F69" s="86">
        <f t="shared" ref="F69" si="276">$E$17*(D69-D$10)+($E$18*(E69-$F$10))</f>
        <v>4.5278375999997724</v>
      </c>
      <c r="G69" s="87">
        <f t="shared" ref="G69" si="277">F69*0.1/1</f>
        <v>0.45278375999997728</v>
      </c>
      <c r="H69" s="87">
        <f t="shared" ref="H69" si="278">+G69+$G$16</f>
        <v>2564.0437837599998</v>
      </c>
      <c r="I69" s="111" t="s">
        <v>55</v>
      </c>
      <c r="J69" s="112"/>
      <c r="K69" s="79"/>
      <c r="L69" s="51">
        <v>2580.5909999999999</v>
      </c>
      <c r="M69" s="51">
        <v>2580.5909999999999</v>
      </c>
      <c r="N69" s="76">
        <f t="shared" ref="N69" si="279">(M$23-G$16)*O$19</f>
        <v>297.5</v>
      </c>
      <c r="O69" s="77">
        <f t="shared" ref="O69" si="280">F69/N69</f>
        <v>1.5219622184873185E-2</v>
      </c>
      <c r="P69" s="82"/>
      <c r="Q69" s="52">
        <f t="shared" ref="Q69" si="281">($D$3*(D69)^2)+($F$3*D69)+$H$3</f>
        <v>-716.96967976158908</v>
      </c>
      <c r="R69" s="73">
        <f t="shared" ref="R69" si="282">F69*0.1450377/1</f>
        <v>0.65670715147748693</v>
      </c>
      <c r="S69" s="74">
        <f t="shared" ref="S69" si="283">+F69*0.01019716/1</f>
        <v>4.6171084461213679E-2</v>
      </c>
    </row>
    <row r="70" spans="2:19" ht="15.75" x14ac:dyDescent="0.25">
      <c r="B70" s="103">
        <v>45543</v>
      </c>
      <c r="C70" s="97"/>
      <c r="D70" s="95">
        <v>8302.9</v>
      </c>
      <c r="E70" s="96">
        <v>19.7</v>
      </c>
      <c r="F70" s="86">
        <f t="shared" ref="F70" si="284">$E$17*(D70-D$10)+($E$18*(E70-$F$10))</f>
        <v>4.8464129999997727</v>
      </c>
      <c r="G70" s="87">
        <f t="shared" ref="G70" si="285">F70*0.1/1</f>
        <v>0.48464129999997729</v>
      </c>
      <c r="H70" s="87">
        <f t="shared" ref="H70" si="286">+G70+$G$16</f>
        <v>2564.0756412999999</v>
      </c>
      <c r="I70" s="111" t="s">
        <v>55</v>
      </c>
      <c r="J70" s="112"/>
      <c r="K70" s="79"/>
      <c r="L70" s="51">
        <v>2580.5909999999999</v>
      </c>
      <c r="M70" s="51">
        <v>2580.5909999999999</v>
      </c>
      <c r="N70" s="76">
        <f t="shared" ref="N70" si="287">(M$23-G$16)*O$19</f>
        <v>297.5</v>
      </c>
      <c r="O70" s="77">
        <f t="shared" ref="O70" si="288">F70/N70</f>
        <v>1.6290463865545453E-2</v>
      </c>
      <c r="P70" s="82"/>
      <c r="Q70" s="52">
        <f t="shared" ref="Q70" si="289">($D$3*(D70)^2)+($F$3*D70)+$H$3</f>
        <v>-717.28124564315544</v>
      </c>
      <c r="R70" s="73">
        <f t="shared" ref="R70" si="290">F70*0.1450377/1</f>
        <v>0.70291259477006696</v>
      </c>
      <c r="S70" s="74">
        <f t="shared" ref="S70" si="291">+F70*0.01019716/1</f>
        <v>4.9419648787077684E-2</v>
      </c>
    </row>
    <row r="71" spans="2:19" ht="15.75" x14ac:dyDescent="0.25">
      <c r="B71" s="103">
        <v>45549</v>
      </c>
      <c r="C71" s="97"/>
      <c r="D71" s="95">
        <v>8303.5</v>
      </c>
      <c r="E71" s="96">
        <v>19.7</v>
      </c>
      <c r="F71" s="86">
        <f t="shared" ref="F71" si="292">$E$17*(D71-D$10)+($E$18*(E71-$F$10))</f>
        <v>4.9715489999998486</v>
      </c>
      <c r="G71" s="87">
        <f t="shared" ref="G71" si="293">F71*0.1/1</f>
        <v>0.49715489999998486</v>
      </c>
      <c r="H71" s="87">
        <f t="shared" ref="H71" si="294">+G71+$G$16</f>
        <v>2564.0881549000001</v>
      </c>
      <c r="I71" s="111" t="s">
        <v>55</v>
      </c>
      <c r="J71" s="112"/>
      <c r="K71" s="79"/>
      <c r="L71" s="51">
        <v>2580.5909999999999</v>
      </c>
      <c r="M71" s="51">
        <v>2580.5909999999999</v>
      </c>
      <c r="N71" s="76">
        <f t="shared" ref="N71" si="295">(M$23-G$16)*O$19</f>
        <v>297.5</v>
      </c>
      <c r="O71" s="77">
        <f t="shared" ref="O71" si="296">F71/N71</f>
        <v>1.6711089075629744E-2</v>
      </c>
      <c r="P71" s="82"/>
      <c r="Q71" s="52">
        <f t="shared" ref="Q71" si="297">($D$3*(D71)^2)+($F$3*D71)+$H$3</f>
        <v>-717.40587170443246</v>
      </c>
      <c r="R71" s="73">
        <f t="shared" ref="R71" si="298">F71*0.1450377/1</f>
        <v>0.72106203239727795</v>
      </c>
      <c r="S71" s="74">
        <f t="shared" ref="S71" si="299">+F71*0.01019716/1</f>
        <v>5.0695680600838455E-2</v>
      </c>
    </row>
    <row r="72" spans="2:19" ht="15.75" x14ac:dyDescent="0.25">
      <c r="B72" s="103">
        <v>45564</v>
      </c>
      <c r="C72" s="97"/>
      <c r="D72" s="95">
        <v>8303.9</v>
      </c>
      <c r="E72" s="96">
        <v>19.7</v>
      </c>
      <c r="F72" s="86">
        <f t="shared" ref="F72" si="300">$E$17*(D72-D$10)+($E$18*(E72-$F$10))</f>
        <v>5.054972999999773</v>
      </c>
      <c r="G72" s="87">
        <f t="shared" ref="G72" si="301">F72*0.1/1</f>
        <v>0.50549729999997728</v>
      </c>
      <c r="H72" s="87">
        <f t="shared" ref="H72" si="302">+G72+$G$16</f>
        <v>2564.0964973</v>
      </c>
      <c r="I72" s="111" t="s">
        <v>55</v>
      </c>
      <c r="J72" s="112"/>
      <c r="K72" s="79"/>
      <c r="L72" s="51">
        <v>2580.5909999999999</v>
      </c>
      <c r="M72" s="51">
        <v>2580.5909999999999</v>
      </c>
      <c r="N72" s="76">
        <f t="shared" ref="N72" si="303">(M$23-G$16)*O$19</f>
        <v>297.5</v>
      </c>
      <c r="O72" s="77">
        <f t="shared" ref="O72" si="304">F72/N72</f>
        <v>1.6991505882352178E-2</v>
      </c>
      <c r="P72" s="82"/>
      <c r="Q72" s="52">
        <f t="shared" ref="Q72" si="305">($D$3*(D72)^2)+($F$3*D72)+$H$3</f>
        <v>-717.48895565279145</v>
      </c>
      <c r="R72" s="73">
        <f t="shared" ref="R72" si="306">F72*0.1450377/1</f>
        <v>0.73316165748206708</v>
      </c>
      <c r="S72" s="74">
        <f t="shared" ref="S72" si="307">+F72*0.01019716/1</f>
        <v>5.1546368476677686E-2</v>
      </c>
    </row>
    <row r="73" spans="2:19" ht="15.75" x14ac:dyDescent="0.25">
      <c r="B73" s="103">
        <v>45579</v>
      </c>
      <c r="C73" s="97"/>
      <c r="D73" s="95">
        <v>8304.4</v>
      </c>
      <c r="E73" s="96">
        <v>19.7</v>
      </c>
      <c r="F73" s="86">
        <f t="shared" ref="F73" si="308">$E$17*(D73-D$10)+($E$18*(E73-$F$10))</f>
        <v>5.1592529999997723</v>
      </c>
      <c r="G73" s="87">
        <f t="shared" ref="G73" si="309">F73*0.1/1</f>
        <v>0.51592529999997727</v>
      </c>
      <c r="H73" s="87">
        <f t="shared" ref="H73" si="310">+G73+$G$16</f>
        <v>2564.1069253000001</v>
      </c>
      <c r="I73" s="111" t="s">
        <v>55</v>
      </c>
      <c r="J73" s="112"/>
      <c r="K73" s="79"/>
      <c r="L73" s="51">
        <v>2580.5909999999999</v>
      </c>
      <c r="M73" s="51">
        <v>2580.5909999999999</v>
      </c>
      <c r="N73" s="76">
        <f t="shared" ref="N73" si="311">(M$23-G$16)*O$19</f>
        <v>297.5</v>
      </c>
      <c r="O73" s="77">
        <f t="shared" ref="O73" si="312">F73/N73</f>
        <v>1.7342026890755539E-2</v>
      </c>
      <c r="P73" s="82"/>
      <c r="Q73" s="52">
        <f t="shared" ref="Q73" si="313">($D$3*(D73)^2)+($F$3*D73)+$H$3</f>
        <v>-717.59281048418688</v>
      </c>
      <c r="R73" s="73">
        <f t="shared" ref="R73" si="314">F73*0.1450377/1</f>
        <v>0.74828618883806697</v>
      </c>
      <c r="S73" s="74">
        <f t="shared" ref="S73" si="315">+F73*0.01019716/1</f>
        <v>5.2609728321477679E-2</v>
      </c>
    </row>
    <row r="74" spans="2:19" ht="15.75" x14ac:dyDescent="0.25">
      <c r="B74" s="103">
        <v>45585</v>
      </c>
      <c r="C74" s="97"/>
      <c r="D74" s="95">
        <v>8306</v>
      </c>
      <c r="E74" s="96">
        <v>19.7</v>
      </c>
      <c r="F74" s="86">
        <f t="shared" ref="F74" si="316">$E$17*(D74-D$10)+($E$18*(E74-$F$10))</f>
        <v>5.4929489999998484</v>
      </c>
      <c r="G74" s="87">
        <f t="shared" ref="G74" si="317">F74*0.1/1</f>
        <v>0.54929489999998482</v>
      </c>
      <c r="H74" s="87">
        <f t="shared" ref="H74" si="318">+G74+$G$16</f>
        <v>2564.1402948999998</v>
      </c>
      <c r="I74" s="111" t="s">
        <v>55</v>
      </c>
      <c r="J74" s="112"/>
      <c r="K74" s="79"/>
      <c r="L74" s="51">
        <v>2580.5909999999999</v>
      </c>
      <c r="M74" s="51">
        <v>2580.5909999999999</v>
      </c>
      <c r="N74" s="76">
        <f t="shared" ref="N74" si="319">(M$23-G$16)*O$19</f>
        <v>297.5</v>
      </c>
      <c r="O74" s="77">
        <f t="shared" ref="O74" si="320">F74/N74</f>
        <v>1.8463694117646548E-2</v>
      </c>
      <c r="P74" s="82"/>
      <c r="Q74" s="52">
        <f t="shared" ref="Q74" si="321">($D$3*(D74)^2)+($F$3*D74)+$H$3</f>
        <v>-717.92514516771985</v>
      </c>
      <c r="R74" s="73">
        <f t="shared" ref="R74" si="322">F74*0.1450377/1</f>
        <v>0.79668468917727797</v>
      </c>
      <c r="S74" s="74">
        <f t="shared" ref="S74" si="323">+F74*0.01019716/1</f>
        <v>5.6012479824838458E-2</v>
      </c>
    </row>
    <row r="75" spans="2:19" ht="15.75" x14ac:dyDescent="0.25">
      <c r="B75" s="103">
        <v>45599</v>
      </c>
      <c r="C75" s="97"/>
      <c r="D75" s="95">
        <v>8305.1</v>
      </c>
      <c r="E75" s="96">
        <v>19.7</v>
      </c>
      <c r="F75" s="86">
        <f t="shared" ref="F75:F76" si="324">$E$17*(D75-D$10)+($E$18*(E75-$F$10))</f>
        <v>5.3052449999999247</v>
      </c>
      <c r="G75" s="87">
        <f t="shared" ref="G75:G76" si="325">F75*0.1/1</f>
        <v>0.53052449999999252</v>
      </c>
      <c r="H75" s="87">
        <f t="shared" ref="H75:H76" si="326">+G75+$G$16</f>
        <v>2564.1215244999999</v>
      </c>
      <c r="I75" s="111" t="s">
        <v>55</v>
      </c>
      <c r="J75" s="112"/>
      <c r="K75" s="79"/>
      <c r="L75" s="51">
        <v>2580.5909999999999</v>
      </c>
      <c r="M75" s="51">
        <v>2580.5909999999999</v>
      </c>
      <c r="N75" s="76">
        <f t="shared" ref="N75:N76" si="327">(M$23-G$16)*O$19</f>
        <v>297.5</v>
      </c>
      <c r="O75" s="77">
        <f t="shared" ref="O75:O76" si="328">F75/N75</f>
        <v>1.7832756302520757E-2</v>
      </c>
      <c r="P75" s="82"/>
      <c r="Q75" s="52">
        <f t="shared" ref="Q75:Q76" si="329">($D$3*(D75)^2)+($F$3*D75)+$H$3</f>
        <v>-717.73820705390767</v>
      </c>
      <c r="R75" s="73">
        <f t="shared" ref="R75:R76" si="330">F75*0.1450377/1</f>
        <v>0.76946053273648907</v>
      </c>
      <c r="S75" s="74">
        <f t="shared" ref="S75:S76" si="331">+F75*0.01019716/1</f>
        <v>5.4098432104199234E-2</v>
      </c>
    </row>
    <row r="76" spans="2:19" ht="15.75" x14ac:dyDescent="0.25">
      <c r="B76" s="103">
        <v>45607</v>
      </c>
      <c r="C76" s="97"/>
      <c r="D76" s="95">
        <v>8304.1</v>
      </c>
      <c r="E76" s="96">
        <v>19.600000000000001</v>
      </c>
      <c r="F76" s="86">
        <f t="shared" si="324"/>
        <v>5.0909495999999237</v>
      </c>
      <c r="G76" s="87">
        <f t="shared" si="325"/>
        <v>0.50909495999999244</v>
      </c>
      <c r="H76" s="87">
        <f t="shared" si="326"/>
        <v>2564.1000949599998</v>
      </c>
      <c r="I76" s="111" t="s">
        <v>55</v>
      </c>
      <c r="J76" s="112"/>
      <c r="K76" s="79"/>
      <c r="L76" s="51">
        <v>2580.5909999999999</v>
      </c>
      <c r="M76" s="51">
        <v>2580.5909999999999</v>
      </c>
      <c r="N76" s="76">
        <f t="shared" si="327"/>
        <v>297.5</v>
      </c>
      <c r="O76" s="77">
        <f t="shared" si="328"/>
        <v>1.7112435630251846E-2</v>
      </c>
      <c r="P76" s="82"/>
      <c r="Q76" s="52">
        <f t="shared" si="329"/>
        <v>-717.53049759922351</v>
      </c>
      <c r="R76" s="73">
        <f t="shared" si="330"/>
        <v>0.73837962079990893</v>
      </c>
      <c r="S76" s="74">
        <f t="shared" si="331"/>
        <v>5.1913227623135223E-2</v>
      </c>
    </row>
    <row r="77" spans="2:19" ht="15.75" x14ac:dyDescent="0.25">
      <c r="B77" s="103">
        <v>45614</v>
      </c>
      <c r="C77" s="97"/>
      <c r="D77" s="95">
        <v>8303.6</v>
      </c>
      <c r="E77" s="96">
        <v>19.600000000000001</v>
      </c>
      <c r="F77" s="86">
        <f>$E$17*(D77-D$10)+($E$18*(E77-$F$10))</f>
        <v>4.9866695999999235</v>
      </c>
      <c r="G77" s="87">
        <f t="shared" ref="G77" si="332">F77*0.1/1</f>
        <v>0.49866695999999239</v>
      </c>
      <c r="H77" s="87">
        <f t="shared" ref="H77" si="333">+G77+$G$16</f>
        <v>2564.0896669599997</v>
      </c>
      <c r="I77" s="111" t="s">
        <v>55</v>
      </c>
      <c r="J77" s="112"/>
      <c r="K77" s="79"/>
      <c r="L77" s="51">
        <v>2580.5909999999999</v>
      </c>
      <c r="M77" s="51">
        <v>2580.5909999999999</v>
      </c>
      <c r="N77" s="76">
        <f>(M$23-G$16)*O$19</f>
        <v>297.5</v>
      </c>
      <c r="O77" s="77">
        <f t="shared" ref="O77" si="334">F77/N77</f>
        <v>1.6761914621848482E-2</v>
      </c>
      <c r="P77" s="82"/>
      <c r="Q77" s="52">
        <f t="shared" ref="Q77" si="335">($D$3*(D77)^2)+($F$3*D77)+$H$3</f>
        <v>-717.42664269845909</v>
      </c>
      <c r="R77" s="73">
        <f t="shared" ref="R77" si="336">F77*0.1450377/1</f>
        <v>0.72325508944390882</v>
      </c>
      <c r="S77" s="74">
        <f t="shared" ref="S77" si="337">+F77*0.01019716/1</f>
        <v>5.0849867778335223E-2</v>
      </c>
    </row>
    <row r="78" spans="2:19" ht="15.75" x14ac:dyDescent="0.25">
      <c r="B78" s="103">
        <v>45620</v>
      </c>
      <c r="C78" s="97"/>
      <c r="D78" s="95">
        <v>8302.6</v>
      </c>
      <c r="E78" s="96">
        <v>19.8</v>
      </c>
      <c r="F78" s="86">
        <f t="shared" ref="F78:F79" si="338">$E$17*(D78-D$10)+($E$18*(E78-$F$10))</f>
        <v>4.7895803999999247</v>
      </c>
      <c r="G78" s="87">
        <f t="shared" ref="G78:G79" si="339">F78*0.1/1</f>
        <v>0.47895803999999248</v>
      </c>
      <c r="H78" s="87">
        <f t="shared" ref="H78:H79" si="340">+G78+$G$16</f>
        <v>2564.0699580400001</v>
      </c>
      <c r="I78" s="111" t="s">
        <v>55</v>
      </c>
      <c r="J78" s="112"/>
      <c r="K78" s="79"/>
      <c r="L78" s="51">
        <v>2580.5909999999999</v>
      </c>
      <c r="M78" s="51">
        <v>2580.5909999999999</v>
      </c>
      <c r="N78" s="76">
        <f t="shared" ref="N78:N79" si="341">(M$23-G$16)*O$19</f>
        <v>297.5</v>
      </c>
      <c r="O78" s="77">
        <f t="shared" ref="O78:O79" si="342">F78/N78</f>
        <v>1.6099429915966135E-2</v>
      </c>
      <c r="P78" s="82"/>
      <c r="Q78" s="52">
        <f t="shared" ref="Q78:Q79" si="343">($D$3*(D78)^2)+($F$3*D78)+$H$3</f>
        <v>-717.2189325500849</v>
      </c>
      <c r="R78" s="73">
        <f t="shared" ref="R78:R79" si="344">F78*0.1450377/1</f>
        <v>0.69466972518106906</v>
      </c>
      <c r="S78" s="74">
        <f t="shared" ref="S78:S79" si="345">+F78*0.01019716/1</f>
        <v>4.8840117671663234E-2</v>
      </c>
    </row>
    <row r="79" spans="2:19" ht="15.75" x14ac:dyDescent="0.25">
      <c r="B79" s="103">
        <v>45626</v>
      </c>
      <c r="C79" s="97"/>
      <c r="D79" s="95">
        <v>8301.7000000000007</v>
      </c>
      <c r="E79" s="96">
        <v>19.8</v>
      </c>
      <c r="F79" s="86">
        <f t="shared" si="338"/>
        <v>4.6018764000000001</v>
      </c>
      <c r="G79" s="87">
        <f t="shared" si="339"/>
        <v>0.46018764000000001</v>
      </c>
      <c r="H79" s="87">
        <f t="shared" si="340"/>
        <v>2564.0511876400001</v>
      </c>
      <c r="I79" s="111" t="s">
        <v>55</v>
      </c>
      <c r="J79" s="112"/>
      <c r="K79" s="79"/>
      <c r="L79" s="51">
        <v>2580.5909999999999</v>
      </c>
      <c r="M79" s="51">
        <v>2580.5909999999999</v>
      </c>
      <c r="N79" s="76">
        <f t="shared" si="341"/>
        <v>297.5</v>
      </c>
      <c r="O79" s="77">
        <f t="shared" si="342"/>
        <v>1.5468492100840336E-2</v>
      </c>
      <c r="P79" s="82"/>
      <c r="Q79" s="52">
        <f t="shared" si="343"/>
        <v>-717.03199302114535</v>
      </c>
      <c r="R79" s="73">
        <f t="shared" si="344"/>
        <v>0.66744556874027994</v>
      </c>
      <c r="S79" s="74">
        <f t="shared" si="345"/>
        <v>4.6926069951024003E-2</v>
      </c>
    </row>
    <row r="80" spans="2:19" ht="15.75" x14ac:dyDescent="0.25">
      <c r="B80" s="103">
        <v>45634</v>
      </c>
      <c r="C80" s="97"/>
      <c r="D80" s="95">
        <v>8300.1</v>
      </c>
      <c r="E80" s="96">
        <v>19.600000000000001</v>
      </c>
      <c r="F80" s="86">
        <f t="shared" ref="F80:F81" si="346">$E$17*(D80-D$10)+($E$18*(E80-$F$10))</f>
        <v>4.2567095999999234</v>
      </c>
      <c r="G80" s="87">
        <f t="shared" ref="G80:G81" si="347">F80*0.1/1</f>
        <v>0.42567095999999238</v>
      </c>
      <c r="H80" s="87">
        <f t="shared" ref="H80:H81" si="348">+G80+$G$16</f>
        <v>2564.0166709599998</v>
      </c>
      <c r="I80" s="111" t="s">
        <v>55</v>
      </c>
      <c r="J80" s="112"/>
      <c r="K80" s="79"/>
      <c r="L80" s="51">
        <v>2580.5909999999999</v>
      </c>
      <c r="M80" s="51">
        <v>2580.5909999999999</v>
      </c>
      <c r="N80" s="76">
        <f t="shared" ref="N80:N81" si="349">(M$23-G$16)*O$19</f>
        <v>297.5</v>
      </c>
      <c r="O80" s="77">
        <f t="shared" ref="O80:O81" si="350">F80/N80</f>
        <v>1.4308267563024953E-2</v>
      </c>
      <c r="P80" s="82"/>
      <c r="Q80" s="52">
        <f t="shared" ref="Q80:Q81" si="351">($D$3*(D80)^2)+($F$3*D80)+$H$3</f>
        <v>-716.69965515588751</v>
      </c>
      <c r="R80" s="73">
        <f t="shared" ref="R80:R81" si="352">F80*0.1450377/1</f>
        <v>0.6173833699519089</v>
      </c>
      <c r="S80" s="74">
        <f t="shared" ref="S80:S81" si="353">+F80*0.01019716/1</f>
        <v>4.3406348864735218E-2</v>
      </c>
    </row>
    <row r="81" spans="2:19" ht="15.75" x14ac:dyDescent="0.25">
      <c r="B81" s="103">
        <v>45641</v>
      </c>
      <c r="C81" s="97"/>
      <c r="D81" s="95">
        <v>8298.7000000000007</v>
      </c>
      <c r="E81" s="96">
        <v>19.7</v>
      </c>
      <c r="F81" s="86">
        <f t="shared" si="346"/>
        <v>3.9704609999999998</v>
      </c>
      <c r="G81" s="87">
        <f t="shared" si="347"/>
        <v>0.39704610000000001</v>
      </c>
      <c r="H81" s="87">
        <f t="shared" si="348"/>
        <v>2563.9880460999998</v>
      </c>
      <c r="I81" s="111" t="s">
        <v>55</v>
      </c>
      <c r="J81" s="112"/>
      <c r="K81" s="79"/>
      <c r="L81" s="51">
        <v>2580.5909999999999</v>
      </c>
      <c r="M81" s="51">
        <v>2580.5909999999999</v>
      </c>
      <c r="N81" s="76">
        <f t="shared" si="349"/>
        <v>297.5</v>
      </c>
      <c r="O81" s="77">
        <f t="shared" si="350"/>
        <v>1.3346087394957983E-2</v>
      </c>
      <c r="P81" s="82"/>
      <c r="Q81" s="52">
        <f t="shared" si="351"/>
        <v>-716.40885855262127</v>
      </c>
      <c r="R81" s="73">
        <f t="shared" si="352"/>
        <v>0.5758665313796999</v>
      </c>
      <c r="S81" s="74">
        <f t="shared" si="353"/>
        <v>4.0487426090759997E-2</v>
      </c>
    </row>
    <row r="82" spans="2:19" ht="15.75" x14ac:dyDescent="0.25">
      <c r="B82" s="103">
        <v>45648</v>
      </c>
      <c r="C82" s="97"/>
      <c r="D82" s="95">
        <v>8297.4</v>
      </c>
      <c r="E82" s="96">
        <v>19.8</v>
      </c>
      <c r="F82" s="86">
        <f t="shared" ref="F82" si="354">$E$17*(D82-D$10)+($E$18*(E82-$F$10))</f>
        <v>3.7050683999997727</v>
      </c>
      <c r="G82" s="87">
        <f t="shared" ref="G82" si="355">F82*0.1/1</f>
        <v>0.3705068399999773</v>
      </c>
      <c r="H82" s="87">
        <f t="shared" ref="H82" si="356">+G82+$G$16</f>
        <v>2563.9615068399999</v>
      </c>
      <c r="I82" s="111" t="s">
        <v>55</v>
      </c>
      <c r="J82" s="112"/>
      <c r="K82" s="79"/>
      <c r="L82" s="51">
        <v>2580.5909999999999</v>
      </c>
      <c r="M82" s="51">
        <v>2580.5909999999999</v>
      </c>
      <c r="N82" s="76">
        <f t="shared" ref="N82" si="357">(M$23-G$16)*O$19</f>
        <v>297.5</v>
      </c>
      <c r="O82" s="77">
        <f t="shared" ref="O82" si="358">F82/N82</f>
        <v>1.2454011428570664E-2</v>
      </c>
      <c r="P82" s="82"/>
      <c r="Q82" s="52">
        <f t="shared" ref="Q82" si="359">($D$3*(D82)^2)+($F$3*D82)+$H$3</f>
        <v>-716.13883232368494</v>
      </c>
      <c r="R82" s="73">
        <f t="shared" ref="R82" si="360">F82*0.1450377/1</f>
        <v>0.53737459907864704</v>
      </c>
      <c r="S82" s="74">
        <f t="shared" ref="S82" si="361">+F82*0.01019716/1</f>
        <v>3.778117528574168E-2</v>
      </c>
    </row>
    <row r="83" spans="2:19" ht="15.75" x14ac:dyDescent="0.25">
      <c r="B83" s="103">
        <v>45655</v>
      </c>
      <c r="C83" s="97"/>
      <c r="D83" s="95">
        <v>8295.9</v>
      </c>
      <c r="E83" s="96">
        <v>19.8</v>
      </c>
      <c r="F83" s="86">
        <f t="shared" ref="F83" si="362">$E$17*(D83-D$10)+($E$18*(E83-$F$10))</f>
        <v>3.3922283999997727</v>
      </c>
      <c r="G83" s="87">
        <f t="shared" ref="G83" si="363">F83*0.1/1</f>
        <v>0.33922283999997727</v>
      </c>
      <c r="H83" s="87">
        <f t="shared" ref="H83" si="364">+G83+$G$16</f>
        <v>2563.9302228399997</v>
      </c>
      <c r="I83" s="111" t="s">
        <v>55</v>
      </c>
      <c r="J83" s="112"/>
      <c r="K83" s="79"/>
      <c r="L83" s="51">
        <v>2580.5909999999999</v>
      </c>
      <c r="M83" s="51">
        <v>2580.5909999999999</v>
      </c>
      <c r="N83" s="76">
        <f t="shared" ref="N83" si="365">(M$23-G$16)*O$19</f>
        <v>297.5</v>
      </c>
      <c r="O83" s="77">
        <f t="shared" ref="O83" si="366">F83/N83</f>
        <v>1.140244840336058E-2</v>
      </c>
      <c r="P83" s="82"/>
      <c r="Q83" s="52">
        <f t="shared" ref="Q83" si="367">($D$3*(D83)^2)+($F$3*D83)+$H$3</f>
        <v>-715.82726262682354</v>
      </c>
      <c r="R83" s="73">
        <f t="shared" ref="R83" si="368">F83*0.1450377/1</f>
        <v>0.49200100501064697</v>
      </c>
      <c r="S83" s="74">
        <f t="shared" ref="S83" si="369">+F83*0.01019716/1</f>
        <v>3.4591095751341686E-2</v>
      </c>
    </row>
    <row r="84" spans="2:19" ht="15.75" x14ac:dyDescent="0.25">
      <c r="B84" s="103">
        <v>45662</v>
      </c>
      <c r="C84" s="97"/>
      <c r="D84" s="95">
        <v>8292.9</v>
      </c>
      <c r="E84" s="96">
        <v>19.8</v>
      </c>
      <c r="F84" s="86">
        <f t="shared" ref="F84" si="370">$E$17*(D84-D$10)+($E$18*(E84-$F$10))</f>
        <v>2.7665483999997726</v>
      </c>
      <c r="G84" s="87">
        <f t="shared" ref="G84" si="371">F84*0.1/1</f>
        <v>0.27665483999997725</v>
      </c>
      <c r="H84" s="87">
        <f t="shared" ref="H84" si="372">+G84+$G$16</f>
        <v>2563.8676548399999</v>
      </c>
      <c r="I84" s="111" t="s">
        <v>55</v>
      </c>
      <c r="J84" s="112"/>
      <c r="K84" s="79"/>
      <c r="L84" s="51">
        <v>2580.5909999999999</v>
      </c>
      <c r="M84" s="51">
        <v>2580.5909999999999</v>
      </c>
      <c r="N84" s="76">
        <f t="shared" ref="N84" si="373">(M$23-G$16)*O$19</f>
        <v>297.5</v>
      </c>
      <c r="O84" s="77">
        <f t="shared" ref="O84" si="374">F84/N84</f>
        <v>9.2993223529404118E-3</v>
      </c>
      <c r="P84" s="82"/>
      <c r="Q84" s="52">
        <f t="shared" ref="Q84" si="375">($D$3*(D84)^2)+($F$3*D84)+$H$3</f>
        <v>-715.20412011149529</v>
      </c>
      <c r="R84" s="73">
        <f t="shared" ref="R84" si="376">F84*0.1450377/1</f>
        <v>0.40125381687464701</v>
      </c>
      <c r="S84" s="74">
        <f t="shared" ref="S84" si="377">+F84*0.01019716/1</f>
        <v>2.8210936682541682E-2</v>
      </c>
    </row>
    <row r="85" spans="2:19" ht="15.75" x14ac:dyDescent="0.25">
      <c r="B85" s="103">
        <v>45669</v>
      </c>
      <c r="C85" s="97"/>
      <c r="D85" s="95">
        <v>8291.1</v>
      </c>
      <c r="E85" s="96">
        <v>19.8</v>
      </c>
      <c r="F85" s="86">
        <f t="shared" ref="F85" si="378">$E$17*(D85-D$10)+($E$18*(E85-$F$10))</f>
        <v>2.3911403999999243</v>
      </c>
      <c r="G85" s="87">
        <f t="shared" ref="G85" si="379">F85*0.1/1</f>
        <v>0.23911403999999245</v>
      </c>
      <c r="H85" s="87">
        <f t="shared" ref="H85" si="380">+G85+$G$16</f>
        <v>2563.8301140399999</v>
      </c>
      <c r="I85" s="111" t="s">
        <v>55</v>
      </c>
      <c r="J85" s="112"/>
      <c r="K85" s="79"/>
      <c r="L85" s="51">
        <v>2580.5909999999999</v>
      </c>
      <c r="M85" s="51">
        <v>2580.5909999999999</v>
      </c>
      <c r="N85" s="76">
        <f t="shared" ref="N85" si="381">(M$23-G$16)*O$19</f>
        <v>297.5</v>
      </c>
      <c r="O85" s="77">
        <f t="shared" ref="O85" si="382">F85/N85</f>
        <v>8.0374467226888222E-3</v>
      </c>
      <c r="P85" s="82"/>
      <c r="Q85" s="52">
        <f t="shared" ref="Q85" si="383">($D$3*(D85)^2)+($F$3*D85)+$H$3</f>
        <v>-714.83023260447158</v>
      </c>
      <c r="R85" s="73">
        <f t="shared" ref="R85" si="384">F85*0.1450377/1</f>
        <v>0.34680550399306903</v>
      </c>
      <c r="S85" s="74">
        <f t="shared" ref="S85" si="385">+F85*0.01019716/1</f>
        <v>2.438284124126323E-2</v>
      </c>
    </row>
    <row r="86" spans="2:19" ht="15.75" x14ac:dyDescent="0.25">
      <c r="B86" s="103">
        <v>45683</v>
      </c>
      <c r="C86" s="97"/>
      <c r="D86" s="95">
        <v>8287.7000000000007</v>
      </c>
      <c r="E86" s="96">
        <v>19.8</v>
      </c>
      <c r="F86" s="86">
        <f t="shared" ref="F86" si="386">$E$17*(D86-D$10)+($E$18*(E86-$F$10))</f>
        <v>1.6820364000000001</v>
      </c>
      <c r="G86" s="87">
        <f t="shared" ref="G86" si="387">F86*0.1/1</f>
        <v>0.16820364000000002</v>
      </c>
      <c r="H86" s="87">
        <f t="shared" ref="H86" si="388">+G86+$G$16</f>
        <v>2563.7592036399997</v>
      </c>
      <c r="I86" s="111" t="s">
        <v>55</v>
      </c>
      <c r="J86" s="112"/>
      <c r="K86" s="79"/>
      <c r="L86" s="51">
        <v>2580.5909999999999</v>
      </c>
      <c r="M86" s="51">
        <v>2580.5909999999999</v>
      </c>
      <c r="N86" s="76">
        <f t="shared" ref="N86" si="389">(M$23-G$16)*O$19</f>
        <v>297.5</v>
      </c>
      <c r="O86" s="77">
        <f t="shared" ref="O86" si="390">F86/N86</f>
        <v>5.653903865546219E-3</v>
      </c>
      <c r="P86" s="82"/>
      <c r="Q86" s="52">
        <f t="shared" ref="Q86" si="391">($D$3*(D86)^2)+($F$3*D86)+$H$3</f>
        <v>-714.12399655861327</v>
      </c>
      <c r="R86" s="73">
        <f t="shared" ref="R86" si="392">F86*0.1450377/1</f>
        <v>0.24395869077228</v>
      </c>
      <c r="S86" s="74">
        <f t="shared" ref="S86" si="393">+F86*0.01019716/1</f>
        <v>1.7151994296624E-2</v>
      </c>
    </row>
    <row r="87" spans="2:19" ht="15.75" x14ac:dyDescent="0.25">
      <c r="B87" s="103">
        <v>45696</v>
      </c>
      <c r="C87" s="97"/>
      <c r="D87" s="95">
        <v>8285.4</v>
      </c>
      <c r="E87" s="96">
        <v>19.8</v>
      </c>
      <c r="F87" s="86">
        <f t="shared" ref="F87" si="394">$E$17*(D87-D$10)+($E$18*(E87-$F$10))</f>
        <v>1.2023483999997724</v>
      </c>
      <c r="G87" s="87">
        <f t="shared" ref="G87" si="395">F87*0.1/1</f>
        <v>0.12023483999997725</v>
      </c>
      <c r="H87" s="87">
        <f t="shared" ref="H87" si="396">+G87+$G$16</f>
        <v>2563.7112348400001</v>
      </c>
      <c r="I87" s="111" t="s">
        <v>55</v>
      </c>
      <c r="J87" s="112"/>
      <c r="K87" s="79"/>
      <c r="L87" s="51">
        <v>2580.5909999999999</v>
      </c>
      <c r="M87" s="51">
        <v>2580.5909999999999</v>
      </c>
      <c r="N87" s="76">
        <f t="shared" ref="N87" si="397">(M$23-G$16)*O$19</f>
        <v>297.5</v>
      </c>
      <c r="O87" s="77">
        <f t="shared" ref="O87" si="398">F87/N87</f>
        <v>4.0415072268899909E-3</v>
      </c>
      <c r="P87" s="82"/>
      <c r="Q87" s="52">
        <f t="shared" ref="Q87" si="399">($D$3*(D87)^2)+($F$3*D87)+$H$3</f>
        <v>-713.64624561381288</v>
      </c>
      <c r="R87" s="73">
        <f t="shared" ref="R87" si="400">F87*0.1450377/1</f>
        <v>0.17438584653464698</v>
      </c>
      <c r="S87" s="74">
        <f t="shared" ref="S87" si="401">+F87*0.01019716/1</f>
        <v>1.2260539010541679E-2</v>
      </c>
    </row>
    <row r="88" spans="2:19" ht="15.75" x14ac:dyDescent="0.25">
      <c r="B88" s="103">
        <v>45704</v>
      </c>
      <c r="C88" s="97"/>
      <c r="D88" s="95">
        <v>8282.1</v>
      </c>
      <c r="E88" s="96">
        <v>19.8</v>
      </c>
      <c r="F88" s="86">
        <f t="shared" ref="F88" si="402">$E$17*(D88-D$10)+($E$18*(E88-$F$10))</f>
        <v>0.51410039999992418</v>
      </c>
      <c r="G88" s="87">
        <f t="shared" ref="G88" si="403">F88*0.1/1</f>
        <v>5.141003999999242E-2</v>
      </c>
      <c r="H88" s="87">
        <f t="shared" ref="H88" si="404">+G88+$G$16</f>
        <v>2563.64241004</v>
      </c>
      <c r="I88" s="111" t="s">
        <v>55</v>
      </c>
      <c r="J88" s="112"/>
      <c r="K88" s="79"/>
      <c r="L88" s="51">
        <v>2580.5909999999999</v>
      </c>
      <c r="M88" s="51">
        <v>2580.5909999999999</v>
      </c>
      <c r="N88" s="76">
        <f t="shared" ref="N88" si="405">(M$23-G$16)*O$19</f>
        <v>297.5</v>
      </c>
      <c r="O88" s="77">
        <f t="shared" ref="O88" si="406">F88/N88</f>
        <v>1.7280685714283165E-3</v>
      </c>
      <c r="P88" s="82"/>
      <c r="Q88" s="52">
        <f t="shared" ref="Q88" si="407">($D$3*(D88)^2)+($F$3*D88)+$H$3</f>
        <v>-712.96077259379558</v>
      </c>
      <c r="R88" s="73">
        <f t="shared" ref="R88" si="408">F88*0.1450377/1</f>
        <v>7.4563939585069003E-2</v>
      </c>
      <c r="S88" s="74">
        <f t="shared" ref="S88" si="409">+F88*0.01019716/1</f>
        <v>5.2423640348632271E-3</v>
      </c>
    </row>
    <row r="89" spans="2:19" ht="15.75" x14ac:dyDescent="0.25">
      <c r="B89" s="103">
        <v>45713</v>
      </c>
      <c r="C89" s="97"/>
      <c r="D89" s="95">
        <v>8279.7999999999993</v>
      </c>
      <c r="E89" s="96">
        <v>19.8</v>
      </c>
      <c r="F89" s="86">
        <f t="shared" ref="F89" si="410">$E$17*(D89-D$10)+($E$18*(E89-$F$10))</f>
        <v>3.4412399999696586E-2</v>
      </c>
      <c r="G89" s="87">
        <f t="shared" ref="G89" si="411">F89*0.1/1</f>
        <v>3.4412399999696587E-3</v>
      </c>
      <c r="H89" s="87">
        <f t="shared" ref="H89" si="412">+G89+$G$16</f>
        <v>2563.5944412399999</v>
      </c>
      <c r="I89" s="111" t="s">
        <v>55</v>
      </c>
      <c r="J89" s="112"/>
      <c r="K89" s="79"/>
      <c r="L89" s="51">
        <v>2580.5909999999999</v>
      </c>
      <c r="M89" s="51">
        <v>2580.5909999999999</v>
      </c>
      <c r="N89" s="76">
        <f t="shared" ref="N89" si="413">(M$23-G$16)*O$19</f>
        <v>297.5</v>
      </c>
      <c r="O89" s="77">
        <f t="shared" ref="O89" si="414">F89/N89</f>
        <v>1.1567193277208937E-4</v>
      </c>
      <c r="P89" s="82"/>
      <c r="Q89" s="52">
        <f t="shared" ref="Q89" si="415">($D$3*(D89)^2)+($F$3*D89)+$H$3</f>
        <v>-712.48301569251043</v>
      </c>
      <c r="R89" s="73">
        <f t="shared" ref="R89" si="416">F89*0.1450377/1</f>
        <v>4.9910953474359932E-3</v>
      </c>
      <c r="S89" s="74">
        <f t="shared" ref="S89" si="417">+F89*0.01019716/1</f>
        <v>3.5090874878090602E-4</v>
      </c>
    </row>
  </sheetData>
  <mergeCells count="81">
    <mergeCell ref="I43:J43"/>
    <mergeCell ref="I50:J50"/>
    <mergeCell ref="I49:J49"/>
    <mergeCell ref="I55:J55"/>
    <mergeCell ref="I34:J34"/>
    <mergeCell ref="I32:J32"/>
    <mergeCell ref="I31:J31"/>
    <mergeCell ref="I41:J41"/>
    <mergeCell ref="I42:J42"/>
    <mergeCell ref="I35:J35"/>
    <mergeCell ref="I36:J36"/>
    <mergeCell ref="I37:J37"/>
    <mergeCell ref="I38:J38"/>
    <mergeCell ref="I39:J39"/>
    <mergeCell ref="I40:J40"/>
    <mergeCell ref="I24:J24"/>
    <mergeCell ref="I30:J30"/>
    <mergeCell ref="I33:J33"/>
    <mergeCell ref="I25:J25"/>
    <mergeCell ref="I26:J26"/>
    <mergeCell ref="I27:J27"/>
    <mergeCell ref="I29:J29"/>
    <mergeCell ref="I28:J28"/>
    <mergeCell ref="Q21:S21"/>
    <mergeCell ref="I23:J23"/>
    <mergeCell ref="O21:O22"/>
    <mergeCell ref="L21:L22"/>
    <mergeCell ref="M21:M22"/>
    <mergeCell ref="N21:N22"/>
    <mergeCell ref="B4:B6"/>
    <mergeCell ref="I17:J19"/>
    <mergeCell ref="B21:B22"/>
    <mergeCell ref="C21:C22"/>
    <mergeCell ref="D21:E21"/>
    <mergeCell ref="F21:F22"/>
    <mergeCell ref="G21:G22"/>
    <mergeCell ref="H21:H22"/>
    <mergeCell ref="I21:J22"/>
    <mergeCell ref="I45:J45"/>
    <mergeCell ref="I54:J54"/>
    <mergeCell ref="I46:J46"/>
    <mergeCell ref="I44:J44"/>
    <mergeCell ref="I56:J56"/>
    <mergeCell ref="I52:J52"/>
    <mergeCell ref="I51:J51"/>
    <mergeCell ref="I48:J48"/>
    <mergeCell ref="I47:J47"/>
    <mergeCell ref="I53:J53"/>
    <mergeCell ref="I78:J78"/>
    <mergeCell ref="I79:J79"/>
    <mergeCell ref="I65:J65"/>
    <mergeCell ref="I57:J57"/>
    <mergeCell ref="I61:J61"/>
    <mergeCell ref="I60:J60"/>
    <mergeCell ref="I59:J59"/>
    <mergeCell ref="I64:J64"/>
    <mergeCell ref="I63:J63"/>
    <mergeCell ref="I62:J62"/>
    <mergeCell ref="I58:J58"/>
    <mergeCell ref="I82:J82"/>
    <mergeCell ref="I83:J83"/>
    <mergeCell ref="I70:J70"/>
    <mergeCell ref="I67:J67"/>
    <mergeCell ref="I66:J66"/>
    <mergeCell ref="I80:J80"/>
    <mergeCell ref="I69:J69"/>
    <mergeCell ref="I72:J72"/>
    <mergeCell ref="I73:J73"/>
    <mergeCell ref="I71:J71"/>
    <mergeCell ref="I68:J68"/>
    <mergeCell ref="I81:J81"/>
    <mergeCell ref="I77:J77"/>
    <mergeCell ref="I75:J75"/>
    <mergeCell ref="I76:J76"/>
    <mergeCell ref="I74:J74"/>
    <mergeCell ref="I89:J89"/>
    <mergeCell ref="I87:J87"/>
    <mergeCell ref="I86:J86"/>
    <mergeCell ref="I85:J85"/>
    <mergeCell ref="I84:J84"/>
    <mergeCell ref="I88:J88"/>
  </mergeCells>
  <printOptions horizontalCentered="1" verticalCentered="1"/>
  <pageMargins left="0.31496062992125984" right="0.31496062992125984" top="0" bottom="0.35433070866141736" header="0.31496062992125984" footer="0.31496062992125984"/>
  <pageSetup paperSize="9" scale="72" fitToHeight="0" orientation="portrait" horizontalDpi="4294967292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60EA-7332-4EF2-B816-8DA25A9AF3B4}">
  <sheetPr>
    <tabColor rgb="FF92D050"/>
    <pageSetUpPr fitToPage="1"/>
  </sheetPr>
  <dimension ref="A1:T80"/>
  <sheetViews>
    <sheetView zoomScale="81" zoomScaleNormal="70" zoomScaleSheetLayoutView="90" workbookViewId="0">
      <pane ySplit="22" topLeftCell="A60" activePane="bottomLeft" state="frozen"/>
      <selection activeCell="F65" sqref="F65"/>
      <selection pane="bottomLeft" activeCell="L82" sqref="L82"/>
    </sheetView>
  </sheetViews>
  <sheetFormatPr baseColWidth="10" defaultColWidth="10.85546875" defaultRowHeight="15" x14ac:dyDescent="0.25"/>
  <cols>
    <col min="1" max="1" width="2.42578125" customWidth="1"/>
    <col min="2" max="2" width="20.42578125" style="2" customWidth="1"/>
    <col min="3" max="3" width="12.7109375" customWidth="1"/>
    <col min="4" max="4" width="12" customWidth="1"/>
    <col min="5" max="5" width="12.5703125" bestFit="1" customWidth="1"/>
    <col min="6" max="6" width="14.85546875" bestFit="1" customWidth="1"/>
    <col min="7" max="7" width="16.28515625" customWidth="1"/>
    <col min="8" max="8" width="12.7109375" customWidth="1"/>
    <col min="9" max="9" width="12.7109375" style="56" customWidth="1"/>
    <col min="10" max="10" width="34.7109375" customWidth="1"/>
    <col min="11" max="11" width="1.140625" style="37" customWidth="1"/>
    <col min="12" max="12" width="12.7109375" customWidth="1"/>
    <col min="13" max="13" width="11.28515625" style="56" customWidth="1"/>
    <col min="14" max="14" width="10.28515625" style="56" customWidth="1"/>
    <col min="15" max="15" width="11.140625" style="56" customWidth="1"/>
    <col min="16" max="16" width="1.140625" style="80" customWidth="1"/>
    <col min="17" max="17" width="11.28515625" style="56" bestFit="1" customWidth="1"/>
    <col min="18" max="19" width="11.28515625" style="56" customWidth="1"/>
  </cols>
  <sheetData>
    <row r="1" spans="1:20" ht="15.75" hidden="1" x14ac:dyDescent="0.25">
      <c r="A1" s="4"/>
      <c r="B1" s="4" t="s">
        <v>4</v>
      </c>
      <c r="C1" s="6" t="s">
        <v>35</v>
      </c>
      <c r="D1" s="64">
        <v>8858</v>
      </c>
      <c r="E1" s="4" t="s">
        <v>5</v>
      </c>
      <c r="G1" s="4"/>
      <c r="H1" s="4"/>
      <c r="I1" s="57"/>
      <c r="J1" s="4"/>
      <c r="K1" s="14"/>
      <c r="L1" s="4"/>
    </row>
    <row r="2" spans="1:20" ht="15" hidden="1" customHeight="1" x14ac:dyDescent="0.25">
      <c r="A2" s="4"/>
      <c r="B2" s="5"/>
      <c r="C2" s="4"/>
      <c r="D2" s="6"/>
      <c r="E2" s="7"/>
      <c r="F2" s="4"/>
      <c r="G2" s="4"/>
      <c r="H2" s="4"/>
      <c r="I2" s="57"/>
      <c r="J2" s="4"/>
      <c r="K2" s="14"/>
      <c r="L2" s="4"/>
    </row>
    <row r="3" spans="1:20" ht="15.75" hidden="1" x14ac:dyDescent="0.25">
      <c r="A3" s="4"/>
      <c r="B3" s="5"/>
      <c r="C3" s="6" t="s">
        <v>8</v>
      </c>
      <c r="D3" s="65">
        <v>-6.9372000000000005E-7</v>
      </c>
      <c r="E3" s="6" t="s">
        <v>9</v>
      </c>
      <c r="F3" s="64">
        <v>-0.21496999999999999</v>
      </c>
      <c r="G3" s="6" t="s">
        <v>10</v>
      </c>
      <c r="H3" s="93">
        <v>1023.2566813000001</v>
      </c>
      <c r="I3" s="57" t="s">
        <v>33</v>
      </c>
    </row>
    <row r="4" spans="1:20" ht="15" hidden="1" customHeight="1" x14ac:dyDescent="0.25">
      <c r="A4" s="4"/>
      <c r="B4" s="113" t="s">
        <v>32</v>
      </c>
      <c r="C4" s="8" t="s">
        <v>14</v>
      </c>
      <c r="D4" s="4"/>
      <c r="E4" s="9" t="s">
        <v>15</v>
      </c>
      <c r="F4" s="4"/>
      <c r="G4" s="8" t="s">
        <v>16</v>
      </c>
      <c r="H4" s="8" t="s">
        <v>17</v>
      </c>
      <c r="I4" s="57"/>
      <c r="Q4" s="57"/>
      <c r="R4" s="57"/>
      <c r="S4" s="57"/>
      <c r="T4" s="4"/>
    </row>
    <row r="5" spans="1:20" ht="15.75" hidden="1" x14ac:dyDescent="0.25">
      <c r="A5" s="4"/>
      <c r="B5" s="113"/>
      <c r="C5" s="8" t="s">
        <v>18</v>
      </c>
      <c r="D5" s="8" t="s">
        <v>19</v>
      </c>
      <c r="E5" s="8" t="s">
        <v>20</v>
      </c>
      <c r="F5" s="4"/>
      <c r="G5" s="6" t="s">
        <v>21</v>
      </c>
      <c r="H5" s="6" t="s">
        <v>22</v>
      </c>
      <c r="I5" s="57"/>
      <c r="Q5" s="57"/>
      <c r="R5" s="57"/>
      <c r="S5" s="57"/>
      <c r="T5" s="4"/>
    </row>
    <row r="6" spans="1:20" ht="16.5" hidden="1" thickBot="1" x14ac:dyDescent="0.3">
      <c r="A6" s="4"/>
      <c r="B6" s="113"/>
      <c r="C6" s="39">
        <v>44860</v>
      </c>
      <c r="D6" s="10"/>
      <c r="E6" s="102">
        <v>8953</v>
      </c>
      <c r="F6" s="101"/>
      <c r="G6" s="102">
        <v>22.7</v>
      </c>
      <c r="H6" s="67">
        <v>1014.2</v>
      </c>
      <c r="I6" s="57" t="s">
        <v>23</v>
      </c>
      <c r="Q6" s="57"/>
      <c r="R6" s="57"/>
      <c r="S6" s="57"/>
      <c r="T6" s="4"/>
    </row>
    <row r="7" spans="1:20" ht="16.5" thickBot="1" x14ac:dyDescent="0.3">
      <c r="A7" s="4"/>
      <c r="B7" s="12"/>
      <c r="C7" s="13"/>
      <c r="D7" s="13"/>
      <c r="E7" s="13"/>
      <c r="F7" s="13"/>
      <c r="G7" s="13"/>
      <c r="H7" s="14"/>
      <c r="I7" s="58"/>
      <c r="J7" s="14"/>
      <c r="K7" s="14"/>
      <c r="L7" s="4"/>
      <c r="M7" s="57"/>
      <c r="N7" s="57"/>
      <c r="O7" s="66"/>
      <c r="P7" s="58"/>
      <c r="Q7" s="57"/>
      <c r="R7" s="57"/>
      <c r="S7" s="57"/>
      <c r="T7" s="4"/>
    </row>
    <row r="8" spans="1:20" ht="15.75" x14ac:dyDescent="0.25">
      <c r="A8" s="4"/>
      <c r="B8" s="15"/>
      <c r="C8" s="36" t="s">
        <v>14</v>
      </c>
      <c r="D8" s="36" t="s">
        <v>15</v>
      </c>
      <c r="E8" s="36"/>
      <c r="F8" s="36" t="s">
        <v>16</v>
      </c>
      <c r="G8" s="36" t="s">
        <v>48</v>
      </c>
      <c r="H8" s="40" t="s">
        <v>49</v>
      </c>
      <c r="I8" s="59"/>
      <c r="J8" s="47"/>
      <c r="K8" s="14"/>
      <c r="L8" s="4"/>
      <c r="M8" s="57" t="s">
        <v>64</v>
      </c>
      <c r="N8" s="57"/>
      <c r="O8" s="66"/>
      <c r="P8" s="58"/>
      <c r="Q8" s="57"/>
      <c r="R8" s="57"/>
      <c r="S8" s="57"/>
      <c r="T8" s="4"/>
    </row>
    <row r="9" spans="1:20" ht="15.75" x14ac:dyDescent="0.25">
      <c r="A9" s="4"/>
      <c r="B9" s="38" t="s">
        <v>51</v>
      </c>
      <c r="C9" s="12" t="s">
        <v>18</v>
      </c>
      <c r="D9" s="12" t="s">
        <v>20</v>
      </c>
      <c r="E9" s="12"/>
      <c r="F9" s="12" t="s">
        <v>21</v>
      </c>
      <c r="G9" s="12" t="s">
        <v>22</v>
      </c>
      <c r="H9" s="41"/>
      <c r="I9" s="60"/>
      <c r="J9" s="48"/>
      <c r="K9" s="14"/>
      <c r="L9" s="4"/>
      <c r="M9" s="57"/>
      <c r="N9" s="57"/>
      <c r="O9" s="66"/>
      <c r="P9" s="58"/>
      <c r="Q9" s="57"/>
      <c r="R9" s="57"/>
      <c r="S9" s="57"/>
      <c r="T9" s="4"/>
    </row>
    <row r="10" spans="1:20" ht="16.5" thickBot="1" x14ac:dyDescent="0.3">
      <c r="A10" s="4"/>
      <c r="B10" s="32"/>
      <c r="C10" s="39">
        <v>45183</v>
      </c>
      <c r="D10" s="31">
        <v>8986.9</v>
      </c>
      <c r="E10" s="31"/>
      <c r="F10" s="31">
        <v>26.6</v>
      </c>
      <c r="G10" s="31"/>
      <c r="H10" s="42" t="s">
        <v>50</v>
      </c>
      <c r="I10" s="61"/>
      <c r="J10" s="48"/>
      <c r="N10" s="57"/>
      <c r="O10" s="57"/>
      <c r="P10" s="81"/>
      <c r="Q10" s="57"/>
      <c r="R10" s="57"/>
      <c r="S10" s="57"/>
      <c r="T10" s="4"/>
    </row>
    <row r="11" spans="1:20" ht="15.75" x14ac:dyDescent="0.25">
      <c r="A11" s="4"/>
      <c r="B11" s="24" t="s">
        <v>45</v>
      </c>
      <c r="C11" s="33" t="s">
        <v>68</v>
      </c>
      <c r="D11" s="21"/>
      <c r="E11" s="21"/>
      <c r="F11" s="35" t="s">
        <v>46</v>
      </c>
      <c r="G11" s="94">
        <v>9158919.8969999999</v>
      </c>
      <c r="H11" s="25"/>
      <c r="I11" s="62"/>
      <c r="J11" s="49"/>
      <c r="K11" s="78"/>
      <c r="L11" s="18"/>
      <c r="M11" s="57"/>
      <c r="N11" s="57"/>
      <c r="O11" s="57"/>
      <c r="P11" s="81"/>
      <c r="Q11" s="57"/>
      <c r="R11" s="57"/>
      <c r="S11" s="57"/>
      <c r="T11" s="4"/>
    </row>
    <row r="12" spans="1:20" ht="15.75" x14ac:dyDescent="0.25">
      <c r="A12" s="4"/>
      <c r="B12" s="24" t="s">
        <v>0</v>
      </c>
      <c r="C12" s="33" t="s">
        <v>69</v>
      </c>
      <c r="D12" s="16"/>
      <c r="E12" s="16"/>
      <c r="F12" s="35" t="s">
        <v>47</v>
      </c>
      <c r="G12" s="94">
        <v>808893.76500000001</v>
      </c>
      <c r="H12" s="25"/>
      <c r="I12" s="62"/>
      <c r="J12" s="49"/>
      <c r="K12" s="14"/>
      <c r="L12" s="4"/>
      <c r="M12" s="57"/>
      <c r="N12" s="57"/>
      <c r="O12" s="57"/>
      <c r="P12" s="81"/>
      <c r="Q12" s="57"/>
      <c r="R12" s="57"/>
      <c r="S12" s="57"/>
      <c r="T12" s="4"/>
    </row>
    <row r="13" spans="1:20" ht="15.75" x14ac:dyDescent="0.25">
      <c r="A13" s="4"/>
      <c r="B13" s="24" t="s">
        <v>3</v>
      </c>
      <c r="C13" s="34" t="s">
        <v>71</v>
      </c>
      <c r="D13" s="21"/>
      <c r="E13" s="21"/>
      <c r="F13" s="12"/>
      <c r="H13" s="25"/>
      <c r="I13" s="62"/>
      <c r="J13" s="49"/>
      <c r="K13" s="14"/>
      <c r="L13" s="4"/>
      <c r="M13" s="57"/>
      <c r="N13" s="57"/>
      <c r="O13" s="57"/>
      <c r="P13" s="81"/>
      <c r="Q13" s="57"/>
      <c r="R13" s="57"/>
      <c r="S13" s="57"/>
      <c r="T13" s="4"/>
    </row>
    <row r="14" spans="1:20" ht="15.75" x14ac:dyDescent="0.25">
      <c r="A14" s="4"/>
      <c r="B14" s="24" t="s">
        <v>41</v>
      </c>
      <c r="C14" s="54" t="s">
        <v>59</v>
      </c>
      <c r="D14" s="21"/>
      <c r="E14" s="21"/>
      <c r="F14" s="35" t="s">
        <v>43</v>
      </c>
      <c r="G14" s="17">
        <v>2541.3130000000001</v>
      </c>
      <c r="H14" s="25"/>
      <c r="I14" s="62"/>
      <c r="J14" s="49"/>
      <c r="K14" s="14"/>
      <c r="L14" s="4"/>
      <c r="M14" s="57"/>
      <c r="N14" s="57"/>
      <c r="O14" s="57"/>
      <c r="P14" s="81"/>
      <c r="Q14" s="57"/>
      <c r="R14" s="57"/>
      <c r="S14" s="57"/>
      <c r="T14" s="4"/>
    </row>
    <row r="15" spans="1:20" ht="15.75" x14ac:dyDescent="0.25">
      <c r="A15" s="4"/>
      <c r="B15" s="24" t="s">
        <v>42</v>
      </c>
      <c r="C15" s="55" t="s">
        <v>66</v>
      </c>
      <c r="D15" s="21"/>
      <c r="E15" s="21"/>
      <c r="F15" s="35" t="s">
        <v>44</v>
      </c>
      <c r="G15" s="17">
        <v>15</v>
      </c>
      <c r="H15" s="25"/>
      <c r="I15" s="62"/>
      <c r="J15" s="49"/>
      <c r="K15" s="78"/>
      <c r="L15" s="18"/>
      <c r="M15" s="57"/>
      <c r="N15" s="57"/>
      <c r="O15" s="57"/>
      <c r="P15" s="81"/>
      <c r="Q15" s="57"/>
      <c r="R15" s="57"/>
      <c r="S15" s="57"/>
      <c r="T15" s="4"/>
    </row>
    <row r="16" spans="1:20" ht="16.5" thickBot="1" x14ac:dyDescent="0.3">
      <c r="A16" s="4"/>
      <c r="B16" s="24"/>
      <c r="C16" s="17"/>
      <c r="D16" s="21"/>
      <c r="E16" s="21"/>
      <c r="F16" s="35" t="s">
        <v>61</v>
      </c>
      <c r="G16" s="17">
        <f>G14-G15</f>
        <v>2526.3130000000001</v>
      </c>
      <c r="H16" s="25"/>
      <c r="I16" s="62"/>
      <c r="J16" s="49"/>
      <c r="K16" s="78"/>
      <c r="L16" s="18"/>
      <c r="M16" s="57"/>
      <c r="N16" s="57"/>
      <c r="O16" s="57"/>
      <c r="P16" s="81"/>
      <c r="Q16" s="57"/>
      <c r="R16" s="57"/>
      <c r="S16" s="57"/>
      <c r="T16" s="4"/>
    </row>
    <row r="17" spans="1:20" ht="15.75" customHeight="1" x14ac:dyDescent="0.25">
      <c r="A17" s="4"/>
      <c r="B17" s="26" t="s">
        <v>1</v>
      </c>
      <c r="C17" s="20"/>
      <c r="D17" s="19" t="s">
        <v>34</v>
      </c>
      <c r="E17" s="27">
        <v>0.22514000000000001</v>
      </c>
      <c r="F17" s="20" t="s">
        <v>2</v>
      </c>
      <c r="G17" s="20"/>
      <c r="H17" s="43"/>
      <c r="I17" s="114" t="s">
        <v>64</v>
      </c>
      <c r="J17" s="115"/>
      <c r="K17" s="78"/>
      <c r="L17" s="18"/>
      <c r="M17" s="57"/>
      <c r="N17" s="57"/>
      <c r="O17" s="57"/>
      <c r="P17" s="81"/>
      <c r="Q17" s="57"/>
      <c r="R17" s="57"/>
      <c r="S17" s="57"/>
      <c r="T17" s="4"/>
    </row>
    <row r="18" spans="1:20" ht="16.5" customHeight="1" thickBot="1" x14ac:dyDescent="0.3">
      <c r="A18" s="4"/>
      <c r="B18" s="30" t="s">
        <v>6</v>
      </c>
      <c r="C18" s="23"/>
      <c r="D18" s="22" t="s">
        <v>36</v>
      </c>
      <c r="E18" s="28">
        <v>5.2625999999999999E-2</v>
      </c>
      <c r="F18" s="23" t="s">
        <v>7</v>
      </c>
      <c r="G18" s="23"/>
      <c r="H18" s="44"/>
      <c r="I18" s="114"/>
      <c r="J18" s="115"/>
      <c r="K18" s="78"/>
      <c r="L18" s="18"/>
      <c r="M18" s="57"/>
      <c r="Q18" s="57"/>
      <c r="R18" s="57"/>
      <c r="S18" s="57"/>
      <c r="T18" s="4"/>
    </row>
    <row r="19" spans="1:20" ht="15.75" customHeight="1" x14ac:dyDescent="0.25">
      <c r="A19" s="4"/>
      <c r="B19" s="26" t="s">
        <v>11</v>
      </c>
      <c r="C19" s="20" t="s">
        <v>12</v>
      </c>
      <c r="D19" s="20" t="s">
        <v>56</v>
      </c>
      <c r="E19" s="29"/>
      <c r="F19" s="20"/>
      <c r="G19" s="20"/>
      <c r="H19" s="45"/>
      <c r="I19" s="114"/>
      <c r="J19" s="115"/>
      <c r="K19" s="78"/>
      <c r="L19" s="18"/>
      <c r="M19" s="57"/>
      <c r="N19" s="66" t="s">
        <v>24</v>
      </c>
      <c r="O19" s="57">
        <v>17.5</v>
      </c>
      <c r="P19" s="81"/>
      <c r="Q19" s="57"/>
      <c r="R19" s="57"/>
      <c r="S19" s="57"/>
      <c r="T19" s="4"/>
    </row>
    <row r="20" spans="1:20" ht="16.5" thickBot="1" x14ac:dyDescent="0.3">
      <c r="A20" s="4"/>
      <c r="B20" s="30" t="s">
        <v>13</v>
      </c>
      <c r="C20" s="23" t="s">
        <v>12</v>
      </c>
      <c r="D20" s="23" t="s">
        <v>57</v>
      </c>
      <c r="E20" s="31"/>
      <c r="F20" s="23"/>
      <c r="G20" s="23"/>
      <c r="H20" s="46"/>
      <c r="I20" s="63"/>
      <c r="J20" s="50"/>
      <c r="K20" s="78"/>
      <c r="L20" s="18"/>
      <c r="M20" s="57"/>
      <c r="N20" s="57"/>
      <c r="O20" s="57"/>
      <c r="P20" s="81"/>
      <c r="Q20" s="57"/>
      <c r="R20" s="57"/>
      <c r="S20" s="57"/>
      <c r="T20" s="4"/>
    </row>
    <row r="21" spans="1:20" ht="15.75" customHeight="1" thickBot="1" x14ac:dyDescent="0.3">
      <c r="A21" s="4"/>
      <c r="B21" s="116" t="s">
        <v>52</v>
      </c>
      <c r="C21" s="118"/>
      <c r="D21" s="117" t="s">
        <v>26</v>
      </c>
      <c r="E21" s="117"/>
      <c r="F21" s="120" t="s">
        <v>39</v>
      </c>
      <c r="G21" s="120" t="s">
        <v>40</v>
      </c>
      <c r="H21" s="120" t="s">
        <v>38</v>
      </c>
      <c r="I21" s="122" t="s">
        <v>37</v>
      </c>
      <c r="J21" s="123"/>
      <c r="K21" s="14"/>
      <c r="L21" s="131" t="s">
        <v>53</v>
      </c>
      <c r="M21" s="131" t="s">
        <v>54</v>
      </c>
      <c r="N21" s="133" t="s">
        <v>25</v>
      </c>
      <c r="O21" s="129" t="s">
        <v>28</v>
      </c>
      <c r="P21" s="58"/>
      <c r="Q21" s="126" t="s">
        <v>27</v>
      </c>
      <c r="R21" s="127"/>
      <c r="S21" s="128"/>
      <c r="T21" s="4"/>
    </row>
    <row r="22" spans="1:20" ht="18.75" thickBot="1" x14ac:dyDescent="0.3">
      <c r="A22" s="4"/>
      <c r="B22" s="117"/>
      <c r="C22" s="119"/>
      <c r="D22" s="11" t="s">
        <v>29</v>
      </c>
      <c r="E22" s="11" t="s">
        <v>30</v>
      </c>
      <c r="F22" s="121"/>
      <c r="G22" s="121"/>
      <c r="H22" s="121"/>
      <c r="I22" s="124"/>
      <c r="J22" s="125"/>
      <c r="K22" s="14"/>
      <c r="L22" s="132"/>
      <c r="M22" s="132"/>
      <c r="N22" s="134"/>
      <c r="O22" s="130"/>
      <c r="P22" s="58"/>
      <c r="Q22" s="69" t="s">
        <v>13</v>
      </c>
      <c r="R22" s="69" t="s">
        <v>31</v>
      </c>
      <c r="S22" s="70" t="s">
        <v>58</v>
      </c>
      <c r="T22" s="4"/>
    </row>
    <row r="23" spans="1:20" ht="15.75" x14ac:dyDescent="0.25">
      <c r="A23" s="4"/>
      <c r="B23" s="103">
        <v>45184</v>
      </c>
      <c r="C23" s="97"/>
      <c r="D23" s="95">
        <v>8907.2999999999993</v>
      </c>
      <c r="E23" s="96">
        <v>21.5</v>
      </c>
      <c r="F23" s="84">
        <f>$E$17*(D23-D$10)+($E$18*(E23-$F$10))</f>
        <v>-18.189536600000082</v>
      </c>
      <c r="G23" s="85">
        <f>F23*0.1/1</f>
        <v>-1.8189536600000082</v>
      </c>
      <c r="H23" s="85">
        <f>+G23+$G$16</f>
        <v>2524.4940463400003</v>
      </c>
      <c r="I23" s="111" t="s">
        <v>55</v>
      </c>
      <c r="J23" s="112"/>
      <c r="K23" s="79"/>
      <c r="L23" s="76">
        <v>2541.3130000000001</v>
      </c>
      <c r="M23" s="76">
        <v>2541.3130000000001</v>
      </c>
      <c r="N23" s="76">
        <f>(M23-G$16)*O$19</f>
        <v>262.5</v>
      </c>
      <c r="O23" s="77">
        <f>F23/N23</f>
        <v>-6.9293472761905076E-2</v>
      </c>
      <c r="P23" s="82"/>
      <c r="Q23" s="75">
        <f t="shared" ref="Q23:Q27" si="0">($D$3*(D23)^2)+($F$3*D23)+$H$3</f>
        <v>-946.58533984513838</v>
      </c>
      <c r="R23" s="71">
        <f t="shared" ref="R23:R27" si="1">F23*0.1450377/1</f>
        <v>-2.638168552529832</v>
      </c>
      <c r="S23" s="72">
        <f t="shared" ref="S23:S27" si="2">+F23*0.01019716/1</f>
        <v>-0.18548161503605684</v>
      </c>
      <c r="T23" s="4"/>
    </row>
    <row r="24" spans="1:20" ht="15.75" x14ac:dyDescent="0.25">
      <c r="A24" s="4"/>
      <c r="B24" s="103">
        <v>45186</v>
      </c>
      <c r="C24" s="97"/>
      <c r="D24" s="95">
        <v>8916.1</v>
      </c>
      <c r="E24" s="96">
        <v>20.6</v>
      </c>
      <c r="F24" s="86">
        <f>$E$17*(D24-D$10)+($E$18*(E24-$F$10))</f>
        <v>-16.255667999999837</v>
      </c>
      <c r="G24" s="87">
        <f>F24*0.1/1</f>
        <v>-1.6255667999999837</v>
      </c>
      <c r="H24" s="87">
        <f>+G24+$G$16</f>
        <v>2524.6874332000002</v>
      </c>
      <c r="I24" s="111" t="s">
        <v>55</v>
      </c>
      <c r="J24" s="112"/>
      <c r="K24" s="79"/>
      <c r="L24" s="76">
        <v>2541.3130000000001</v>
      </c>
      <c r="M24" s="76">
        <v>2541.3130000000001</v>
      </c>
      <c r="N24" s="76">
        <f>(M24-G$16)*O$19</f>
        <v>262.5</v>
      </c>
      <c r="O24" s="77">
        <f t="shared" ref="O24:O27" si="3">F24/N24</f>
        <v>-6.1926354285713664E-2</v>
      </c>
      <c r="P24" s="82"/>
      <c r="Q24" s="52">
        <f t="shared" si="0"/>
        <v>-948.58588299676126</v>
      </c>
      <c r="R24" s="73">
        <f t="shared" si="1"/>
        <v>-2.3576846986835762</v>
      </c>
      <c r="S24" s="74">
        <f t="shared" si="2"/>
        <v>-0.16576164750287833</v>
      </c>
      <c r="T24" s="4"/>
    </row>
    <row r="25" spans="1:20" ht="15.75" x14ac:dyDescent="0.25">
      <c r="A25" s="4"/>
      <c r="B25" s="103">
        <v>45187</v>
      </c>
      <c r="C25" s="97"/>
      <c r="D25" s="95">
        <v>8908.1</v>
      </c>
      <c r="E25" s="96">
        <v>20.6</v>
      </c>
      <c r="F25" s="86">
        <f>$E$17*(D25-D$10)+($E$18*(E25-$F$10))</f>
        <v>-18.056787999999838</v>
      </c>
      <c r="G25" s="87">
        <f t="shared" ref="G25:G27" si="4">F25*0.1/1</f>
        <v>-1.8056787999999839</v>
      </c>
      <c r="H25" s="87">
        <f t="shared" ref="H25:H27" si="5">+G25+$G$16</f>
        <v>2524.5073212000002</v>
      </c>
      <c r="I25" s="111" t="s">
        <v>60</v>
      </c>
      <c r="J25" s="112"/>
      <c r="K25" s="79"/>
      <c r="L25" s="76">
        <v>2541.3130000000001</v>
      </c>
      <c r="M25" s="76">
        <v>2541.3130000000001</v>
      </c>
      <c r="N25" s="76">
        <f t="shared" ref="N25:N27" si="6">(M25-G$16)*O$19</f>
        <v>262.5</v>
      </c>
      <c r="O25" s="77">
        <f t="shared" si="3"/>
        <v>-6.8787763809523186E-2</v>
      </c>
      <c r="P25" s="82"/>
      <c r="Q25" s="52">
        <f t="shared" si="0"/>
        <v>-946.76720296456915</v>
      </c>
      <c r="R25" s="73">
        <f t="shared" si="1"/>
        <v>-2.6189150009075761</v>
      </c>
      <c r="S25" s="74">
        <f t="shared" si="2"/>
        <v>-0.18412795632207835</v>
      </c>
      <c r="T25" s="4"/>
    </row>
    <row r="26" spans="1:20" ht="15.75" x14ac:dyDescent="0.25">
      <c r="A26" s="4"/>
      <c r="B26" s="103">
        <v>45189</v>
      </c>
      <c r="C26" s="97"/>
      <c r="D26" s="95">
        <v>8903.7999999999993</v>
      </c>
      <c r="E26" s="96">
        <v>20.5</v>
      </c>
      <c r="F26" s="86">
        <f t="shared" ref="F26" si="7">$E$17*(D26-D$10)+($E$18*(E26-$F$10))</f>
        <v>-19.030152600000083</v>
      </c>
      <c r="G26" s="87">
        <f t="shared" si="4"/>
        <v>-1.9030152600000083</v>
      </c>
      <c r="H26" s="87">
        <f t="shared" si="5"/>
        <v>2524.4099847400003</v>
      </c>
      <c r="I26" s="111" t="s">
        <v>55</v>
      </c>
      <c r="J26" s="112"/>
      <c r="K26" s="79"/>
      <c r="L26" s="76">
        <v>2541.3130000000001</v>
      </c>
      <c r="M26" s="76">
        <v>2541.3130000000001</v>
      </c>
      <c r="N26" s="76">
        <f t="shared" si="6"/>
        <v>262.5</v>
      </c>
      <c r="O26" s="77">
        <f t="shared" si="3"/>
        <v>-7.2495819428571737E-2</v>
      </c>
      <c r="P26" s="82"/>
      <c r="Q26" s="52">
        <f t="shared" si="0"/>
        <v>-945.78969913811648</v>
      </c>
      <c r="R26" s="73">
        <f t="shared" si="1"/>
        <v>-2.760089563753032</v>
      </c>
      <c r="S26" s="74">
        <f t="shared" si="2"/>
        <v>-0.19405351088661685</v>
      </c>
      <c r="T26" s="4"/>
    </row>
    <row r="27" spans="1:20" ht="15.75" x14ac:dyDescent="0.25">
      <c r="A27" s="4"/>
      <c r="B27" s="103">
        <v>45264</v>
      </c>
      <c r="C27" s="97"/>
      <c r="D27" s="95">
        <v>8941.5</v>
      </c>
      <c r="E27" s="96">
        <v>19.8</v>
      </c>
      <c r="F27" s="86">
        <f t="shared" ref="F27:F32" si="8">$E$17*(D27-D$10)+($E$18*(E27-$F$10))</f>
        <v>-10.579212799999919</v>
      </c>
      <c r="G27" s="87">
        <f t="shared" si="4"/>
        <v>-1.057921279999992</v>
      </c>
      <c r="H27" s="87">
        <f t="shared" si="5"/>
        <v>2525.2550787200003</v>
      </c>
      <c r="I27" s="111" t="s">
        <v>55</v>
      </c>
      <c r="J27" s="112"/>
      <c r="K27" s="79"/>
      <c r="L27" s="76">
        <v>2541.3130000000001</v>
      </c>
      <c r="M27" s="76">
        <v>2541.3130000000001</v>
      </c>
      <c r="N27" s="76">
        <f t="shared" si="6"/>
        <v>262.5</v>
      </c>
      <c r="O27" s="77">
        <f t="shared" si="3"/>
        <v>-4.030176304761874E-2</v>
      </c>
      <c r="P27" s="82"/>
      <c r="Q27" s="52">
        <f t="shared" si="0"/>
        <v>-954.36078062326987</v>
      </c>
      <c r="R27" s="73">
        <f t="shared" si="1"/>
        <v>-1.5343846923225481</v>
      </c>
      <c r="S27" s="74">
        <f t="shared" si="2"/>
        <v>-0.10787792559564717</v>
      </c>
      <c r="T27" s="4"/>
    </row>
    <row r="28" spans="1:20" ht="15.75" x14ac:dyDescent="0.25">
      <c r="B28" s="103">
        <v>45275</v>
      </c>
      <c r="C28" s="97"/>
      <c r="D28" s="95">
        <v>8939.1</v>
      </c>
      <c r="E28" s="96">
        <v>19.899999999999999</v>
      </c>
      <c r="F28" s="86">
        <f t="shared" si="8"/>
        <v>-11.114286199999837</v>
      </c>
      <c r="G28" s="87">
        <f t="shared" ref="G28" si="9">F28*0.1/1</f>
        <v>-1.1114286199999837</v>
      </c>
      <c r="H28" s="87">
        <f t="shared" ref="H28" si="10">+G28+$G$16</f>
        <v>2525.2015713800001</v>
      </c>
      <c r="I28" s="111" t="s">
        <v>55</v>
      </c>
      <c r="J28" s="112"/>
      <c r="K28" s="79"/>
      <c r="L28" s="76">
        <v>2541.3130000000001</v>
      </c>
      <c r="M28" s="76">
        <v>2541.3130000000001</v>
      </c>
      <c r="N28" s="76">
        <f t="shared" ref="N28" si="11">(M28-G$16)*O$19</f>
        <v>262.5</v>
      </c>
      <c r="O28" s="77">
        <f t="shared" ref="O28" si="12">F28/N28</f>
        <v>-4.2340137904761287E-2</v>
      </c>
      <c r="P28" s="82"/>
      <c r="Q28" s="52">
        <f t="shared" ref="Q28" si="13">($D$3*(D28)^2)+($F$3*D28)+$H$3</f>
        <v>-953.81508271167331</v>
      </c>
      <c r="R28" s="73">
        <f t="shared" ref="R28" si="14">F28*0.1450377/1</f>
        <v>-1.6119905075897163</v>
      </c>
      <c r="S28" s="74">
        <f t="shared" ref="S28" si="15">+F28*0.01019716/1</f>
        <v>-0.11333415466719034</v>
      </c>
    </row>
    <row r="29" spans="1:20" ht="15.75" x14ac:dyDescent="0.25">
      <c r="B29" s="103">
        <v>45292</v>
      </c>
      <c r="C29" s="97"/>
      <c r="D29" s="95">
        <v>8928.7999999999993</v>
      </c>
      <c r="E29" s="96">
        <v>19.899999999999999</v>
      </c>
      <c r="F29" s="86">
        <f t="shared" si="8"/>
        <v>-13.433228200000082</v>
      </c>
      <c r="G29" s="87">
        <f t="shared" ref="G29" si="16">F29*0.1/1</f>
        <v>-1.3433228200000082</v>
      </c>
      <c r="H29" s="87">
        <f t="shared" ref="H29" si="17">+G29+$G$16</f>
        <v>2524.96967718</v>
      </c>
      <c r="I29" s="111" t="s">
        <v>55</v>
      </c>
      <c r="J29" s="112"/>
      <c r="K29" s="79"/>
      <c r="L29" s="76">
        <v>2541.3130000000001</v>
      </c>
      <c r="M29" s="76">
        <v>2541.3130000000001</v>
      </c>
      <c r="N29" s="76">
        <f t="shared" ref="N29" si="18">(M29-G$16)*O$19</f>
        <v>262.5</v>
      </c>
      <c r="O29" s="77">
        <f t="shared" ref="O29" si="19">F29/N29</f>
        <v>-5.1174202666666981E-2</v>
      </c>
      <c r="P29" s="82"/>
      <c r="Q29" s="52">
        <f t="shared" ref="Q29" si="20">($D$3*(D29)^2)+($F$3*D29)+$H$3</f>
        <v>-951.47321991991657</v>
      </c>
      <c r="R29" s="73">
        <f t="shared" ref="R29" si="21">F29*0.1450377/1</f>
        <v>-1.9483245217031517</v>
      </c>
      <c r="S29" s="74">
        <f t="shared" ref="S29" si="22">+F29*0.01019716/1</f>
        <v>-0.13698077727191285</v>
      </c>
    </row>
    <row r="30" spans="1:20" ht="15.75" x14ac:dyDescent="0.25">
      <c r="B30" s="103">
        <v>45311</v>
      </c>
      <c r="C30" s="97"/>
      <c r="D30" s="95">
        <v>8891.9</v>
      </c>
      <c r="E30" s="96">
        <v>20</v>
      </c>
      <c r="F30" s="86">
        <f t="shared" si="8"/>
        <v>-21.735631600000001</v>
      </c>
      <c r="G30" s="87">
        <f t="shared" ref="G30" si="23">F30*0.1/1</f>
        <v>-2.17356316</v>
      </c>
      <c r="H30" s="87">
        <f t="shared" ref="H30" si="24">+G30+$G$16</f>
        <v>2524.1394368400001</v>
      </c>
      <c r="I30" s="111" t="s">
        <v>55</v>
      </c>
      <c r="J30" s="112"/>
      <c r="K30" s="79"/>
      <c r="L30" s="76">
        <v>2541.3130000000001</v>
      </c>
      <c r="M30" s="76">
        <v>2541.3130000000001</v>
      </c>
      <c r="N30" s="76">
        <f t="shared" ref="N30" si="25">(M30-G$16)*O$19</f>
        <v>262.5</v>
      </c>
      <c r="O30" s="77">
        <f t="shared" ref="O30" si="26">F30/N30</f>
        <v>-8.2802406095238104E-2</v>
      </c>
      <c r="P30" s="82"/>
      <c r="Q30" s="52">
        <f t="shared" ref="Q30" si="27">($D$3*(D30)^2)+($F$3*D30)+$H$3</f>
        <v>-943.08464786536888</v>
      </c>
      <c r="R30" s="73">
        <f t="shared" ref="R30" si="28">F30*0.1450377/1</f>
        <v>-3.1524860153113199</v>
      </c>
      <c r="S30" s="74">
        <f t="shared" ref="S30" si="29">+F30*0.01019716/1</f>
        <v>-0.22164171312625602</v>
      </c>
    </row>
    <row r="31" spans="1:20" ht="15.75" x14ac:dyDescent="0.25">
      <c r="B31" s="103">
        <v>45326</v>
      </c>
      <c r="C31" s="97"/>
      <c r="D31" s="95">
        <v>8898.2000000000007</v>
      </c>
      <c r="E31" s="96">
        <v>20</v>
      </c>
      <c r="F31" s="86">
        <f t="shared" si="8"/>
        <v>-20.317249599999755</v>
      </c>
      <c r="G31" s="87">
        <f t="shared" ref="G31" si="30">F31*0.1/1</f>
        <v>-2.0317249599999756</v>
      </c>
      <c r="H31" s="87">
        <f t="shared" ref="H31" si="31">+G31+$G$16</f>
        <v>2524.2812750400003</v>
      </c>
      <c r="I31" s="111" t="s">
        <v>55</v>
      </c>
      <c r="J31" s="112"/>
      <c r="K31" s="79"/>
      <c r="L31" s="76">
        <v>2541.3130000000001</v>
      </c>
      <c r="M31" s="76">
        <v>2541.3130000000001</v>
      </c>
      <c r="N31" s="76">
        <f t="shared" ref="N31" si="32">(M31-G$16)*O$19</f>
        <v>262.5</v>
      </c>
      <c r="O31" s="77">
        <f t="shared" ref="O31" si="33">F31/N31</f>
        <v>-7.7399046095237164E-2</v>
      </c>
      <c r="P31" s="82"/>
      <c r="Q31" s="52">
        <f t="shared" ref="Q31" si="34">($D$3*(D31)^2)+($F$3*D31)+$H$3</f>
        <v>-944.51670935885272</v>
      </c>
      <c r="R31" s="73">
        <f t="shared" ref="R31" si="35">F31*0.1450377/1</f>
        <v>-2.9467671523098842</v>
      </c>
      <c r="S31" s="74">
        <f t="shared" ref="S31" si="36">+F31*0.01019716/1</f>
        <v>-0.20717824493113352</v>
      </c>
    </row>
    <row r="32" spans="1:20" ht="15.75" x14ac:dyDescent="0.25">
      <c r="B32" s="103">
        <v>45330</v>
      </c>
      <c r="C32" s="97"/>
      <c r="D32" s="95">
        <v>8882.2999999999993</v>
      </c>
      <c r="E32" s="96">
        <v>20.100000000000001</v>
      </c>
      <c r="F32" s="86">
        <f t="shared" si="8"/>
        <v>-23.891713000000081</v>
      </c>
      <c r="G32" s="87">
        <f t="shared" ref="G32" si="37">F32*0.1/1</f>
        <v>-2.3891713000000081</v>
      </c>
      <c r="H32" s="87">
        <f t="shared" ref="H32" si="38">+G32+$G$16</f>
        <v>2523.9238287000003</v>
      </c>
      <c r="I32" s="111" t="s">
        <v>55</v>
      </c>
      <c r="J32" s="112"/>
      <c r="K32" s="79"/>
      <c r="L32" s="76">
        <v>2541.3130000000001</v>
      </c>
      <c r="M32" s="76">
        <v>2541.3130000000001</v>
      </c>
      <c r="N32" s="76">
        <f t="shared" ref="N32" si="39">(M32-G$16)*O$19</f>
        <v>262.5</v>
      </c>
      <c r="O32" s="77">
        <f t="shared" ref="O32" si="40">F32/N32</f>
        <v>-9.101604952380983E-2</v>
      </c>
      <c r="P32" s="82"/>
      <c r="Q32" s="52">
        <f t="shared" ref="Q32" si="41">($D$3*(D32)^2)+($F$3*D32)+$H$3</f>
        <v>-940.90256481233837</v>
      </c>
      <c r="R32" s="73">
        <f t="shared" ref="R32" si="42">F32*0.1450377/1</f>
        <v>-3.4651991025801117</v>
      </c>
      <c r="S32" s="74">
        <f t="shared" ref="S32" si="43">+F32*0.01019716/1</f>
        <v>-0.24362762013508082</v>
      </c>
    </row>
    <row r="33" spans="2:19" ht="15.75" x14ac:dyDescent="0.25">
      <c r="B33" s="103">
        <v>45333</v>
      </c>
      <c r="C33" s="97"/>
      <c r="D33" s="95">
        <v>8880.7999999999993</v>
      </c>
      <c r="E33" s="96">
        <v>20.100000000000001</v>
      </c>
      <c r="F33" s="86">
        <f t="shared" ref="F33" si="44">$E$17*(D33-D$10)+($E$18*(E33-$F$10))</f>
        <v>-24.229423000000082</v>
      </c>
      <c r="G33" s="87">
        <f t="shared" ref="G33" si="45">F33*0.1/1</f>
        <v>-2.4229423000000083</v>
      </c>
      <c r="H33" s="87">
        <f t="shared" ref="H33" si="46">+G33+$G$16</f>
        <v>2523.8900576999999</v>
      </c>
      <c r="I33" s="111" t="s">
        <v>55</v>
      </c>
      <c r="J33" s="112"/>
      <c r="K33" s="79"/>
      <c r="L33" s="76">
        <v>2541.3130000000001</v>
      </c>
      <c r="M33" s="76">
        <v>2541.3130000000001</v>
      </c>
      <c r="N33" s="76">
        <f t="shared" ref="N33" si="47">(M33-G$16)*O$19</f>
        <v>262.5</v>
      </c>
      <c r="O33" s="77">
        <f t="shared" ref="O33" si="48">F33/N33</f>
        <v>-9.2302563809524119E-2</v>
      </c>
      <c r="P33" s="82"/>
      <c r="Q33" s="52">
        <f t="shared" ref="Q33" si="49">($D$3*(D33)^2)+($F$3*D33)+$H$3</f>
        <v>-940.56162588574034</v>
      </c>
      <c r="R33" s="73">
        <f t="shared" ref="R33" si="50">F33*0.1450377/1</f>
        <v>-3.5141797842471116</v>
      </c>
      <c r="S33" s="74">
        <f t="shared" ref="S33" si="51">+F33*0.01019716/1</f>
        <v>-0.24707130303868086</v>
      </c>
    </row>
    <row r="34" spans="2:19" ht="15.75" x14ac:dyDescent="0.25">
      <c r="B34" s="103">
        <v>45340</v>
      </c>
      <c r="C34" s="97"/>
      <c r="D34" s="95">
        <v>8879.6</v>
      </c>
      <c r="E34" s="96">
        <v>20.100000000000001</v>
      </c>
      <c r="F34" s="86">
        <f t="shared" ref="F34" si="52">$E$17*(D34-D$10)+($E$18*(E34-$F$10))</f>
        <v>-24.499590999999835</v>
      </c>
      <c r="G34" s="87">
        <f t="shared" ref="G34" si="53">F34*0.1/1</f>
        <v>-2.4499590999999836</v>
      </c>
      <c r="H34" s="87">
        <f t="shared" ref="H34" si="54">+G34+$G$16</f>
        <v>2523.8630409000002</v>
      </c>
      <c r="I34" s="111" t="s">
        <v>55</v>
      </c>
      <c r="J34" s="112"/>
      <c r="K34" s="79"/>
      <c r="L34" s="76">
        <v>2541.3130000000001</v>
      </c>
      <c r="M34" s="76">
        <v>2541.3130000000001</v>
      </c>
      <c r="N34" s="76">
        <f t="shared" ref="N34" si="55">(M34-G$16)*O$19</f>
        <v>262.5</v>
      </c>
      <c r="O34" s="77">
        <f t="shared" ref="O34" si="56">F34/N34</f>
        <v>-9.3331775238094605E-2</v>
      </c>
      <c r="P34" s="82"/>
      <c r="Q34" s="52">
        <f t="shared" ref="Q34" si="57">($D$3*(D34)^2)+($F$3*D34)+$H$3</f>
        <v>-940.28887699211509</v>
      </c>
      <c r="R34" s="73">
        <f t="shared" ref="R34" si="58">F34*0.1450377/1</f>
        <v>-3.5533643295806758</v>
      </c>
      <c r="S34" s="74">
        <f t="shared" ref="S34" si="59">+F34*0.01019716/1</f>
        <v>-0.24982624936155834</v>
      </c>
    </row>
    <row r="35" spans="2:19" ht="15.75" x14ac:dyDescent="0.25">
      <c r="B35" s="103">
        <v>45346</v>
      </c>
      <c r="C35" s="97"/>
      <c r="D35" s="95">
        <v>8877.6</v>
      </c>
      <c r="E35" s="96">
        <v>20.100000000000001</v>
      </c>
      <c r="F35" s="86">
        <f t="shared" ref="F35" si="60">$E$17*(D35-D$10)+($E$18*(E35-$F$10))</f>
        <v>-24.949870999999835</v>
      </c>
      <c r="G35" s="87">
        <f t="shared" ref="G35" si="61">F35*0.1/1</f>
        <v>-2.4949870999999835</v>
      </c>
      <c r="H35" s="87">
        <f t="shared" ref="H35" si="62">+G35+$G$16</f>
        <v>2523.8180129000002</v>
      </c>
      <c r="I35" s="111" t="s">
        <v>55</v>
      </c>
      <c r="J35" s="112"/>
      <c r="K35" s="79"/>
      <c r="L35" s="76">
        <v>2541.3130000000001</v>
      </c>
      <c r="M35" s="76">
        <v>2541.3130000000001</v>
      </c>
      <c r="N35" s="76">
        <f t="shared" ref="N35" si="63">(M35-G$16)*O$19</f>
        <v>262.5</v>
      </c>
      <c r="O35" s="77">
        <f t="shared" ref="O35" si="64">F35/N35</f>
        <v>-9.5047127619046989E-2</v>
      </c>
      <c r="P35" s="82"/>
      <c r="Q35" s="52">
        <f t="shared" ref="Q35" si="65">($D$3*(D35)^2)+($F$3*D35)+$H$3</f>
        <v>-939.8342999425472</v>
      </c>
      <c r="R35" s="73">
        <f t="shared" ref="R35" si="66">F35*0.1450377/1</f>
        <v>-3.6186719051366758</v>
      </c>
      <c r="S35" s="74">
        <f t="shared" ref="S35" si="67">+F35*0.01019716/1</f>
        <v>-0.25441782656635831</v>
      </c>
    </row>
    <row r="36" spans="2:19" ht="15.75" x14ac:dyDescent="0.25">
      <c r="B36" s="103">
        <v>45355</v>
      </c>
      <c r="C36" s="97"/>
      <c r="D36" s="95">
        <v>8877.5</v>
      </c>
      <c r="E36" s="96">
        <v>20.100000000000001</v>
      </c>
      <c r="F36" s="86">
        <f t="shared" ref="F36" si="68">$E$17*(D36-D$10)+($E$18*(E36-$F$10))</f>
        <v>-24.972384999999917</v>
      </c>
      <c r="G36" s="87">
        <f t="shared" ref="G36" si="69">F36*0.1/1</f>
        <v>-2.4972384999999919</v>
      </c>
      <c r="H36" s="87">
        <f t="shared" ref="H36" si="70">+G36+$G$16</f>
        <v>2523.8157615</v>
      </c>
      <c r="I36" s="111" t="s">
        <v>55</v>
      </c>
      <c r="J36" s="112"/>
      <c r="K36" s="79"/>
      <c r="L36" s="76">
        <v>2541.3130000000001</v>
      </c>
      <c r="M36" s="76">
        <v>2541.3130000000001</v>
      </c>
      <c r="N36" s="76">
        <f t="shared" ref="N36" si="71">(M36-G$16)*O$19</f>
        <v>262.5</v>
      </c>
      <c r="O36" s="77">
        <f t="shared" ref="O36" si="72">F36/N36</f>
        <v>-9.5132895238094928E-2</v>
      </c>
      <c r="P36" s="82"/>
      <c r="Q36" s="52">
        <f t="shared" ref="Q36" si="73">($D$3*(D36)^2)+($F$3*D36)+$H$3</f>
        <v>-939.81157123574985</v>
      </c>
      <c r="R36" s="73">
        <f t="shared" ref="R36" si="74">F36*0.1450377/1</f>
        <v>-3.6219372839144879</v>
      </c>
      <c r="S36" s="74">
        <f t="shared" ref="S36" si="75">+F36*0.01019716/1</f>
        <v>-0.25464740542659914</v>
      </c>
    </row>
    <row r="37" spans="2:19" ht="15.75" x14ac:dyDescent="0.25">
      <c r="B37" s="103">
        <v>45361</v>
      </c>
      <c r="C37" s="97"/>
      <c r="D37" s="95">
        <v>8877.1</v>
      </c>
      <c r="E37" s="96">
        <v>20.100000000000001</v>
      </c>
      <c r="F37" s="86">
        <f t="shared" ref="F37" si="76">$E$17*(D37-D$10)+($E$18*(E37-$F$10))</f>
        <v>-25.062440999999836</v>
      </c>
      <c r="G37" s="87">
        <f t="shared" ref="G37" si="77">F37*0.1/1</f>
        <v>-2.506244099999984</v>
      </c>
      <c r="H37" s="87">
        <f t="shared" ref="H37" si="78">+G37+$G$16</f>
        <v>2523.8067559000001</v>
      </c>
      <c r="I37" s="111" t="s">
        <v>55</v>
      </c>
      <c r="J37" s="112"/>
      <c r="K37" s="79"/>
      <c r="L37" s="76">
        <v>2541.3130000000001</v>
      </c>
      <c r="M37" s="76">
        <v>2541.3130000000001</v>
      </c>
      <c r="N37" s="76">
        <f t="shared" ref="N37" si="79">(M37-G$16)*O$19</f>
        <v>262.5</v>
      </c>
      <c r="O37" s="77">
        <f t="shared" ref="O37" si="80">F37/N37</f>
        <v>-9.5475965714285085E-2</v>
      </c>
      <c r="P37" s="82"/>
      <c r="Q37" s="52">
        <f t="shared" ref="Q37" si="81">($D$3*(D37)^2)+($F$3*D37)+$H$3</f>
        <v>-939.72065654730523</v>
      </c>
      <c r="R37" s="73">
        <f t="shared" ref="R37" si="82">F37*0.1450377/1</f>
        <v>-3.6349987990256762</v>
      </c>
      <c r="S37" s="74">
        <f t="shared" ref="S37" si="83">+F37*0.01019716/1</f>
        <v>-0.25556572086755835</v>
      </c>
    </row>
    <row r="38" spans="2:19" ht="15.75" x14ac:dyDescent="0.25">
      <c r="B38" s="103">
        <v>45374</v>
      </c>
      <c r="C38" s="97"/>
      <c r="D38" s="95">
        <v>8873.7999999999993</v>
      </c>
      <c r="E38" s="96">
        <v>20.2</v>
      </c>
      <c r="F38" s="86">
        <f t="shared" ref="F38" si="84">$E$17*(D38-D$10)+($E$18*(E38-$F$10))</f>
        <v>-25.800140400000082</v>
      </c>
      <c r="G38" s="87">
        <f t="shared" ref="G38" si="85">F38*0.1/1</f>
        <v>-2.5800140400000084</v>
      </c>
      <c r="H38" s="87">
        <f t="shared" ref="H38" si="86">+G38+$G$16</f>
        <v>2523.73298596</v>
      </c>
      <c r="I38" s="111" t="s">
        <v>55</v>
      </c>
      <c r="J38" s="112"/>
      <c r="K38" s="79"/>
      <c r="L38" s="76">
        <v>2541.3130000000001</v>
      </c>
      <c r="M38" s="76">
        <v>2541.3130000000001</v>
      </c>
      <c r="N38" s="76">
        <f t="shared" ref="N38" si="87">(M38-G$16)*O$19</f>
        <v>262.5</v>
      </c>
      <c r="O38" s="77">
        <f t="shared" ref="O38" si="88">F38/N38</f>
        <v>-9.8286249142857454E-2</v>
      </c>
      <c r="P38" s="82"/>
      <c r="Q38" s="52">
        <f t="shared" ref="Q38" si="89">($D$3*(D38)^2)+($F$3*D38)+$H$3</f>
        <v>-938.97061883795641</v>
      </c>
      <c r="R38" s="73">
        <f t="shared" ref="R38" si="90">F38*0.1450377/1</f>
        <v>-3.7419930232930918</v>
      </c>
      <c r="S38" s="74">
        <f t="shared" ref="S38" si="91">+F38*0.01019716/1</f>
        <v>-0.26308815968126487</v>
      </c>
    </row>
    <row r="39" spans="2:19" ht="15.75" x14ac:dyDescent="0.25">
      <c r="B39" s="103">
        <v>45390</v>
      </c>
      <c r="C39" s="97"/>
      <c r="D39" s="95">
        <v>8873.7000000000007</v>
      </c>
      <c r="E39" s="96">
        <v>20.2</v>
      </c>
      <c r="F39" s="86">
        <f t="shared" ref="F39" si="92">$E$17*(D39-D$10)+($E$18*(E39-$F$10))</f>
        <v>-25.822654399999756</v>
      </c>
      <c r="G39" s="87">
        <f t="shared" ref="G39" si="93">F39*0.1/1</f>
        <v>-2.5822654399999756</v>
      </c>
      <c r="H39" s="87">
        <f t="shared" ref="H39" si="94">+G39+$G$16</f>
        <v>2523.7307345600002</v>
      </c>
      <c r="I39" s="111" t="s">
        <v>55</v>
      </c>
      <c r="J39" s="112"/>
      <c r="K39" s="79"/>
      <c r="L39" s="76">
        <v>2541.3130000000001</v>
      </c>
      <c r="M39" s="76">
        <v>2541.3130000000001</v>
      </c>
      <c r="N39" s="76">
        <f t="shared" ref="N39" si="95">(M39-G$16)*O$19</f>
        <v>262.5</v>
      </c>
      <c r="O39" s="77">
        <f t="shared" ref="O39" si="96">F39/N39</f>
        <v>-9.8372016761903838E-2</v>
      </c>
      <c r="P39" s="82"/>
      <c r="Q39" s="52">
        <f t="shared" ref="Q39" si="97">($D$3*(D39)^2)+($F$3*D39)+$H$3</f>
        <v>-938.94789065838677</v>
      </c>
      <c r="R39" s="73">
        <f t="shared" ref="R39" si="98">F39*0.1450377/1</f>
        <v>-3.7452584020708444</v>
      </c>
      <c r="S39" s="74">
        <f t="shared" ref="S39" si="99">+F39*0.01019716/1</f>
        <v>-0.26331773854150153</v>
      </c>
    </row>
    <row r="40" spans="2:19" ht="15.75" x14ac:dyDescent="0.25">
      <c r="B40" s="103">
        <v>45396</v>
      </c>
      <c r="C40" s="97"/>
      <c r="D40" s="95">
        <v>8875.2000000000007</v>
      </c>
      <c r="E40" s="96">
        <v>20.2</v>
      </c>
      <c r="F40" s="86">
        <f t="shared" ref="F40" si="100">$E$17*(D40-D$10)+($E$18*(E40-$F$10))</f>
        <v>-25.484944399999755</v>
      </c>
      <c r="G40" s="87">
        <f t="shared" ref="G40" si="101">F40*0.1/1</f>
        <v>-2.5484944399999758</v>
      </c>
      <c r="H40" s="87">
        <f t="shared" ref="H40" si="102">+G40+$G$16</f>
        <v>2523.7645055600001</v>
      </c>
      <c r="I40" s="111" t="s">
        <v>55</v>
      </c>
      <c r="J40" s="112"/>
      <c r="K40" s="79"/>
      <c r="L40" s="76">
        <v>2541.3130000000001</v>
      </c>
      <c r="M40" s="76">
        <v>2541.3130000000001</v>
      </c>
      <c r="N40" s="76">
        <f t="shared" ref="N40" si="103">(M40-G$16)*O$19</f>
        <v>262.5</v>
      </c>
      <c r="O40" s="77">
        <f t="shared" ref="O40" si="104">F40/N40</f>
        <v>-9.7085502476189536E-2</v>
      </c>
      <c r="P40" s="82"/>
      <c r="Q40" s="52">
        <f t="shared" ref="Q40" si="105">($D$3*(D40)^2)+($F$3*D40)+$H$3</f>
        <v>-939.28881480874884</v>
      </c>
      <c r="R40" s="73">
        <f t="shared" ref="R40" si="106">F40*0.1450377/1</f>
        <v>-3.6962777204038444</v>
      </c>
      <c r="S40" s="74">
        <f t="shared" ref="S40" si="107">+F40*0.01019716/1</f>
        <v>-0.2598740556379015</v>
      </c>
    </row>
    <row r="41" spans="2:19" ht="15.75" x14ac:dyDescent="0.25">
      <c r="B41" s="103">
        <v>45401</v>
      </c>
      <c r="C41" s="97"/>
      <c r="D41" s="95">
        <v>8876.5</v>
      </c>
      <c r="E41" s="96">
        <v>20.3</v>
      </c>
      <c r="F41" s="86">
        <f t="shared" ref="F41" si="108">$E$17*(D41-D$10)+($E$18*(E41-$F$10))</f>
        <v>-25.186999799999917</v>
      </c>
      <c r="G41" s="87">
        <f t="shared" ref="G41" si="109">F41*0.1/1</f>
        <v>-2.5186999799999921</v>
      </c>
      <c r="H41" s="87">
        <f t="shared" ref="H41" si="110">+G41+$G$16</f>
        <v>2523.7943000200003</v>
      </c>
      <c r="I41" s="111" t="s">
        <v>55</v>
      </c>
      <c r="J41" s="112"/>
      <c r="K41" s="79"/>
      <c r="L41" s="76">
        <v>2541.3130000000001</v>
      </c>
      <c r="M41" s="76">
        <v>2541.3130000000001</v>
      </c>
      <c r="N41" s="76">
        <f t="shared" ref="N41" si="111">(M41-G$16)*O$19</f>
        <v>262.5</v>
      </c>
      <c r="O41" s="77">
        <f t="shared" ref="O41" si="112">F41/N41</f>
        <v>-9.5950475428571116E-2</v>
      </c>
      <c r="P41" s="82"/>
      <c r="Q41" s="52">
        <f t="shared" ref="Q41" si="113">($D$3*(D41)^2)+($F$3*D41)+$H$3</f>
        <v>-939.5842849308699</v>
      </c>
      <c r="R41" s="73">
        <f t="shared" ref="R41" si="114">F41*0.1450377/1</f>
        <v>-3.6530645208924479</v>
      </c>
      <c r="S41" s="74">
        <f t="shared" ref="S41" si="115">+F41*0.01019716/1</f>
        <v>-0.25683586688056714</v>
      </c>
    </row>
    <row r="42" spans="2:19" ht="15.75" x14ac:dyDescent="0.25">
      <c r="B42" s="103">
        <v>45410</v>
      </c>
      <c r="C42" s="97"/>
      <c r="D42" s="95">
        <v>8877.6</v>
      </c>
      <c r="E42" s="96">
        <v>20.3</v>
      </c>
      <c r="F42" s="86">
        <f t="shared" ref="F42" si="116">$E$17*(D42-D$10)+($E$18*(E42-$F$10))</f>
        <v>-24.939345799999835</v>
      </c>
      <c r="G42" s="87">
        <f t="shared" ref="G42" si="117">F42*0.1/1</f>
        <v>-2.4939345799999835</v>
      </c>
      <c r="H42" s="87">
        <f t="shared" ref="H42" si="118">+G42+$G$16</f>
        <v>2523.8190654200002</v>
      </c>
      <c r="I42" s="111" t="s">
        <v>55</v>
      </c>
      <c r="J42" s="112"/>
      <c r="K42" s="79"/>
      <c r="L42" s="76">
        <v>2541.3130000000001</v>
      </c>
      <c r="M42" s="76">
        <v>2541.3130000000001</v>
      </c>
      <c r="N42" s="76">
        <f t="shared" ref="N42" si="119">(M42-G$16)*O$19</f>
        <v>262.5</v>
      </c>
      <c r="O42" s="77">
        <f t="shared" ref="O42" si="120">F42/N42</f>
        <v>-9.5007031619046986E-2</v>
      </c>
      <c r="P42" s="82"/>
      <c r="Q42" s="52">
        <f t="shared" ref="Q42" si="121">($D$3*(D42)^2)+($F$3*D42)+$H$3</f>
        <v>-939.8342999425472</v>
      </c>
      <c r="R42" s="73">
        <f t="shared" ref="R42" si="122">F42*0.1450377/1</f>
        <v>-3.6171453543366359</v>
      </c>
      <c r="S42" s="74">
        <f t="shared" ref="S42" si="123">+F42*0.01019716/1</f>
        <v>-0.25431049941792633</v>
      </c>
    </row>
    <row r="43" spans="2:19" ht="15.75" x14ac:dyDescent="0.25">
      <c r="B43" s="103">
        <v>45417</v>
      </c>
      <c r="C43" s="97"/>
      <c r="D43" s="95">
        <v>8877</v>
      </c>
      <c r="E43" s="96">
        <v>20.3</v>
      </c>
      <c r="F43" s="86">
        <f t="shared" ref="F43" si="124">$E$17*(D43-D$10)+($E$18*(E43-$F$10))</f>
        <v>-25.074429799999919</v>
      </c>
      <c r="G43" s="87">
        <f t="shared" ref="G43" si="125">F43*0.1/1</f>
        <v>-2.507442979999992</v>
      </c>
      <c r="H43" s="87">
        <f t="shared" ref="H43" si="126">+G43+$G$16</f>
        <v>2523.8055570199999</v>
      </c>
      <c r="I43" s="111" t="s">
        <v>55</v>
      </c>
      <c r="J43" s="112"/>
      <c r="K43" s="79"/>
      <c r="L43" s="76">
        <v>2541.3130000000001</v>
      </c>
      <c r="M43" s="76">
        <v>2541.3130000000001</v>
      </c>
      <c r="N43" s="76">
        <f t="shared" ref="N43" si="127">(M43-G$16)*O$19</f>
        <v>262.5</v>
      </c>
      <c r="O43" s="77">
        <f t="shared" ref="O43" si="128">F43/N43</f>
        <v>-9.552163733333302E-2</v>
      </c>
      <c r="P43" s="82"/>
      <c r="Q43" s="52">
        <f t="shared" ref="Q43" si="129">($D$3*(D43)^2)+($F$3*D43)+$H$3</f>
        <v>-939.69792790987981</v>
      </c>
      <c r="R43" s="73">
        <f t="shared" ref="R43" si="130">F43*0.1450377/1</f>
        <v>-3.6367376270034479</v>
      </c>
      <c r="S43" s="74">
        <f t="shared" ref="S43" si="131">+F43*0.01019716/1</f>
        <v>-0.25568797257936721</v>
      </c>
    </row>
    <row r="44" spans="2:19" ht="15.75" x14ac:dyDescent="0.25">
      <c r="B44" s="103">
        <v>45425</v>
      </c>
      <c r="C44" s="97"/>
      <c r="D44" s="95">
        <v>8876</v>
      </c>
      <c r="E44" s="96">
        <v>20.3</v>
      </c>
      <c r="F44" s="86">
        <f t="shared" ref="F44" si="132">$E$17*(D44-D$10)+($E$18*(E44-$F$10))</f>
        <v>-25.299569799999919</v>
      </c>
      <c r="G44" s="87">
        <f t="shared" ref="G44" si="133">F44*0.1/1</f>
        <v>-2.5299569799999921</v>
      </c>
      <c r="H44" s="87">
        <f t="shared" ref="H44" si="134">+G44+$G$16</f>
        <v>2523.7830430200002</v>
      </c>
      <c r="I44" s="111" t="s">
        <v>55</v>
      </c>
      <c r="J44" s="112"/>
      <c r="K44" s="79"/>
      <c r="L44" s="76">
        <v>2541.3130000000001</v>
      </c>
      <c r="M44" s="76">
        <v>2541.3130000000001</v>
      </c>
      <c r="N44" s="76">
        <f t="shared" ref="N44" si="135">(M44-G$16)*O$19</f>
        <v>262.5</v>
      </c>
      <c r="O44" s="77">
        <f t="shared" ref="O44" si="136">F44/N44</f>
        <v>-9.6379313523809212E-2</v>
      </c>
      <c r="P44" s="82"/>
      <c r="Q44" s="52">
        <f t="shared" ref="Q44" si="137">($D$3*(D44)^2)+($F$3*D44)+$H$3</f>
        <v>-939.47064229871989</v>
      </c>
      <c r="R44" s="73">
        <f t="shared" ref="R44" si="138">F44*0.1450377/1</f>
        <v>-3.6693914147814479</v>
      </c>
      <c r="S44" s="74">
        <f t="shared" ref="S44" si="139">+F44*0.01019716/1</f>
        <v>-0.25798376118176719</v>
      </c>
    </row>
    <row r="45" spans="2:19" ht="15.75" x14ac:dyDescent="0.25">
      <c r="B45" s="103">
        <v>45429</v>
      </c>
      <c r="C45" s="97"/>
      <c r="D45" s="95">
        <v>8876</v>
      </c>
      <c r="E45" s="96">
        <v>20.3</v>
      </c>
      <c r="F45" s="86">
        <f t="shared" ref="F45" si="140">$E$17*(D45-D$10)+($E$18*(E45-$F$10))</f>
        <v>-25.299569799999919</v>
      </c>
      <c r="G45" s="87">
        <f t="shared" ref="G45" si="141">F45*0.1/1</f>
        <v>-2.5299569799999921</v>
      </c>
      <c r="H45" s="87">
        <f t="shared" ref="H45" si="142">+G45+$G$16</f>
        <v>2523.7830430200002</v>
      </c>
      <c r="I45" s="111" t="s">
        <v>55</v>
      </c>
      <c r="J45" s="112"/>
      <c r="K45" s="79"/>
      <c r="L45" s="76">
        <v>2541.3130000000001</v>
      </c>
      <c r="M45" s="76">
        <v>2541.3130000000001</v>
      </c>
      <c r="N45" s="76">
        <f t="shared" ref="N45" si="143">(M45-G$16)*O$19</f>
        <v>262.5</v>
      </c>
      <c r="O45" s="77">
        <f t="shared" ref="O45" si="144">F45/N45</f>
        <v>-9.6379313523809212E-2</v>
      </c>
      <c r="P45" s="82"/>
      <c r="Q45" s="52">
        <f t="shared" ref="Q45" si="145">($D$3*(D45)^2)+($F$3*D45)+$H$3</f>
        <v>-939.47064229871989</v>
      </c>
      <c r="R45" s="73">
        <f t="shared" ref="R45" si="146">F45*0.1450377/1</f>
        <v>-3.6693914147814479</v>
      </c>
      <c r="S45" s="74">
        <f t="shared" ref="S45" si="147">+F45*0.01019716/1</f>
        <v>-0.25798376118176719</v>
      </c>
    </row>
    <row r="46" spans="2:19" ht="15.75" x14ac:dyDescent="0.25">
      <c r="B46" s="103">
        <v>45445</v>
      </c>
      <c r="C46" s="97"/>
      <c r="D46" s="95">
        <v>8873.2999999999993</v>
      </c>
      <c r="E46" s="96">
        <v>20.3</v>
      </c>
      <c r="F46" s="86">
        <f t="shared" ref="F46" si="148">$E$17*(D46-D$10)+($E$18*(E46-$F$10))</f>
        <v>-25.907447800000082</v>
      </c>
      <c r="G46" s="87">
        <f t="shared" ref="G46" si="149">F46*0.1/1</f>
        <v>-2.5907447800000085</v>
      </c>
      <c r="H46" s="87">
        <f t="shared" ref="H46" si="150">+G46+$G$16</f>
        <v>2523.7222552200001</v>
      </c>
      <c r="I46" s="111" t="s">
        <v>55</v>
      </c>
      <c r="J46" s="112"/>
      <c r="K46" s="79"/>
      <c r="L46" s="76">
        <v>2541.3130000000001</v>
      </c>
      <c r="M46" s="76">
        <v>2541.3130000000001</v>
      </c>
      <c r="N46" s="76">
        <f t="shared" ref="N46" si="151">(M46-G$16)*O$19</f>
        <v>262.5</v>
      </c>
      <c r="O46" s="77">
        <f t="shared" ref="O46" si="152">F46/N46</f>
        <v>-9.8695039238095555E-2</v>
      </c>
      <c r="P46" s="82"/>
      <c r="Q46" s="52">
        <f t="shared" ref="Q46" si="153">($D$3*(D46)^2)+($F$3*D46)+$H$3</f>
        <v>-938.85697807885049</v>
      </c>
      <c r="R46" s="73">
        <f t="shared" ref="R46" si="154">F46*0.1450377/1</f>
        <v>-3.7575566417820716</v>
      </c>
      <c r="S46" s="74">
        <f t="shared" ref="S46" si="155">+F46*0.01019716/1</f>
        <v>-0.26418239040824881</v>
      </c>
    </row>
    <row r="47" spans="2:19" ht="15.75" x14ac:dyDescent="0.25">
      <c r="B47" s="103">
        <v>45452</v>
      </c>
      <c r="C47" s="97"/>
      <c r="D47" s="95">
        <v>8873.5</v>
      </c>
      <c r="E47" s="96">
        <v>20.3</v>
      </c>
      <c r="F47" s="86">
        <f t="shared" ref="F47" si="156">$E$17*(D47-D$10)+($E$18*(E47-$F$10))</f>
        <v>-25.862419799999916</v>
      </c>
      <c r="G47" s="87">
        <f t="shared" ref="G47" si="157">F47*0.1/1</f>
        <v>-2.5862419799999916</v>
      </c>
      <c r="H47" s="87">
        <f t="shared" ref="H47" si="158">+G47+$G$16</f>
        <v>2523.72675802</v>
      </c>
      <c r="I47" s="111" t="s">
        <v>55</v>
      </c>
      <c r="J47" s="112"/>
      <c r="K47" s="79"/>
      <c r="L47" s="76">
        <v>2541.3130000000001</v>
      </c>
      <c r="M47" s="76">
        <v>2541.3130000000001</v>
      </c>
      <c r="N47" s="76">
        <f t="shared" ref="N47" si="159">(M47-G$16)*O$19</f>
        <v>262.5</v>
      </c>
      <c r="O47" s="77">
        <f t="shared" ref="O47" si="160">F47/N47</f>
        <v>-9.8523503999999679E-2</v>
      </c>
      <c r="P47" s="82"/>
      <c r="Q47" s="52">
        <f t="shared" ref="Q47" si="161">($D$3*(D47)^2)+($F$3*D47)+$H$3</f>
        <v>-938.90243434086983</v>
      </c>
      <c r="R47" s="73">
        <f t="shared" ref="R47" si="162">F47*0.1450377/1</f>
        <v>-3.7510258842264474</v>
      </c>
      <c r="S47" s="74">
        <f t="shared" ref="S47" si="163">+F47*0.01019716/1</f>
        <v>-0.26372323268776715</v>
      </c>
    </row>
    <row r="48" spans="2:19" ht="15.75" x14ac:dyDescent="0.25">
      <c r="B48" s="103">
        <v>45459</v>
      </c>
      <c r="C48" s="97"/>
      <c r="D48" s="95">
        <v>8873.2999999999993</v>
      </c>
      <c r="E48" s="96">
        <v>20.399999999999999</v>
      </c>
      <c r="F48" s="86">
        <f t="shared" ref="F48" si="164">$E$17*(D48-D$10)+($E$18*(E48-$F$10))</f>
        <v>-25.902185200000083</v>
      </c>
      <c r="G48" s="87">
        <f t="shared" ref="G48" si="165">F48*0.1/1</f>
        <v>-2.5902185200000085</v>
      </c>
      <c r="H48" s="87">
        <f t="shared" ref="H48" si="166">+G48+$G$16</f>
        <v>2523.7227814799999</v>
      </c>
      <c r="I48" s="111" t="s">
        <v>55</v>
      </c>
      <c r="J48" s="112"/>
      <c r="K48" s="79"/>
      <c r="L48" s="76">
        <v>2541.3130000000001</v>
      </c>
      <c r="M48" s="76">
        <v>2541.3130000000001</v>
      </c>
      <c r="N48" s="76">
        <f t="shared" ref="N48" si="167">(M48-G$16)*O$19</f>
        <v>262.5</v>
      </c>
      <c r="O48" s="77">
        <f t="shared" ref="O48" si="168">F48/N48</f>
        <v>-9.8674991238095561E-2</v>
      </c>
      <c r="P48" s="82"/>
      <c r="Q48" s="52">
        <f t="shared" ref="Q48" si="169">($D$3*(D48)^2)+($F$3*D48)+$H$3</f>
        <v>-938.85697807885049</v>
      </c>
      <c r="R48" s="73">
        <f t="shared" ref="R48" si="170">F48*0.1450377/1</f>
        <v>-3.7567933663820519</v>
      </c>
      <c r="S48" s="74">
        <f t="shared" ref="S48" si="171">+F48*0.01019716/1</f>
        <v>-0.26412872683403288</v>
      </c>
    </row>
    <row r="49" spans="2:19" ht="15.75" x14ac:dyDescent="0.25">
      <c r="B49" s="103">
        <v>45472</v>
      </c>
      <c r="C49" s="97"/>
      <c r="D49" s="95">
        <v>8874</v>
      </c>
      <c r="E49" s="96">
        <v>20.399999999999999</v>
      </c>
      <c r="F49" s="86">
        <f t="shared" ref="F49" si="172">$E$17*(D49-D$10)+($E$18*(E49-$F$10))</f>
        <v>-25.74458719999992</v>
      </c>
      <c r="G49" s="87">
        <f t="shared" ref="G49" si="173">F49*0.1/1</f>
        <v>-2.574458719999992</v>
      </c>
      <c r="H49" s="87">
        <f t="shared" ref="H49" si="174">+G49+$G$16</f>
        <v>2523.7385412799999</v>
      </c>
      <c r="I49" s="111" t="s">
        <v>55</v>
      </c>
      <c r="J49" s="112"/>
      <c r="K49" s="79"/>
      <c r="L49" s="76">
        <v>2541.3130000000001</v>
      </c>
      <c r="M49" s="76">
        <v>2541.3130000000001</v>
      </c>
      <c r="N49" s="76">
        <f t="shared" ref="N49" si="175">(M49-G$16)*O$19</f>
        <v>262.5</v>
      </c>
      <c r="O49" s="77">
        <f t="shared" ref="O49" si="176">F49/N49</f>
        <v>-9.8074617904761602E-2</v>
      </c>
      <c r="P49" s="82"/>
      <c r="Q49" s="52">
        <f t="shared" ref="Q49" si="177">($D$3*(D49)^2)+($F$3*D49)+$H$3</f>
        <v>-939.01607523871985</v>
      </c>
      <c r="R49" s="73">
        <f t="shared" ref="R49" si="178">F49*0.1450377/1</f>
        <v>-3.7339357149374282</v>
      </c>
      <c r="S49" s="74">
        <f t="shared" ref="S49" si="179">+F49*0.01019716/1</f>
        <v>-0.26252167481235117</v>
      </c>
    </row>
    <row r="50" spans="2:19" ht="15.75" x14ac:dyDescent="0.25">
      <c r="B50" s="103">
        <v>45480</v>
      </c>
      <c r="C50" s="97"/>
      <c r="D50" s="95">
        <v>8873.7000000000007</v>
      </c>
      <c r="E50" s="96">
        <v>20.399999999999999</v>
      </c>
      <c r="F50" s="86">
        <f t="shared" ref="F50:F51" si="180">$E$17*(D50-D$10)+($E$18*(E50-$F$10))</f>
        <v>-25.812129199999756</v>
      </c>
      <c r="G50" s="87">
        <f t="shared" ref="G50:G51" si="181">F50*0.1/1</f>
        <v>-2.5812129199999756</v>
      </c>
      <c r="H50" s="87">
        <f t="shared" ref="H50:H51" si="182">+G50+$G$16</f>
        <v>2523.7317870800002</v>
      </c>
      <c r="I50" s="111" t="s">
        <v>55</v>
      </c>
      <c r="J50" s="112"/>
      <c r="K50" s="79"/>
      <c r="L50" s="76">
        <v>2541.3130000000001</v>
      </c>
      <c r="M50" s="76">
        <v>2541.3130000000001</v>
      </c>
      <c r="N50" s="76">
        <f t="shared" ref="N50" si="183">(M50-G$16)*O$19</f>
        <v>262.5</v>
      </c>
      <c r="O50" s="77">
        <f t="shared" ref="O50" si="184">F50/N50</f>
        <v>-9.8331920761903835E-2</v>
      </c>
      <c r="P50" s="82"/>
      <c r="Q50" s="52">
        <f t="shared" ref="Q50" si="185">($D$3*(D50)^2)+($F$3*D50)+$H$3</f>
        <v>-938.94789065838677</v>
      </c>
      <c r="R50" s="73">
        <f t="shared" ref="R50" si="186">F50*0.1450377/1</f>
        <v>-3.7437318512708044</v>
      </c>
      <c r="S50" s="74">
        <f t="shared" ref="S50" si="187">+F50*0.01019716/1</f>
        <v>-0.2632104113930695</v>
      </c>
    </row>
    <row r="51" spans="2:19" ht="15.75" x14ac:dyDescent="0.25">
      <c r="B51" s="103">
        <v>45487</v>
      </c>
      <c r="C51" s="97"/>
      <c r="D51" s="95">
        <v>8873</v>
      </c>
      <c r="E51" s="96">
        <v>20.5</v>
      </c>
      <c r="F51" s="86">
        <f t="shared" si="180"/>
        <v>-25.964464599999918</v>
      </c>
      <c r="G51" s="87">
        <f t="shared" si="181"/>
        <v>-2.5964464599999921</v>
      </c>
      <c r="H51" s="87">
        <f t="shared" si="182"/>
        <v>2523.7165535399999</v>
      </c>
      <c r="I51" s="111" t="s">
        <v>55</v>
      </c>
      <c r="J51" s="112"/>
      <c r="K51" s="79"/>
      <c r="L51" s="76">
        <v>2541.3130000000001</v>
      </c>
      <c r="M51" s="76">
        <v>2541.3130000000001</v>
      </c>
      <c r="N51" s="76">
        <f t="shared" ref="N51" si="188">(M51-G$16)*O$19</f>
        <v>262.5</v>
      </c>
      <c r="O51" s="77">
        <f t="shared" ref="O51" si="189">F51/N51</f>
        <v>-9.8912246095237785E-2</v>
      </c>
      <c r="P51" s="82"/>
      <c r="Q51" s="52">
        <f t="shared" ref="Q51" si="190">($D$3*(D51)^2)+($F$3*D51)+$H$3</f>
        <v>-938.78879378987972</v>
      </c>
      <c r="R51" s="73">
        <f t="shared" ref="R51" si="191">F51*0.1450377/1</f>
        <v>-3.7658262273154079</v>
      </c>
      <c r="S51" s="74">
        <f t="shared" ref="S51" si="192">+F51*0.01019716/1</f>
        <v>-0.26476379984053516</v>
      </c>
    </row>
    <row r="52" spans="2:19" ht="15.75" x14ac:dyDescent="0.25">
      <c r="B52" s="103">
        <v>45495</v>
      </c>
      <c r="C52" s="97"/>
      <c r="D52" s="95">
        <v>8872.7999999999993</v>
      </c>
      <c r="E52" s="96">
        <v>20.5</v>
      </c>
      <c r="F52" s="86">
        <f t="shared" ref="F52" si="193">$E$17*(D52-D$10)+($E$18*(E52-$F$10))</f>
        <v>-26.00949260000008</v>
      </c>
      <c r="G52" s="87">
        <f t="shared" ref="G52" si="194">F52*0.1/1</f>
        <v>-2.6009492600000081</v>
      </c>
      <c r="H52" s="87">
        <f t="shared" ref="H52" si="195">+G52+$G$16</f>
        <v>2523.71205074</v>
      </c>
      <c r="I52" s="111" t="s">
        <v>55</v>
      </c>
      <c r="J52" s="112"/>
      <c r="K52" s="79"/>
      <c r="L52" s="76">
        <v>2541.3130000000001</v>
      </c>
      <c r="M52" s="76">
        <v>2541.3130000000001</v>
      </c>
      <c r="N52" s="76">
        <f t="shared" ref="N52" si="196">(M52-G$16)*O$19</f>
        <v>262.5</v>
      </c>
      <c r="O52" s="77">
        <f t="shared" ref="O52" si="197">F52/N52</f>
        <v>-9.9083781333333634E-2</v>
      </c>
      <c r="P52" s="82"/>
      <c r="Q52" s="52">
        <f t="shared" ref="Q52" si="198">($D$3*(D52)^2)+($F$3*D52)+$H$3</f>
        <v>-938.74333766660448</v>
      </c>
      <c r="R52" s="73">
        <f t="shared" ref="R52:R57" si="199">F52*0.1450377/1</f>
        <v>-3.7723569848710312</v>
      </c>
      <c r="S52" s="74">
        <f t="shared" ref="S52" si="200">+F52*0.01019716/1</f>
        <v>-0.26522295756101683</v>
      </c>
    </row>
    <row r="53" spans="2:19" ht="15.75" x14ac:dyDescent="0.25">
      <c r="B53" s="103">
        <v>45514</v>
      </c>
      <c r="C53" s="97"/>
      <c r="D53" s="95">
        <v>8865.2000000000007</v>
      </c>
      <c r="E53" s="96">
        <v>20.6</v>
      </c>
      <c r="F53" s="86">
        <f t="shared" ref="F53" si="201">$E$17*(D53-D$10)+($E$18*(E53-$F$10))</f>
        <v>-27.715293999999755</v>
      </c>
      <c r="G53" s="87">
        <f t="shared" ref="G53" si="202">F53*0.1/1</f>
        <v>-2.7715293999999755</v>
      </c>
      <c r="H53" s="87">
        <f t="shared" ref="H53" si="203">+G53+$G$16</f>
        <v>2523.5414706000001</v>
      </c>
      <c r="I53" s="111" t="s">
        <v>55</v>
      </c>
      <c r="J53" s="112"/>
      <c r="K53" s="79"/>
      <c r="L53" s="76">
        <v>2541.3130000000001</v>
      </c>
      <c r="M53" s="76">
        <v>2541.3130000000001</v>
      </c>
      <c r="N53" s="76">
        <f t="shared" ref="N53" si="204">(M53-G$16)*O$19</f>
        <v>262.5</v>
      </c>
      <c r="O53" s="77">
        <f t="shared" ref="O53" si="205">F53/N53</f>
        <v>-0.10558207238095145</v>
      </c>
      <c r="P53" s="82"/>
      <c r="Q53" s="52">
        <f t="shared" ref="Q53" si="206">($D$3*(D53)^2)+($F$3*D53)+$H$3</f>
        <v>-937.01604610586878</v>
      </c>
      <c r="R53" s="73">
        <f t="shared" si="199"/>
        <v>-4.0197624965837644</v>
      </c>
      <c r="S53" s="74">
        <f t="shared" ref="S53" si="207">+F53*0.01019716/1</f>
        <v>-0.2826172873650375</v>
      </c>
    </row>
    <row r="54" spans="2:19" ht="15.75" x14ac:dyDescent="0.25">
      <c r="B54" s="103">
        <v>45522</v>
      </c>
      <c r="C54" s="97"/>
      <c r="D54" s="95">
        <v>8863.6</v>
      </c>
      <c r="E54" s="96">
        <v>20.5</v>
      </c>
      <c r="F54" s="86">
        <f t="shared" ref="F54" si="208">$E$17*(D54-D$10)+($E$18*(E54-$F$10))</f>
        <v>-28.080780599999837</v>
      </c>
      <c r="G54" s="87">
        <f t="shared" ref="G54" si="209">F54*0.1/1</f>
        <v>-2.8080780599999837</v>
      </c>
      <c r="H54" s="87">
        <f t="shared" ref="H54" si="210">+G54+$G$16</f>
        <v>2523.5049219400003</v>
      </c>
      <c r="I54" s="111" t="s">
        <v>55</v>
      </c>
      <c r="J54" s="112"/>
      <c r="K54" s="79"/>
      <c r="L54" s="76">
        <v>2541.3130000000001</v>
      </c>
      <c r="M54" s="76">
        <v>2541.3130000000001</v>
      </c>
      <c r="N54" s="76">
        <f t="shared" ref="N54" si="211">(M54-G$16)*O$19</f>
        <v>262.5</v>
      </c>
      <c r="O54" s="77">
        <f t="shared" ref="O54" si="212">F54/N54</f>
        <v>-0.10697440228571367</v>
      </c>
      <c r="P54" s="82"/>
      <c r="Q54" s="52">
        <f t="shared" ref="Q54" si="213">($D$3*(D54)^2)+($F$3*D54)+$H$3</f>
        <v>-936.65241598885132</v>
      </c>
      <c r="R54" s="73">
        <f t="shared" si="199"/>
        <v>-4.0727718324285958</v>
      </c>
      <c r="S54" s="74">
        <f t="shared" ref="S54" si="214">+F54*0.01019716/1</f>
        <v>-0.28634421270309435</v>
      </c>
    </row>
    <row r="55" spans="2:19" ht="15.75" x14ac:dyDescent="0.25">
      <c r="B55" s="103">
        <v>45529</v>
      </c>
      <c r="C55" s="97"/>
      <c r="D55" s="95">
        <v>8862.6</v>
      </c>
      <c r="E55" s="96">
        <v>20.6</v>
      </c>
      <c r="F55" s="86">
        <f t="shared" ref="F55" si="215">$E$17*(D55-D$10)+($E$18*(E55-$F$10))</f>
        <v>-28.300657999999839</v>
      </c>
      <c r="G55" s="87">
        <f t="shared" ref="G55" si="216">F55*0.1/1</f>
        <v>-2.8300657999999839</v>
      </c>
      <c r="H55" s="87">
        <f t="shared" ref="H55" si="217">+G55+$G$16</f>
        <v>2523.4829342000003</v>
      </c>
      <c r="I55" s="111" t="s">
        <v>55</v>
      </c>
      <c r="J55" s="112"/>
      <c r="K55" s="79"/>
      <c r="L55" s="76">
        <v>2541.3130000000001</v>
      </c>
      <c r="M55" s="76">
        <v>2541.3130000000001</v>
      </c>
      <c r="N55" s="76">
        <f t="shared" ref="N55" si="218">(M55-G$16)*O$19</f>
        <v>262.5</v>
      </c>
      <c r="O55" s="77">
        <f t="shared" ref="O55" si="219">F55/N55</f>
        <v>-0.10781203047618987</v>
      </c>
      <c r="P55" s="82"/>
      <c r="Q55" s="52">
        <f t="shared" ref="Q55" si="220">($D$3*(D55)^2)+($F$3*D55)+$H$3</f>
        <v>-936.42514896938724</v>
      </c>
      <c r="R55" s="73">
        <f t="shared" si="199"/>
        <v>-4.1046623448065764</v>
      </c>
      <c r="S55" s="74">
        <f t="shared" ref="S55" si="221">+F55*0.01019716/1</f>
        <v>-0.28858633773127834</v>
      </c>
    </row>
    <row r="56" spans="2:19" ht="15.75" x14ac:dyDescent="0.25">
      <c r="B56" s="103">
        <v>45536</v>
      </c>
      <c r="C56" s="97"/>
      <c r="D56" s="95">
        <v>8861.6</v>
      </c>
      <c r="E56" s="96">
        <v>20.6</v>
      </c>
      <c r="F56" s="86">
        <f t="shared" ref="F56" si="222">$E$17*(D56-D$10)+($E$18*(E56-$F$10))</f>
        <v>-28.525797999999838</v>
      </c>
      <c r="G56" s="87">
        <f t="shared" ref="G56" si="223">F56*0.1/1</f>
        <v>-2.852579799999984</v>
      </c>
      <c r="H56" s="87">
        <f t="shared" ref="H56" si="224">+G56+$G$16</f>
        <v>2523.4604202</v>
      </c>
      <c r="I56" s="111" t="s">
        <v>55</v>
      </c>
      <c r="J56" s="112"/>
      <c r="K56" s="79"/>
      <c r="L56" s="76">
        <v>2541.3130000000001</v>
      </c>
      <c r="M56" s="76">
        <v>2541.3130000000001</v>
      </c>
      <c r="N56" s="76">
        <f t="shared" ref="N56" si="225">(M56-G$16)*O$19</f>
        <v>262.5</v>
      </c>
      <c r="O56" s="77">
        <f t="shared" ref="O56" si="226">F56/N56</f>
        <v>-0.10866970666666605</v>
      </c>
      <c r="P56" s="82"/>
      <c r="Q56" s="52">
        <f t="shared" ref="Q56" si="227">($D$3*(D56)^2)+($F$3*D56)+$H$3</f>
        <v>-936.19788333736324</v>
      </c>
      <c r="R56" s="73">
        <f t="shared" si="199"/>
        <v>-4.1373161325845764</v>
      </c>
      <c r="S56" s="74">
        <f t="shared" ref="S56" si="228">+F56*0.01019716/1</f>
        <v>-0.29088212633367838</v>
      </c>
    </row>
    <row r="57" spans="2:19" ht="15.75" x14ac:dyDescent="0.25">
      <c r="B57" s="103">
        <v>45543</v>
      </c>
      <c r="C57" s="97"/>
      <c r="D57" s="95">
        <v>8860.7999999999993</v>
      </c>
      <c r="E57" s="96">
        <v>20.6</v>
      </c>
      <c r="F57" s="86">
        <f t="shared" ref="F57" si="229">$E$17*(D57-D$10)+($E$18*(E57-$F$10))</f>
        <v>-28.705910000000085</v>
      </c>
      <c r="G57" s="87">
        <f t="shared" ref="G57" si="230">F57*0.1/1</f>
        <v>-2.8705910000000086</v>
      </c>
      <c r="H57" s="87">
        <f t="shared" ref="H57" si="231">+G57+$G$16</f>
        <v>2523.4424090000002</v>
      </c>
      <c r="I57" s="111" t="s">
        <v>55</v>
      </c>
      <c r="J57" s="112"/>
      <c r="K57" s="79"/>
      <c r="L57" s="76">
        <v>2541.3130000000001</v>
      </c>
      <c r="M57" s="76">
        <v>2541.3130000000001</v>
      </c>
      <c r="N57" s="76">
        <f t="shared" ref="N57" si="232">(M57-G$16)*O$19</f>
        <v>262.5</v>
      </c>
      <c r="O57" s="77">
        <f t="shared" ref="O57" si="233">F57/N57</f>
        <v>-0.10935584761904794</v>
      </c>
      <c r="P57" s="82"/>
      <c r="Q57" s="52">
        <f t="shared" ref="Q57" si="234">($D$3*(D57)^2)+($F$3*D57)+$H$3</f>
        <v>-936.01607183070064</v>
      </c>
      <c r="R57" s="73">
        <f t="shared" si="199"/>
        <v>-4.1634391628070118</v>
      </c>
      <c r="S57" s="74">
        <f t="shared" ref="S57" si="235">+F57*0.01019716/1</f>
        <v>-0.29271875721560087</v>
      </c>
    </row>
    <row r="58" spans="2:19" ht="15.75" x14ac:dyDescent="0.25">
      <c r="B58" s="103">
        <v>45549</v>
      </c>
      <c r="C58" s="97"/>
      <c r="D58" s="95">
        <v>8860</v>
      </c>
      <c r="E58" s="96">
        <v>20.7</v>
      </c>
      <c r="F58" s="86">
        <f t="shared" ref="F58" si="236">$E$17*(D58-D$10)+($E$18*(E58-$F$10))</f>
        <v>-28.880759399999917</v>
      </c>
      <c r="G58" s="87">
        <f t="shared" ref="G58" si="237">F58*0.1/1</f>
        <v>-2.8880759399999918</v>
      </c>
      <c r="H58" s="87">
        <f t="shared" ref="H58" si="238">+G58+$G$16</f>
        <v>2523.4249240600002</v>
      </c>
      <c r="I58" s="111" t="s">
        <v>55</v>
      </c>
      <c r="J58" s="112"/>
      <c r="K58" s="79"/>
      <c r="L58" s="76">
        <v>2541.3130000000001</v>
      </c>
      <c r="M58" s="76">
        <v>2541.3130000000001</v>
      </c>
      <c r="N58" s="76">
        <f t="shared" ref="N58" si="239">(M58-G$16)*O$19</f>
        <v>262.5</v>
      </c>
      <c r="O58" s="77">
        <f t="shared" ref="O58" si="240">F58/N58</f>
        <v>-0.11002194057142825</v>
      </c>
      <c r="P58" s="82"/>
      <c r="Q58" s="52">
        <f t="shared" ref="Q58" si="241">($D$3*(D58)^2)+($F$3*D58)+$H$3</f>
        <v>-935.83426121199977</v>
      </c>
      <c r="R58" s="73">
        <f t="shared" ref="R58" si="242">F58*0.1450377/1</f>
        <v>-4.1887989176293674</v>
      </c>
      <c r="S58" s="74">
        <f t="shared" ref="S58" si="243">+F58*0.01019716/1</f>
        <v>-0.29450172452330314</v>
      </c>
    </row>
    <row r="59" spans="2:19" ht="15.75" x14ac:dyDescent="0.25">
      <c r="B59" s="103">
        <v>45564</v>
      </c>
      <c r="C59" s="97"/>
      <c r="D59" s="95">
        <v>8853.2000000000007</v>
      </c>
      <c r="E59" s="96">
        <v>20.6</v>
      </c>
      <c r="F59" s="86">
        <f t="shared" ref="F59" si="244">$E$17*(D59-D$10)+($E$18*(E59-$F$10))</f>
        <v>-30.416973999999755</v>
      </c>
      <c r="G59" s="87">
        <f t="shared" ref="G59" si="245">F59*0.1/1</f>
        <v>-3.0416973999999755</v>
      </c>
      <c r="H59" s="87">
        <f t="shared" ref="H59" si="246">+G59+$G$16</f>
        <v>2523.2713026000001</v>
      </c>
      <c r="I59" s="111" t="s">
        <v>55</v>
      </c>
      <c r="J59" s="112"/>
      <c r="K59" s="79"/>
      <c r="L59" s="76">
        <v>2541.3130000000001</v>
      </c>
      <c r="M59" s="76">
        <v>2541.3130000000001</v>
      </c>
      <c r="N59" s="76">
        <f t="shared" ref="N59" si="247">(M59-G$16)*O$19</f>
        <v>262.5</v>
      </c>
      <c r="O59" s="77">
        <f t="shared" ref="O59" si="248">F59/N59</f>
        <v>-0.11587418666666573</v>
      </c>
      <c r="P59" s="82"/>
      <c r="Q59" s="52">
        <f t="shared" ref="Q59" si="249">($D$3*(D59)^2)+($F$3*D59)+$H$3</f>
        <v>-934.28890680449285</v>
      </c>
      <c r="R59" s="73">
        <f t="shared" ref="R59" si="250">F59*0.1450377/1</f>
        <v>-4.4116079499197642</v>
      </c>
      <c r="S59" s="74">
        <f t="shared" ref="S59" si="251">+F59*0.01019716/1</f>
        <v>-0.31016675059383753</v>
      </c>
    </row>
    <row r="60" spans="2:19" ht="15.75" x14ac:dyDescent="0.25">
      <c r="B60" s="103">
        <v>45571</v>
      </c>
      <c r="C60" s="97"/>
      <c r="D60" s="95">
        <v>8852.7000000000007</v>
      </c>
      <c r="E60" s="96">
        <v>20.6</v>
      </c>
      <c r="F60" s="86">
        <f t="shared" ref="F60" si="252">$E$17*(D60-D$10)+($E$18*(E60-$F$10))</f>
        <v>-30.529543999999756</v>
      </c>
      <c r="G60" s="87">
        <f t="shared" ref="G60" si="253">F60*0.1/1</f>
        <v>-3.052954399999976</v>
      </c>
      <c r="H60" s="87">
        <f t="shared" ref="H60" si="254">+G60+$G$16</f>
        <v>2523.2600456</v>
      </c>
      <c r="I60" s="111" t="s">
        <v>55</v>
      </c>
      <c r="J60" s="112"/>
      <c r="K60" s="79"/>
      <c r="L60" s="76">
        <v>2541.3130000000001</v>
      </c>
      <c r="M60" s="76">
        <v>2541.3130000000001</v>
      </c>
      <c r="N60" s="76">
        <f t="shared" ref="N60" si="255">(M60-G$16)*O$19</f>
        <v>262.5</v>
      </c>
      <c r="O60" s="77">
        <f t="shared" ref="O60" si="256">F60/N60</f>
        <v>-0.11630302476190384</v>
      </c>
      <c r="P60" s="82"/>
      <c r="Q60" s="52">
        <f t="shared" ref="Q60" si="257">($D$3*(D60)^2)+($F$3*D60)+$H$3</f>
        <v>-934.17528033601889</v>
      </c>
      <c r="R60" s="73">
        <f t="shared" ref="R60" si="258">F60*0.1450377/1</f>
        <v>-4.4279348438087647</v>
      </c>
      <c r="S60" s="74">
        <f t="shared" ref="S60" si="259">+F60*0.01019716/1</f>
        <v>-0.31131464489503752</v>
      </c>
    </row>
    <row r="61" spans="2:19" ht="15.75" x14ac:dyDescent="0.25">
      <c r="B61" s="103">
        <v>45579</v>
      </c>
      <c r="C61" s="97"/>
      <c r="D61" s="95">
        <v>8852.7000000000007</v>
      </c>
      <c r="E61" s="96">
        <v>20.6</v>
      </c>
      <c r="F61" s="86">
        <f t="shared" ref="F61" si="260">$E$17*(D61-D$10)+($E$18*(E61-$F$10))</f>
        <v>-30.529543999999756</v>
      </c>
      <c r="G61" s="87">
        <f t="shared" ref="G61" si="261">F61*0.1/1</f>
        <v>-3.052954399999976</v>
      </c>
      <c r="H61" s="87">
        <f t="shared" ref="H61" si="262">+G61+$G$16</f>
        <v>2523.2600456</v>
      </c>
      <c r="I61" s="111" t="s">
        <v>55</v>
      </c>
      <c r="J61" s="112"/>
      <c r="K61" s="79"/>
      <c r="L61" s="76">
        <v>2541.3130000000001</v>
      </c>
      <c r="M61" s="76">
        <v>2541.3130000000001</v>
      </c>
      <c r="N61" s="76">
        <f t="shared" ref="N61" si="263">(M61-G$16)*O$19</f>
        <v>262.5</v>
      </c>
      <c r="O61" s="77">
        <f t="shared" ref="O61" si="264">F61/N61</f>
        <v>-0.11630302476190384</v>
      </c>
      <c r="P61" s="82"/>
      <c r="Q61" s="52">
        <f t="shared" ref="Q61" si="265">($D$3*(D61)^2)+($F$3*D61)+$H$3</f>
        <v>-934.17528033601889</v>
      </c>
      <c r="R61" s="73">
        <f t="shared" ref="R61" si="266">F61*0.1450377/1</f>
        <v>-4.4279348438087647</v>
      </c>
      <c r="S61" s="74">
        <f t="shared" ref="S61" si="267">+F61*0.01019716/1</f>
        <v>-0.31131464489503752</v>
      </c>
    </row>
    <row r="62" spans="2:19" ht="15.75" x14ac:dyDescent="0.25">
      <c r="B62" s="103">
        <v>45585</v>
      </c>
      <c r="C62" s="97"/>
      <c r="D62" s="95">
        <v>8855.7999999999993</v>
      </c>
      <c r="E62" s="96">
        <v>20.6</v>
      </c>
      <c r="F62" s="86">
        <f t="shared" ref="F62" si="268">$E$17*(D62-D$10)+($E$18*(E62-$F$10))</f>
        <v>-29.831610000000083</v>
      </c>
      <c r="G62" s="87">
        <f t="shared" ref="G62" si="269">F62*0.1/1</f>
        <v>-2.9831610000000084</v>
      </c>
      <c r="H62" s="87">
        <f t="shared" ref="H62" si="270">+G62+$G$16</f>
        <v>2523.329839</v>
      </c>
      <c r="I62" s="111" t="s">
        <v>55</v>
      </c>
      <c r="J62" s="112"/>
      <c r="K62" s="79"/>
      <c r="L62" s="76">
        <v>2541.3130000000001</v>
      </c>
      <c r="M62" s="76">
        <v>2541.3130000000001</v>
      </c>
      <c r="N62" s="76">
        <f t="shared" ref="N62" si="271">(M62-G$16)*O$19</f>
        <v>262.5</v>
      </c>
      <c r="O62" s="77">
        <f t="shared" ref="O62" si="272">F62/N62</f>
        <v>-0.11364422857142889</v>
      </c>
      <c r="P62" s="82"/>
      <c r="Q62" s="52">
        <f t="shared" ref="Q62" si="273">($D$3*(D62)^2)+($F$3*D62)+$H$3</f>
        <v>-934.87977003194055</v>
      </c>
      <c r="R62" s="73">
        <f t="shared" ref="R62" si="274">F62*0.1450377/1</f>
        <v>-4.3267081016970117</v>
      </c>
      <c r="S62" s="74">
        <f t="shared" ref="S62" si="275">+F62*0.01019716/1</f>
        <v>-0.30419770022760084</v>
      </c>
    </row>
    <row r="63" spans="2:19" ht="15.75" x14ac:dyDescent="0.25">
      <c r="B63" s="103">
        <v>45591</v>
      </c>
      <c r="C63" s="97"/>
      <c r="D63" s="95">
        <v>8856.2999999999993</v>
      </c>
      <c r="E63" s="96">
        <v>20.7</v>
      </c>
      <c r="F63" s="86">
        <f t="shared" ref="F63:F65" si="276">$E$17*(D63-D$10)+($E$18*(E63-$F$10))</f>
        <v>-29.71377740000008</v>
      </c>
      <c r="G63" s="87">
        <f t="shared" ref="G63:G65" si="277">F63*0.1/1</f>
        <v>-2.9713777400000083</v>
      </c>
      <c r="H63" s="87">
        <f t="shared" ref="H63:H65" si="278">+G63+$G$16</f>
        <v>2523.3416222599999</v>
      </c>
      <c r="I63" s="111" t="s">
        <v>55</v>
      </c>
      <c r="J63" s="112"/>
      <c r="K63" s="79"/>
      <c r="L63" s="76">
        <v>2541.3130000000001</v>
      </c>
      <c r="M63" s="76">
        <v>2541.3130000000001</v>
      </c>
      <c r="N63" s="76">
        <f t="shared" ref="N63:N65" si="279">(M63-G$16)*O$19</f>
        <v>262.5</v>
      </c>
      <c r="O63" s="77">
        <f t="shared" ref="O63:O65" si="280">F63/N63</f>
        <v>-0.11319534247619079</v>
      </c>
      <c r="P63" s="82"/>
      <c r="Q63" s="52">
        <f t="shared" ref="Q63:Q65" si="281">($D$3*(D63)^2)+($F$3*D63)+$H$3</f>
        <v>-934.99339865094657</v>
      </c>
      <c r="R63" s="73">
        <f t="shared" ref="R63:R65" si="282">F63*0.1450377/1</f>
        <v>-4.3096179324079911</v>
      </c>
      <c r="S63" s="74">
        <f t="shared" ref="S63:S65" si="283">+F63*0.01019716/1</f>
        <v>-0.30299614235218481</v>
      </c>
    </row>
    <row r="64" spans="2:19" ht="15.75" x14ac:dyDescent="0.25">
      <c r="B64" s="103">
        <v>45599</v>
      </c>
      <c r="C64" s="97"/>
      <c r="D64" s="95">
        <v>8859</v>
      </c>
      <c r="E64" s="96">
        <v>20.7</v>
      </c>
      <c r="F64" s="86">
        <f t="shared" si="276"/>
        <v>-29.105899399999917</v>
      </c>
      <c r="G64" s="87">
        <f t="shared" si="277"/>
        <v>-2.9105899399999919</v>
      </c>
      <c r="H64" s="87">
        <f t="shared" si="278"/>
        <v>2523.40241006</v>
      </c>
      <c r="I64" s="111" t="s">
        <v>55</v>
      </c>
      <c r="J64" s="112"/>
      <c r="K64" s="79"/>
      <c r="L64" s="76">
        <v>2541.3130000000001</v>
      </c>
      <c r="M64" s="76">
        <v>2541.3130000000001</v>
      </c>
      <c r="N64" s="76">
        <f t="shared" si="279"/>
        <v>262.5</v>
      </c>
      <c r="O64" s="77">
        <f t="shared" si="280"/>
        <v>-0.11087961676190444</v>
      </c>
      <c r="P64" s="82"/>
      <c r="Q64" s="52">
        <f t="shared" si="281"/>
        <v>-935.60699918731984</v>
      </c>
      <c r="R64" s="73">
        <f t="shared" si="282"/>
        <v>-4.2214527054073674</v>
      </c>
      <c r="S64" s="74">
        <f t="shared" si="283"/>
        <v>-0.29679751312570318</v>
      </c>
    </row>
    <row r="65" spans="2:19" ht="15.75" x14ac:dyDescent="0.25">
      <c r="B65" s="103">
        <v>45606</v>
      </c>
      <c r="C65" s="97"/>
      <c r="D65" s="95">
        <v>8861.6</v>
      </c>
      <c r="E65" s="96">
        <v>20.7</v>
      </c>
      <c r="F65" s="86">
        <f t="shared" si="276"/>
        <v>-28.520535399999837</v>
      </c>
      <c r="G65" s="87">
        <f t="shared" si="277"/>
        <v>-2.852053539999984</v>
      </c>
      <c r="H65" s="87">
        <f t="shared" si="278"/>
        <v>2523.4609464600003</v>
      </c>
      <c r="I65" s="111" t="s">
        <v>55</v>
      </c>
      <c r="J65" s="112"/>
      <c r="K65" s="79"/>
      <c r="L65" s="76">
        <v>2541.3130000000001</v>
      </c>
      <c r="M65" s="76">
        <v>2541.3130000000001</v>
      </c>
      <c r="N65" s="76">
        <f t="shared" si="279"/>
        <v>262.5</v>
      </c>
      <c r="O65" s="77">
        <f t="shared" si="280"/>
        <v>-0.10864965866666604</v>
      </c>
      <c r="P65" s="82"/>
      <c r="Q65" s="52">
        <f t="shared" si="281"/>
        <v>-936.19788333736324</v>
      </c>
      <c r="R65" s="73">
        <f t="shared" si="282"/>
        <v>-4.1365528571845562</v>
      </c>
      <c r="S65" s="74">
        <f t="shared" si="283"/>
        <v>-0.29082846275946234</v>
      </c>
    </row>
    <row r="66" spans="2:19" ht="15.75" x14ac:dyDescent="0.25">
      <c r="B66" s="103">
        <v>45614</v>
      </c>
      <c r="C66" s="97"/>
      <c r="D66" s="95">
        <v>8864.7000000000007</v>
      </c>
      <c r="E66" s="96">
        <v>20.7</v>
      </c>
      <c r="F66" s="86">
        <f t="shared" ref="F66" si="284">$E$17*(D66-D$10)+($E$18*(E66-$F$10))</f>
        <v>-27.822601399999755</v>
      </c>
      <c r="G66" s="87">
        <f t="shared" ref="G66" si="285">F66*0.1/1</f>
        <v>-2.7822601399999756</v>
      </c>
      <c r="H66" s="87">
        <f t="shared" ref="H66" si="286">+G66+$G$16</f>
        <v>2523.5307398600003</v>
      </c>
      <c r="I66" s="111" t="s">
        <v>55</v>
      </c>
      <c r="J66" s="112"/>
      <c r="K66" s="79"/>
      <c r="L66" s="76">
        <v>2541.3130000000001</v>
      </c>
      <c r="M66" s="76">
        <v>2541.3130000000001</v>
      </c>
      <c r="N66" s="76">
        <f t="shared" ref="N66" si="287">(M66-G$16)*O$19</f>
        <v>262.5</v>
      </c>
      <c r="O66" s="77">
        <f t="shared" ref="O66" si="288">F66/N66</f>
        <v>-0.10599086247618954</v>
      </c>
      <c r="P66" s="82"/>
      <c r="Q66" s="52">
        <f t="shared" ref="Q66" si="289">($D$3*(D66)^2)+($F$3*D66)+$H$3</f>
        <v>-936.90241131275479</v>
      </c>
      <c r="R66" s="73">
        <f t="shared" ref="R66" si="290">F66*0.1450377/1</f>
        <v>-4.0353261150727446</v>
      </c>
      <c r="S66" s="74">
        <f t="shared" ref="S66" si="291">+F66*0.01019716/1</f>
        <v>-0.2837115180920215</v>
      </c>
    </row>
    <row r="67" spans="2:19" ht="15.75" x14ac:dyDescent="0.25">
      <c r="B67" s="103">
        <v>45620</v>
      </c>
      <c r="C67" s="97"/>
      <c r="D67" s="95">
        <v>8866.2999999999993</v>
      </c>
      <c r="E67" s="96">
        <v>20.7</v>
      </c>
      <c r="F67" s="86">
        <f t="shared" ref="F67" si="292">$E$17*(D67-D$10)+($E$18*(E67-$F$10))</f>
        <v>-27.462377400000083</v>
      </c>
      <c r="G67" s="87">
        <f t="shared" ref="G67" si="293">F67*0.1/1</f>
        <v>-2.7462377400000086</v>
      </c>
      <c r="H67" s="87">
        <f t="shared" ref="H67" si="294">+G67+$G$16</f>
        <v>2523.5667622599999</v>
      </c>
      <c r="I67" s="111" t="s">
        <v>55</v>
      </c>
      <c r="J67" s="112"/>
      <c r="K67" s="79"/>
      <c r="L67" s="76">
        <v>2541.3130000000001</v>
      </c>
      <c r="M67" s="76">
        <v>2541.3130000000001</v>
      </c>
      <c r="N67" s="76">
        <f t="shared" ref="N67" si="295">(M67-G$16)*O$19</f>
        <v>262.5</v>
      </c>
      <c r="O67" s="77">
        <f t="shared" ref="O67" si="296">F67/N67</f>
        <v>-0.10461858057142889</v>
      </c>
      <c r="P67" s="82"/>
      <c r="Q67" s="52">
        <f t="shared" ref="Q67" si="297">($D$3*(D67)^2)+($F$3*D67)+$H$3</f>
        <v>-937.2660438716664</v>
      </c>
      <c r="R67" s="73">
        <f t="shared" ref="R67" si="298">F67*0.1450377/1</f>
        <v>-3.9830800546279916</v>
      </c>
      <c r="S67" s="74">
        <f t="shared" ref="S67" si="299">+F67*0.01019716/1</f>
        <v>-0.28003825632818485</v>
      </c>
    </row>
    <row r="68" spans="2:19" ht="15.75" x14ac:dyDescent="0.25">
      <c r="B68" s="103">
        <v>45626</v>
      </c>
      <c r="C68" s="97"/>
      <c r="D68" s="95">
        <v>8868.4</v>
      </c>
      <c r="E68" s="96">
        <v>20.7</v>
      </c>
      <c r="F68" s="86">
        <f t="shared" ref="F68" si="300">$E$17*(D68-D$10)+($E$18*(E68-$F$10))</f>
        <v>-26.989583400000001</v>
      </c>
      <c r="G68" s="87">
        <f t="shared" ref="G68" si="301">F68*0.1/1</f>
        <v>-2.6989583400000003</v>
      </c>
      <c r="H68" s="87">
        <f t="shared" ref="H68" si="302">+G68+$G$16</f>
        <v>2523.6140416600001</v>
      </c>
      <c r="I68" s="111" t="s">
        <v>55</v>
      </c>
      <c r="J68" s="112"/>
      <c r="K68" s="79"/>
      <c r="L68" s="76">
        <v>2541.3130000000001</v>
      </c>
      <c r="M68" s="76">
        <v>2541.3130000000001</v>
      </c>
      <c r="N68" s="76">
        <f t="shared" ref="N68" si="303">(M68-G$16)*O$19</f>
        <v>262.5</v>
      </c>
      <c r="O68" s="77">
        <f t="shared" ref="O68" si="304">F68/N68</f>
        <v>-0.10281746057142857</v>
      </c>
      <c r="P68" s="82"/>
      <c r="Q68" s="52">
        <f t="shared" ref="Q68" si="305">($D$3*(D68)^2)+($F$3*D68)+$H$3</f>
        <v>-937.74331699544314</v>
      </c>
      <c r="R68" s="73">
        <f t="shared" ref="R68" si="306">F68*0.1450377/1</f>
        <v>-3.91450710029418</v>
      </c>
      <c r="S68" s="74">
        <f t="shared" ref="S68" si="307">+F68*0.01019716/1</f>
        <v>-0.275217100263144</v>
      </c>
    </row>
    <row r="69" spans="2:19" ht="15.75" x14ac:dyDescent="0.25">
      <c r="B69" s="103">
        <v>45634</v>
      </c>
      <c r="C69" s="97"/>
      <c r="D69" s="95">
        <v>8868.6</v>
      </c>
      <c r="E69" s="96">
        <v>20.7</v>
      </c>
      <c r="F69" s="86">
        <f t="shared" ref="F69:F70" si="308">$E$17*(D69-D$10)+($E$18*(E69-$F$10))</f>
        <v>-26.944555399999835</v>
      </c>
      <c r="G69" s="87">
        <f t="shared" ref="G69:G70" si="309">F69*0.1/1</f>
        <v>-2.6944555399999839</v>
      </c>
      <c r="H69" s="87">
        <f t="shared" ref="H69:H70" si="310">+G69+$G$16</f>
        <v>2523.6185444600001</v>
      </c>
      <c r="I69" s="111" t="s">
        <v>55</v>
      </c>
      <c r="J69" s="112"/>
      <c r="K69" s="79"/>
      <c r="L69" s="76">
        <v>2541.3130000000001</v>
      </c>
      <c r="M69" s="76">
        <v>2541.3130000000001</v>
      </c>
      <c r="N69" s="76">
        <f t="shared" ref="N69:N70" si="311">(M69-G$16)*O$19</f>
        <v>262.5</v>
      </c>
      <c r="O69" s="77">
        <f t="shared" ref="O69:O70" si="312">F69/N69</f>
        <v>-0.10264592533333271</v>
      </c>
      <c r="P69" s="82"/>
      <c r="Q69" s="52">
        <f t="shared" ref="Q69:Q70" si="313">($D$3*(D69)^2)+($F$3*D69)+$H$3</f>
        <v>-937.78877189777131</v>
      </c>
      <c r="R69" s="73">
        <f t="shared" ref="R69:R70" si="314">F69*0.1450377/1</f>
        <v>-3.9079763427385559</v>
      </c>
      <c r="S69" s="74">
        <f t="shared" ref="S69:S70" si="315">+F69*0.01019716/1</f>
        <v>-0.27475794254266234</v>
      </c>
    </row>
    <row r="70" spans="2:19" ht="15.75" x14ac:dyDescent="0.25">
      <c r="B70" s="103">
        <v>45641</v>
      </c>
      <c r="C70" s="97"/>
      <c r="D70" s="95">
        <v>8868.6</v>
      </c>
      <c r="E70" s="96">
        <v>20.7</v>
      </c>
      <c r="F70" s="86">
        <f t="shared" si="308"/>
        <v>-26.944555399999835</v>
      </c>
      <c r="G70" s="87">
        <f t="shared" si="309"/>
        <v>-2.6944555399999839</v>
      </c>
      <c r="H70" s="87">
        <f t="shared" si="310"/>
        <v>2523.6185444600001</v>
      </c>
      <c r="I70" s="111" t="s">
        <v>55</v>
      </c>
      <c r="J70" s="112"/>
      <c r="K70" s="79"/>
      <c r="L70" s="76">
        <v>2541.3130000000001</v>
      </c>
      <c r="M70" s="76">
        <v>2541.3130000000001</v>
      </c>
      <c r="N70" s="76">
        <f t="shared" si="311"/>
        <v>262.5</v>
      </c>
      <c r="O70" s="77">
        <f t="shared" si="312"/>
        <v>-0.10264592533333271</v>
      </c>
      <c r="P70" s="82"/>
      <c r="Q70" s="52">
        <f t="shared" si="313"/>
        <v>-937.78877189777131</v>
      </c>
      <c r="R70" s="73">
        <f t="shared" si="314"/>
        <v>-3.9079763427385559</v>
      </c>
      <c r="S70" s="74">
        <f t="shared" si="315"/>
        <v>-0.27475794254266234</v>
      </c>
    </row>
    <row r="71" spans="2:19" ht="15.75" x14ac:dyDescent="0.25">
      <c r="B71" s="103">
        <v>45648</v>
      </c>
      <c r="C71" s="97"/>
      <c r="D71" s="95">
        <v>8867.6</v>
      </c>
      <c r="E71" s="96">
        <v>20.7</v>
      </c>
      <c r="F71" s="86">
        <f t="shared" ref="F71" si="316">$E$17*(D71-D$10)+($E$18*(E71-$F$10))</f>
        <v>-27.169695399999835</v>
      </c>
      <c r="G71" s="87">
        <f t="shared" ref="G71" si="317">F71*0.1/1</f>
        <v>-2.7169695399999836</v>
      </c>
      <c r="H71" s="87">
        <f t="shared" ref="H71" si="318">+G71+$G$16</f>
        <v>2523.5960304600003</v>
      </c>
      <c r="I71" s="111" t="s">
        <v>55</v>
      </c>
      <c r="J71" s="112"/>
      <c r="K71" s="79"/>
      <c r="L71" s="76">
        <v>2541.3130000000001</v>
      </c>
      <c r="M71" s="76">
        <v>2541.3130000000001</v>
      </c>
      <c r="N71" s="76">
        <f t="shared" ref="N71" si="319">(M71-G$16)*O$19</f>
        <v>262.5</v>
      </c>
      <c r="O71" s="77">
        <f t="shared" ref="O71" si="320">F71/N71</f>
        <v>-0.1035036015238089</v>
      </c>
      <c r="P71" s="82"/>
      <c r="Q71" s="52">
        <f t="shared" ref="Q71" si="321">($D$3*(D71)^2)+($F$3*D71)+$H$3</f>
        <v>-937.56149794110729</v>
      </c>
      <c r="R71" s="73">
        <f t="shared" ref="R71" si="322">F71*0.1450377/1</f>
        <v>-3.9406301305165559</v>
      </c>
      <c r="S71" s="74">
        <f t="shared" ref="S71" si="323">+F71*0.01019716/1</f>
        <v>-0.27705373114506232</v>
      </c>
    </row>
    <row r="72" spans="2:19" ht="15.75" x14ac:dyDescent="0.25">
      <c r="B72" s="103">
        <v>45655</v>
      </c>
      <c r="C72" s="97"/>
      <c r="D72" s="95">
        <v>8861.5</v>
      </c>
      <c r="E72" s="96">
        <v>20.7</v>
      </c>
      <c r="F72" s="86">
        <f t="shared" ref="F72" si="324">$E$17*(D72-D$10)+($E$18*(E72-$F$10))</f>
        <v>-28.543049399999919</v>
      </c>
      <c r="G72" s="87">
        <f t="shared" ref="G72" si="325">F72*0.1/1</f>
        <v>-2.854304939999992</v>
      </c>
      <c r="H72" s="87">
        <f t="shared" ref="H72" si="326">+G72+$G$16</f>
        <v>2523.4586950600001</v>
      </c>
      <c r="I72" s="111" t="s">
        <v>55</v>
      </c>
      <c r="J72" s="112"/>
      <c r="K72" s="79"/>
      <c r="L72" s="76">
        <v>2541.3130000000001</v>
      </c>
      <c r="M72" s="76">
        <v>2541.3130000000001</v>
      </c>
      <c r="N72" s="76">
        <f t="shared" ref="N72" si="327">(M72-G$16)*O$19</f>
        <v>262.5</v>
      </c>
      <c r="O72" s="77">
        <f t="shared" ref="O72" si="328">F72/N72</f>
        <v>-0.10873542628571398</v>
      </c>
      <c r="P72" s="82"/>
      <c r="Q72" s="52">
        <f t="shared" ref="Q72" si="329">($D$3*(D72)^2)+($F$3*D72)+$H$3</f>
        <v>-936.17515685046988</v>
      </c>
      <c r="R72" s="73">
        <f t="shared" ref="R72" si="330">F72*0.1450377/1</f>
        <v>-4.1398182359623679</v>
      </c>
      <c r="S72" s="74">
        <f t="shared" ref="S72" si="331">+F72*0.01019716/1</f>
        <v>-0.29105804161970317</v>
      </c>
    </row>
    <row r="73" spans="2:19" ht="15.75" x14ac:dyDescent="0.25">
      <c r="B73" s="103">
        <v>45662</v>
      </c>
      <c r="C73" s="97"/>
      <c r="D73" s="95">
        <v>8859.2999999999993</v>
      </c>
      <c r="E73" s="96">
        <v>20.7</v>
      </c>
      <c r="F73" s="86">
        <f t="shared" ref="F73" si="332">$E$17*(D73-D$10)+($E$18*(E73-$F$10))</f>
        <v>-29.038357400000081</v>
      </c>
      <c r="G73" s="87">
        <f t="shared" ref="G73" si="333">F73*0.1/1</f>
        <v>-2.9038357400000083</v>
      </c>
      <c r="H73" s="87">
        <f t="shared" ref="H73" si="334">+G73+$G$16</f>
        <v>2523.4091642600001</v>
      </c>
      <c r="I73" s="111" t="s">
        <v>55</v>
      </c>
      <c r="J73" s="112"/>
      <c r="K73" s="79"/>
      <c r="L73" s="76">
        <v>2541.3130000000001</v>
      </c>
      <c r="M73" s="76">
        <v>2541.3130000000001</v>
      </c>
      <c r="N73" s="76">
        <f t="shared" ref="N73" si="335">(M73-G$16)*O$19</f>
        <v>262.5</v>
      </c>
      <c r="O73" s="77">
        <f t="shared" ref="O73" si="336">F73/N73</f>
        <v>-0.11062231390476221</v>
      </c>
      <c r="P73" s="82"/>
      <c r="Q73" s="52">
        <f t="shared" ref="Q73" si="337">($D$3*(D73)^2)+($F$3*D73)+$H$3</f>
        <v>-935.67517764904255</v>
      </c>
      <c r="R73" s="73">
        <f t="shared" ref="R73" si="338">F73*0.1450377/1</f>
        <v>-4.2116565690739911</v>
      </c>
      <c r="S73" s="74">
        <f t="shared" ref="S73" si="339">+F73*0.01019716/1</f>
        <v>-0.29610877654498485</v>
      </c>
    </row>
    <row r="74" spans="2:19" ht="15.75" x14ac:dyDescent="0.25">
      <c r="B74" s="103">
        <v>45669</v>
      </c>
      <c r="C74" s="97"/>
      <c r="D74" s="95">
        <v>8845.6</v>
      </c>
      <c r="E74" s="96">
        <v>20.8</v>
      </c>
      <c r="F74" s="86">
        <f t="shared" ref="F74" si="340">$E$17*(D74-D$10)+($E$18*(E74-$F$10))</f>
        <v>-32.117512799999837</v>
      </c>
      <c r="G74" s="87">
        <f t="shared" ref="G74" si="341">F74*0.1/1</f>
        <v>-3.2117512799999837</v>
      </c>
      <c r="H74" s="87">
        <f t="shared" ref="H74" si="342">+G74+$G$16</f>
        <v>2523.1012487200001</v>
      </c>
      <c r="I74" s="111" t="s">
        <v>55</v>
      </c>
      <c r="J74" s="112"/>
      <c r="K74" s="79"/>
      <c r="L74" s="76">
        <v>2541.3130000000001</v>
      </c>
      <c r="M74" s="76">
        <v>2541.3130000000001</v>
      </c>
      <c r="N74" s="76">
        <f t="shared" ref="N74" si="343">(M74-G$16)*O$19</f>
        <v>262.5</v>
      </c>
      <c r="O74" s="77">
        <f t="shared" ref="O74" si="344">F74/N74</f>
        <v>-0.12235242971428509</v>
      </c>
      <c r="P74" s="82"/>
      <c r="Q74" s="52">
        <f t="shared" ref="Q74" si="345">($D$3*(D74)^2)+($F$3*D74)+$H$3</f>
        <v>-932.5618219168191</v>
      </c>
      <c r="R74" s="73">
        <f t="shared" ref="R74" si="346">F74*0.1450377/1</f>
        <v>-4.6582501862325358</v>
      </c>
      <c r="S74" s="74">
        <f t="shared" ref="S74" si="347">+F74*0.01019716/1</f>
        <v>-0.32750741682364637</v>
      </c>
    </row>
    <row r="75" spans="2:19" ht="15.75" x14ac:dyDescent="0.25">
      <c r="B75" s="103">
        <v>45683</v>
      </c>
      <c r="C75" s="97"/>
      <c r="D75" s="95">
        <v>8829.7000000000007</v>
      </c>
      <c r="E75" s="96">
        <v>20.8</v>
      </c>
      <c r="F75" s="86">
        <f t="shared" ref="F75:F76" si="348">$E$17*(D75-D$10)+($E$18*(E75-$F$10))</f>
        <v>-35.697238799999752</v>
      </c>
      <c r="G75" s="87">
        <f t="shared" ref="G75:G76" si="349">F75*0.1/1</f>
        <v>-3.5697238799999753</v>
      </c>
      <c r="H75" s="87">
        <f t="shared" ref="H75:H76" si="350">+G75+$G$16</f>
        <v>2522.7432761200002</v>
      </c>
      <c r="I75" s="111" t="s">
        <v>55</v>
      </c>
      <c r="J75" s="112"/>
      <c r="K75" s="79"/>
      <c r="L75" s="76">
        <v>2541.3130000000001</v>
      </c>
      <c r="M75" s="76">
        <v>2541.3130000000001</v>
      </c>
      <c r="N75" s="76">
        <f t="shared" ref="N75" si="351">(M75-G$16)*O$19</f>
        <v>262.5</v>
      </c>
      <c r="O75" s="77">
        <f t="shared" ref="O75" si="352">F75/N75</f>
        <v>-0.13598948114285619</v>
      </c>
      <c r="P75" s="82"/>
      <c r="Q75" s="52">
        <f t="shared" ref="Q75" si="353">($D$3*(D75)^2)+($F$3*D75)+$H$3</f>
        <v>-928.94883774187474</v>
      </c>
      <c r="R75" s="73">
        <f t="shared" ref="R75" si="354">F75*0.1450377/1</f>
        <v>-5.177445411902724</v>
      </c>
      <c r="S75" s="74">
        <f t="shared" ref="S75" si="355">+F75*0.01019716/1</f>
        <v>-0.3640104556018055</v>
      </c>
    </row>
    <row r="76" spans="2:19" ht="15.75" x14ac:dyDescent="0.25">
      <c r="B76" s="103">
        <v>45696</v>
      </c>
      <c r="C76" s="97"/>
      <c r="D76" s="95">
        <v>8836.9</v>
      </c>
      <c r="E76" s="96">
        <v>20.9</v>
      </c>
      <c r="F76" s="86">
        <f t="shared" si="348"/>
        <v>-34.070968200000003</v>
      </c>
      <c r="G76" s="87">
        <f t="shared" si="349"/>
        <v>-3.4070968200000005</v>
      </c>
      <c r="H76" s="87">
        <f t="shared" si="350"/>
        <v>2522.9059031800002</v>
      </c>
      <c r="I76" s="111" t="s">
        <v>55</v>
      </c>
      <c r="J76" s="112"/>
      <c r="K76" s="79"/>
      <c r="L76" s="76">
        <v>2541.3130000000001</v>
      </c>
      <c r="M76" s="76">
        <v>2541.3130000000001</v>
      </c>
      <c r="N76" s="76">
        <f t="shared" ref="N76" si="356">(M76-G$16)*O$19</f>
        <v>262.5</v>
      </c>
      <c r="O76" s="77">
        <f t="shared" ref="O76" si="357">F76/N76</f>
        <v>-0.12979416457142859</v>
      </c>
      <c r="P76" s="82"/>
      <c r="Q76" s="52">
        <f t="shared" ref="Q76" si="358">($D$3*(D76)^2)+($F$3*D76)+$H$3</f>
        <v>-930.58486259288907</v>
      </c>
      <c r="R76" s="73">
        <f t="shared" ref="R76" si="359">F76*0.1450377/1</f>
        <v>-4.9415748645011401</v>
      </c>
      <c r="S76" s="74">
        <f t="shared" ref="S76" si="360">+F76*0.01019716/1</f>
        <v>-0.34742711409031202</v>
      </c>
    </row>
    <row r="77" spans="2:19" ht="15.75" x14ac:dyDescent="0.25">
      <c r="B77" s="103">
        <v>45704</v>
      </c>
      <c r="C77" s="97"/>
      <c r="D77" s="95">
        <v>8837.9</v>
      </c>
      <c r="E77" s="96">
        <v>20.9</v>
      </c>
      <c r="F77" s="86">
        <f t="shared" ref="F77" si="361">$E$17*(D77-D$10)+($E$18*(E77-$F$10))</f>
        <v>-33.8458282</v>
      </c>
      <c r="G77" s="87">
        <f t="shared" ref="G77" si="362">F77*0.1/1</f>
        <v>-3.3845828200000003</v>
      </c>
      <c r="H77" s="87">
        <f t="shared" ref="H77" si="363">+G77+$G$16</f>
        <v>2522.92841718</v>
      </c>
      <c r="I77" s="111" t="s">
        <v>55</v>
      </c>
      <c r="J77" s="112"/>
      <c r="K77" s="79"/>
      <c r="L77" s="76">
        <v>2541.3130000000001</v>
      </c>
      <c r="M77" s="76">
        <v>2541.3130000000001</v>
      </c>
      <c r="N77" s="76">
        <f t="shared" ref="N77" si="364">(M77-G$16)*O$19</f>
        <v>262.5</v>
      </c>
      <c r="O77" s="77">
        <f t="shared" ref="O77" si="365">F77/N77</f>
        <v>-0.12893648838095237</v>
      </c>
      <c r="P77" s="82"/>
      <c r="Q77" s="52">
        <f t="shared" ref="Q77" si="366">($D$3*(D77)^2)+($F$3*D77)+$H$3</f>
        <v>-930.81209395514497</v>
      </c>
      <c r="R77" s="73">
        <f t="shared" ref="R77" si="367">F77*0.1450377/1</f>
        <v>-4.9089210767231393</v>
      </c>
      <c r="S77" s="74">
        <f t="shared" ref="S77" si="368">+F77*0.01019716/1</f>
        <v>-0.34513132548791203</v>
      </c>
    </row>
    <row r="78" spans="2:19" ht="15.75" x14ac:dyDescent="0.25">
      <c r="B78" s="103">
        <v>45713</v>
      </c>
      <c r="C78" s="97"/>
      <c r="D78" s="95">
        <v>8828.9</v>
      </c>
      <c r="E78" s="96">
        <v>20.9</v>
      </c>
      <c r="F78" s="86">
        <f t="shared" ref="F78" si="369">$E$17*(D78-D$10)+($E$18*(E78-$F$10))</f>
        <v>-35.8720882</v>
      </c>
      <c r="G78" s="87">
        <f t="shared" ref="G78" si="370">F78*0.1/1</f>
        <v>-3.5872088200000003</v>
      </c>
      <c r="H78" s="87">
        <f t="shared" ref="H78" si="371">+G78+$G$16</f>
        <v>2522.7257911800002</v>
      </c>
      <c r="I78" s="111" t="s">
        <v>55</v>
      </c>
      <c r="J78" s="112"/>
      <c r="K78" s="79"/>
      <c r="L78" s="76">
        <v>2541.3130000000001</v>
      </c>
      <c r="M78" s="76">
        <v>2541.3130000000001</v>
      </c>
      <c r="N78" s="76">
        <f t="shared" ref="N78" si="372">(M78-G$16)*O$19</f>
        <v>262.5</v>
      </c>
      <c r="O78" s="77">
        <f t="shared" ref="O78" si="373">F78/N78</f>
        <v>-0.1366555740952381</v>
      </c>
      <c r="P78" s="82"/>
      <c r="Q78" s="52">
        <f t="shared" ref="Q78" si="374">($D$3*(D78)^2)+($F$3*D78)+$H$3</f>
        <v>-928.76706164268103</v>
      </c>
      <c r="R78" s="73">
        <f t="shared" ref="R78" si="375">F78*0.1450377/1</f>
        <v>-5.20280516672514</v>
      </c>
      <c r="S78" s="74">
        <f t="shared" ref="S78" si="376">+F78*0.01019716/1</f>
        <v>-0.365793422909512</v>
      </c>
    </row>
    <row r="80" spans="2:19" x14ac:dyDescent="0.25">
      <c r="E80" s="1"/>
    </row>
  </sheetData>
  <mergeCells count="70">
    <mergeCell ref="I31:J31"/>
    <mergeCell ref="I34:J34"/>
    <mergeCell ref="I62:J62"/>
    <mergeCell ref="I49:J49"/>
    <mergeCell ref="I48:J48"/>
    <mergeCell ref="I44:J44"/>
    <mergeCell ref="I41:J41"/>
    <mergeCell ref="I43:J43"/>
    <mergeCell ref="I47:J47"/>
    <mergeCell ref="I54:J54"/>
    <mergeCell ref="I53:J53"/>
    <mergeCell ref="I52:J52"/>
    <mergeCell ref="I51:J51"/>
    <mergeCell ref="I50:J50"/>
    <mergeCell ref="I46:J46"/>
    <mergeCell ref="I45:J45"/>
    <mergeCell ref="I36:J36"/>
    <mergeCell ref="I35:J35"/>
    <mergeCell ref="I39:J39"/>
    <mergeCell ref="I42:J42"/>
    <mergeCell ref="I32:J32"/>
    <mergeCell ref="I33:J33"/>
    <mergeCell ref="I40:J40"/>
    <mergeCell ref="I38:J38"/>
    <mergeCell ref="I37:J37"/>
    <mergeCell ref="Q21:S21"/>
    <mergeCell ref="L21:L22"/>
    <mergeCell ref="M21:M22"/>
    <mergeCell ref="N21:N22"/>
    <mergeCell ref="I24:J24"/>
    <mergeCell ref="O21:O22"/>
    <mergeCell ref="I23:J23"/>
    <mergeCell ref="I30:J30"/>
    <mergeCell ref="B4:B6"/>
    <mergeCell ref="I17:J19"/>
    <mergeCell ref="B21:B22"/>
    <mergeCell ref="C21:C22"/>
    <mergeCell ref="D21:E21"/>
    <mergeCell ref="F21:F22"/>
    <mergeCell ref="G21:G22"/>
    <mergeCell ref="H21:H22"/>
    <mergeCell ref="I21:J22"/>
    <mergeCell ref="I29:J29"/>
    <mergeCell ref="I25:J25"/>
    <mergeCell ref="I26:J26"/>
    <mergeCell ref="I28:J28"/>
    <mergeCell ref="I27:J27"/>
    <mergeCell ref="I56:J56"/>
    <mergeCell ref="I65:J65"/>
    <mergeCell ref="I55:J55"/>
    <mergeCell ref="I59:J59"/>
    <mergeCell ref="I57:J57"/>
    <mergeCell ref="I63:J63"/>
    <mergeCell ref="I64:J64"/>
    <mergeCell ref="I61:J61"/>
    <mergeCell ref="I58:J58"/>
    <mergeCell ref="I60:J60"/>
    <mergeCell ref="I78:J78"/>
    <mergeCell ref="I76:J76"/>
    <mergeCell ref="I67:J67"/>
    <mergeCell ref="I66:J66"/>
    <mergeCell ref="I75:J75"/>
    <mergeCell ref="I72:J72"/>
    <mergeCell ref="I69:J69"/>
    <mergeCell ref="I70:J70"/>
    <mergeCell ref="I68:J68"/>
    <mergeCell ref="I74:J74"/>
    <mergeCell ref="I73:J73"/>
    <mergeCell ref="I71:J71"/>
    <mergeCell ref="I77:J77"/>
  </mergeCells>
  <printOptions horizontalCentered="1" verticalCentered="1"/>
  <pageMargins left="0.31496062992125984" right="0.31496062992125984" top="0" bottom="0.35433070866141736" header="0.31496062992125984" footer="0.31496062992125984"/>
  <pageSetup paperSize="9" scale="72" fitToHeight="0" orientation="portrait" horizontalDpi="4294967292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27F8-9EC4-4C5E-96D7-D3DC7DFC4F65}">
  <sheetPr>
    <tabColor rgb="FF92D050"/>
    <pageSetUpPr fitToPage="1"/>
  </sheetPr>
  <dimension ref="A1:T76"/>
  <sheetViews>
    <sheetView tabSelected="1" zoomScale="85" zoomScaleNormal="85" zoomScaleSheetLayoutView="90" workbookViewId="0">
      <pane ySplit="22" topLeftCell="A62" activePane="bottomLeft" state="frozen"/>
      <selection activeCell="F65" sqref="F65"/>
      <selection pane="bottomLeft" activeCell="M82" sqref="M82"/>
    </sheetView>
  </sheetViews>
  <sheetFormatPr baseColWidth="10" defaultColWidth="10.85546875" defaultRowHeight="15" x14ac:dyDescent="0.25"/>
  <cols>
    <col min="1" max="1" width="2.42578125" customWidth="1"/>
    <col min="2" max="2" width="20.42578125" style="2" customWidth="1"/>
    <col min="3" max="3" width="12.7109375" customWidth="1"/>
    <col min="4" max="4" width="12" customWidth="1"/>
    <col min="5" max="5" width="12.5703125" bestFit="1" customWidth="1"/>
    <col min="6" max="6" width="14.85546875" bestFit="1" customWidth="1"/>
    <col min="7" max="7" width="16.28515625" customWidth="1"/>
    <col min="8" max="8" width="12.7109375" customWidth="1"/>
    <col min="9" max="9" width="12.7109375" style="56" customWidth="1"/>
    <col min="10" max="10" width="34.7109375" customWidth="1"/>
    <col min="11" max="11" width="1.140625" style="37" customWidth="1"/>
    <col min="12" max="12" width="12.7109375" customWidth="1"/>
    <col min="13" max="13" width="11.28515625" style="56" customWidth="1"/>
    <col min="14" max="14" width="10.28515625" style="56" customWidth="1"/>
    <col min="15" max="15" width="11.140625" style="56" customWidth="1"/>
    <col min="16" max="16" width="1.140625" style="80" customWidth="1"/>
    <col min="17" max="17" width="11.28515625" style="56" bestFit="1" customWidth="1"/>
    <col min="18" max="19" width="11.28515625" style="56" customWidth="1"/>
  </cols>
  <sheetData>
    <row r="1" spans="1:20" ht="15.75" hidden="1" x14ac:dyDescent="0.25">
      <c r="A1" s="4"/>
      <c r="B1" s="4" t="s">
        <v>4</v>
      </c>
      <c r="C1" s="6" t="s">
        <v>35</v>
      </c>
      <c r="D1" s="64">
        <v>8785</v>
      </c>
      <c r="E1" s="4" t="s">
        <v>5</v>
      </c>
      <c r="G1" s="4"/>
      <c r="H1" s="4"/>
      <c r="I1" s="57"/>
      <c r="J1" s="4"/>
      <c r="K1" s="14"/>
      <c r="L1" s="4"/>
    </row>
    <row r="2" spans="1:20" ht="15" hidden="1" customHeight="1" x14ac:dyDescent="0.25">
      <c r="A2" s="4"/>
      <c r="B2" s="5"/>
      <c r="C2" s="4"/>
      <c r="D2" s="6"/>
      <c r="E2" s="7"/>
      <c r="F2" s="4"/>
      <c r="G2" s="4"/>
      <c r="H2" s="4"/>
      <c r="I2" s="57"/>
      <c r="J2" s="4"/>
      <c r="K2" s="14"/>
      <c r="L2" s="4"/>
    </row>
    <row r="3" spans="1:20" ht="15.75" hidden="1" x14ac:dyDescent="0.25">
      <c r="A3" s="4"/>
      <c r="B3" s="5"/>
      <c r="C3" s="6" t="s">
        <v>8</v>
      </c>
      <c r="D3" s="65">
        <v>-7.4079999999999996E-7</v>
      </c>
      <c r="E3" s="6" t="s">
        <v>9</v>
      </c>
      <c r="F3" s="64">
        <v>-0.22364000000000001</v>
      </c>
      <c r="G3" s="6" t="s">
        <v>10</v>
      </c>
      <c r="H3" s="93">
        <v>1023.2566813000001</v>
      </c>
      <c r="I3" s="57" t="s">
        <v>33</v>
      </c>
    </row>
    <row r="4" spans="1:20" ht="15" hidden="1" customHeight="1" x14ac:dyDescent="0.25">
      <c r="A4" s="4"/>
      <c r="B4" s="113" t="s">
        <v>32</v>
      </c>
      <c r="C4" s="8" t="s">
        <v>14</v>
      </c>
      <c r="D4" s="4"/>
      <c r="E4" s="9" t="s">
        <v>15</v>
      </c>
      <c r="F4" s="4"/>
      <c r="G4" s="8" t="s">
        <v>16</v>
      </c>
      <c r="H4" s="8" t="s">
        <v>17</v>
      </c>
      <c r="I4" s="57"/>
      <c r="Q4" s="57"/>
      <c r="R4" s="57"/>
      <c r="S4" s="57"/>
      <c r="T4" s="4"/>
    </row>
    <row r="5" spans="1:20" ht="15.75" hidden="1" x14ac:dyDescent="0.25">
      <c r="A5" s="4"/>
      <c r="B5" s="113"/>
      <c r="C5" s="8" t="s">
        <v>18</v>
      </c>
      <c r="D5" s="8" t="s">
        <v>19</v>
      </c>
      <c r="E5" s="8" t="s">
        <v>20</v>
      </c>
      <c r="F5" s="4"/>
      <c r="G5" s="6" t="s">
        <v>21</v>
      </c>
      <c r="H5" s="6" t="s">
        <v>22</v>
      </c>
      <c r="I5" s="57"/>
      <c r="Q5" s="57"/>
      <c r="R5" s="57"/>
      <c r="S5" s="57"/>
      <c r="T5" s="4"/>
    </row>
    <row r="6" spans="1:20" ht="15.75" hidden="1" x14ac:dyDescent="0.25">
      <c r="A6" s="4"/>
      <c r="B6" s="113"/>
      <c r="C6" s="68">
        <v>44860</v>
      </c>
      <c r="D6" s="10"/>
      <c r="E6" s="100">
        <v>9008</v>
      </c>
      <c r="F6" s="101"/>
      <c r="G6" s="100">
        <v>22.6</v>
      </c>
      <c r="H6" s="67">
        <v>1014.2</v>
      </c>
      <c r="I6" s="57" t="s">
        <v>23</v>
      </c>
      <c r="Q6" s="57"/>
      <c r="R6" s="57"/>
      <c r="S6" s="57"/>
      <c r="T6" s="4"/>
    </row>
    <row r="7" spans="1:20" ht="16.5" thickBot="1" x14ac:dyDescent="0.3">
      <c r="A7" s="4"/>
      <c r="B7" s="12"/>
      <c r="C7" s="13"/>
      <c r="D7" s="13"/>
      <c r="E7" s="13"/>
      <c r="F7" s="13"/>
      <c r="G7" s="13"/>
      <c r="H7" s="14"/>
      <c r="I7" s="58"/>
      <c r="J7" s="14"/>
      <c r="K7" s="14"/>
      <c r="L7" s="4"/>
      <c r="M7" s="57"/>
      <c r="N7" s="57"/>
      <c r="O7" s="66"/>
      <c r="P7" s="58"/>
      <c r="Q7" s="57"/>
      <c r="R7" s="57"/>
      <c r="S7" s="57"/>
      <c r="T7" s="4"/>
    </row>
    <row r="8" spans="1:20" ht="16.350000000000001" customHeight="1" x14ac:dyDescent="0.25">
      <c r="A8" s="4"/>
      <c r="B8" s="15"/>
      <c r="C8" s="36" t="s">
        <v>14</v>
      </c>
      <c r="D8" s="36" t="s">
        <v>15</v>
      </c>
      <c r="E8" s="36"/>
      <c r="F8" s="36" t="s">
        <v>16</v>
      </c>
      <c r="G8" s="36" t="s">
        <v>48</v>
      </c>
      <c r="H8" s="40" t="s">
        <v>49</v>
      </c>
      <c r="I8" s="59"/>
      <c r="J8" s="47"/>
      <c r="K8" s="14"/>
      <c r="L8" s="4"/>
      <c r="M8" s="57" t="s">
        <v>62</v>
      </c>
      <c r="N8" s="57"/>
      <c r="O8" s="66"/>
      <c r="P8" s="58"/>
      <c r="Q8" s="57"/>
      <c r="R8" s="57"/>
      <c r="S8" s="57"/>
      <c r="T8" s="4"/>
    </row>
    <row r="9" spans="1:20" ht="16.350000000000001" customHeight="1" x14ac:dyDescent="0.25">
      <c r="A9" s="4"/>
      <c r="B9" s="38" t="s">
        <v>51</v>
      </c>
      <c r="C9" s="12" t="s">
        <v>18</v>
      </c>
      <c r="D9" s="12" t="s">
        <v>20</v>
      </c>
      <c r="E9" s="12"/>
      <c r="F9" s="12" t="s">
        <v>21</v>
      </c>
      <c r="G9" s="12" t="s">
        <v>22</v>
      </c>
      <c r="H9" s="41"/>
      <c r="I9" s="60"/>
      <c r="J9" s="48"/>
      <c r="K9" s="14"/>
      <c r="L9" s="4"/>
      <c r="M9" s="57"/>
      <c r="N9" s="57"/>
      <c r="O9" s="66"/>
      <c r="P9" s="58"/>
      <c r="Q9" s="57"/>
      <c r="R9" s="57"/>
      <c r="S9" s="57"/>
      <c r="T9" s="4"/>
    </row>
    <row r="10" spans="1:20" ht="17.100000000000001" customHeight="1" thickBot="1" x14ac:dyDescent="0.3">
      <c r="A10" s="4"/>
      <c r="B10" s="32"/>
      <c r="C10" s="39">
        <v>45188</v>
      </c>
      <c r="D10" s="31">
        <v>8884.7000000000007</v>
      </c>
      <c r="E10" s="31"/>
      <c r="F10" s="31">
        <v>17.7</v>
      </c>
      <c r="G10" s="31"/>
      <c r="H10" s="42" t="s">
        <v>50</v>
      </c>
      <c r="I10" s="61"/>
      <c r="J10" s="48"/>
      <c r="N10" s="57"/>
      <c r="O10" s="57"/>
      <c r="P10" s="81"/>
      <c r="Q10" s="57"/>
      <c r="R10" s="57"/>
      <c r="S10" s="57"/>
      <c r="T10" s="4"/>
    </row>
    <row r="11" spans="1:20" ht="15.75" x14ac:dyDescent="0.25">
      <c r="A11" s="4"/>
      <c r="B11" s="24" t="s">
        <v>45</v>
      </c>
      <c r="C11" s="33" t="s">
        <v>68</v>
      </c>
      <c r="D11" s="21"/>
      <c r="E11" s="21"/>
      <c r="F11" s="35" t="s">
        <v>46</v>
      </c>
      <c r="G11" s="94">
        <v>9159043.5189999994</v>
      </c>
      <c r="H11" s="25"/>
      <c r="I11" s="62"/>
      <c r="J11" s="49"/>
      <c r="K11" s="78"/>
      <c r="L11" s="18"/>
      <c r="M11" s="57"/>
      <c r="N11" s="57"/>
      <c r="O11" s="57"/>
      <c r="P11" s="81"/>
      <c r="Q11" s="57"/>
      <c r="R11" s="57"/>
      <c r="S11" s="57"/>
      <c r="T11" s="4"/>
    </row>
    <row r="12" spans="1:20" ht="15.75" x14ac:dyDescent="0.25">
      <c r="A12" s="4"/>
      <c r="B12" s="24" t="s">
        <v>0</v>
      </c>
      <c r="C12" s="33" t="s">
        <v>69</v>
      </c>
      <c r="D12" s="16"/>
      <c r="E12" s="16"/>
      <c r="F12" s="35" t="s">
        <v>47</v>
      </c>
      <c r="G12" s="94">
        <v>808944.54200000002</v>
      </c>
      <c r="H12" s="25"/>
      <c r="I12" s="62"/>
      <c r="J12" s="49"/>
      <c r="K12" s="14"/>
      <c r="L12" s="4"/>
      <c r="M12" s="57"/>
      <c r="N12" s="57"/>
      <c r="O12" s="57"/>
      <c r="P12" s="81"/>
      <c r="Q12" s="57"/>
      <c r="R12" s="57"/>
      <c r="S12" s="57"/>
      <c r="T12" s="4"/>
    </row>
    <row r="13" spans="1:20" ht="15.75" x14ac:dyDescent="0.25">
      <c r="A13" s="4"/>
      <c r="B13" s="24" t="s">
        <v>3</v>
      </c>
      <c r="C13" s="34" t="s">
        <v>72</v>
      </c>
      <c r="D13" s="21"/>
      <c r="E13" s="21"/>
      <c r="F13" s="12"/>
      <c r="H13" s="25"/>
      <c r="I13" s="62"/>
      <c r="J13" s="49"/>
      <c r="K13" s="14"/>
      <c r="L13" s="4"/>
      <c r="M13" s="57"/>
      <c r="N13" s="57"/>
      <c r="O13" s="57"/>
      <c r="P13" s="81"/>
      <c r="Q13" s="57"/>
      <c r="R13" s="57"/>
      <c r="S13" s="57"/>
      <c r="T13" s="4"/>
    </row>
    <row r="14" spans="1:20" ht="15.75" x14ac:dyDescent="0.25">
      <c r="A14" s="4"/>
      <c r="B14" s="24" t="s">
        <v>41</v>
      </c>
      <c r="C14" s="54" t="s">
        <v>59</v>
      </c>
      <c r="D14" s="21"/>
      <c r="E14" s="21"/>
      <c r="F14" s="35" t="s">
        <v>43</v>
      </c>
      <c r="G14" s="17">
        <v>2520.1120000000001</v>
      </c>
      <c r="H14" s="25"/>
      <c r="I14" s="62"/>
      <c r="J14" s="49"/>
      <c r="K14" s="14"/>
      <c r="L14" s="4"/>
      <c r="M14" s="57"/>
      <c r="O14" s="57"/>
      <c r="P14" s="81"/>
      <c r="Q14" s="57"/>
      <c r="R14" s="57"/>
      <c r="S14" s="57"/>
      <c r="T14" s="4"/>
    </row>
    <row r="15" spans="1:20" ht="15.75" x14ac:dyDescent="0.25">
      <c r="A15" s="4"/>
      <c r="B15" s="24" t="s">
        <v>42</v>
      </c>
      <c r="C15" s="55" t="s">
        <v>67</v>
      </c>
      <c r="D15" s="21"/>
      <c r="E15" s="21"/>
      <c r="F15" s="35" t="s">
        <v>44</v>
      </c>
      <c r="G15" s="17">
        <v>8</v>
      </c>
      <c r="H15" s="25"/>
      <c r="I15" s="62"/>
      <c r="J15" s="49"/>
      <c r="K15" s="78"/>
      <c r="L15" s="18"/>
      <c r="M15" s="57"/>
      <c r="N15" s="57"/>
      <c r="O15" s="57"/>
      <c r="P15" s="81"/>
      <c r="Q15" s="57"/>
      <c r="R15" s="57"/>
      <c r="S15" s="57"/>
      <c r="T15" s="4"/>
    </row>
    <row r="16" spans="1:20" ht="16.5" thickBot="1" x14ac:dyDescent="0.3">
      <c r="A16" s="4"/>
      <c r="B16" s="24"/>
      <c r="C16" s="17"/>
      <c r="D16" s="21"/>
      <c r="E16" s="21"/>
      <c r="F16" s="35" t="s">
        <v>61</v>
      </c>
      <c r="G16" s="17">
        <f>G14-G15</f>
        <v>2512.1120000000001</v>
      </c>
      <c r="H16" s="25"/>
      <c r="I16" s="62"/>
      <c r="J16" s="49"/>
      <c r="K16" s="78"/>
      <c r="L16" s="18"/>
      <c r="M16" s="57"/>
      <c r="N16" s="57"/>
      <c r="O16" s="57"/>
      <c r="P16" s="81"/>
      <c r="Q16" s="57"/>
      <c r="R16" s="57"/>
      <c r="S16" s="57"/>
      <c r="T16" s="4"/>
    </row>
    <row r="17" spans="1:20" ht="15.75" customHeight="1" x14ac:dyDescent="0.25">
      <c r="A17" s="4"/>
      <c r="B17" s="26" t="s">
        <v>1</v>
      </c>
      <c r="C17" s="20"/>
      <c r="D17" s="19" t="s">
        <v>34</v>
      </c>
      <c r="E17" s="27">
        <v>0.23444000000000001</v>
      </c>
      <c r="F17" s="20" t="s">
        <v>2</v>
      </c>
      <c r="G17" s="20"/>
      <c r="H17" s="43"/>
      <c r="I17" s="114" t="s">
        <v>62</v>
      </c>
      <c r="J17" s="115"/>
      <c r="K17" s="78"/>
      <c r="L17" s="18"/>
      <c r="M17" s="57"/>
      <c r="N17" s="57"/>
      <c r="O17" s="57"/>
      <c r="P17" s="81"/>
      <c r="Q17" s="57"/>
      <c r="R17" s="57"/>
      <c r="S17" s="57">
        <v>0.145037737730209</v>
      </c>
      <c r="T17" s="4"/>
    </row>
    <row r="18" spans="1:20" ht="16.5" customHeight="1" thickBot="1" x14ac:dyDescent="0.3">
      <c r="A18" s="4"/>
      <c r="B18" s="30" t="s">
        <v>6</v>
      </c>
      <c r="C18" s="23"/>
      <c r="D18" s="22" t="s">
        <v>36</v>
      </c>
      <c r="E18" s="28">
        <v>5.8318000000000002E-2</v>
      </c>
      <c r="F18" s="23" t="s">
        <v>7</v>
      </c>
      <c r="G18" s="23"/>
      <c r="H18" s="44"/>
      <c r="I18" s="114"/>
      <c r="J18" s="115"/>
      <c r="K18" s="78"/>
      <c r="L18" s="18"/>
      <c r="M18" s="57"/>
      <c r="Q18" s="57"/>
      <c r="R18" s="57"/>
      <c r="S18" s="57"/>
      <c r="T18" s="4"/>
    </row>
    <row r="19" spans="1:20" ht="15.75" customHeight="1" x14ac:dyDescent="0.25">
      <c r="A19" s="4"/>
      <c r="B19" s="26" t="s">
        <v>11</v>
      </c>
      <c r="C19" s="20" t="s">
        <v>12</v>
      </c>
      <c r="D19" s="20" t="s">
        <v>56</v>
      </c>
      <c r="E19" s="29"/>
      <c r="F19" s="20"/>
      <c r="G19" s="20"/>
      <c r="H19" s="45"/>
      <c r="I19" s="114"/>
      <c r="J19" s="115"/>
      <c r="K19" s="78"/>
      <c r="L19" s="18"/>
      <c r="M19" s="57"/>
      <c r="N19" s="66" t="s">
        <v>24</v>
      </c>
      <c r="O19" s="57">
        <v>17.5</v>
      </c>
      <c r="P19" s="81"/>
      <c r="Q19" s="57"/>
      <c r="R19" s="57"/>
      <c r="S19" s="57"/>
      <c r="T19" s="4"/>
    </row>
    <row r="20" spans="1:20" ht="16.5" thickBot="1" x14ac:dyDescent="0.3">
      <c r="A20" s="4"/>
      <c r="B20" s="30" t="s">
        <v>13</v>
      </c>
      <c r="C20" s="23" t="s">
        <v>12</v>
      </c>
      <c r="D20" s="23" t="s">
        <v>57</v>
      </c>
      <c r="E20" s="31"/>
      <c r="F20" s="23"/>
      <c r="G20" s="23"/>
      <c r="H20" s="46"/>
      <c r="I20" s="63"/>
      <c r="J20" s="50"/>
      <c r="K20" s="78"/>
      <c r="L20" s="18"/>
      <c r="M20" s="57"/>
      <c r="N20" s="57"/>
      <c r="O20" s="57"/>
      <c r="P20" s="81"/>
      <c r="Q20" s="57"/>
      <c r="R20" s="57"/>
      <c r="S20" s="57"/>
      <c r="T20" s="4"/>
    </row>
    <row r="21" spans="1:20" ht="15.75" customHeight="1" thickBot="1" x14ac:dyDescent="0.3">
      <c r="A21" s="4"/>
      <c r="B21" s="116" t="s">
        <v>52</v>
      </c>
      <c r="C21" s="118"/>
      <c r="D21" s="117" t="s">
        <v>26</v>
      </c>
      <c r="E21" s="117"/>
      <c r="F21" s="120" t="s">
        <v>39</v>
      </c>
      <c r="G21" s="120" t="s">
        <v>40</v>
      </c>
      <c r="H21" s="120" t="s">
        <v>38</v>
      </c>
      <c r="I21" s="122" t="s">
        <v>37</v>
      </c>
      <c r="J21" s="123"/>
      <c r="K21" s="14"/>
      <c r="L21" s="131" t="s">
        <v>53</v>
      </c>
      <c r="M21" s="131" t="s">
        <v>54</v>
      </c>
      <c r="N21" s="133" t="s">
        <v>25</v>
      </c>
      <c r="O21" s="129" t="s">
        <v>28</v>
      </c>
      <c r="P21" s="58"/>
      <c r="Q21" s="126" t="s">
        <v>27</v>
      </c>
      <c r="R21" s="127"/>
      <c r="S21" s="128"/>
      <c r="T21" s="4"/>
    </row>
    <row r="22" spans="1:20" ht="18.75" thickBot="1" x14ac:dyDescent="0.3">
      <c r="A22" s="4"/>
      <c r="B22" s="117"/>
      <c r="C22" s="119"/>
      <c r="D22" s="11" t="s">
        <v>29</v>
      </c>
      <c r="E22" s="11" t="s">
        <v>30</v>
      </c>
      <c r="F22" s="121"/>
      <c r="G22" s="121"/>
      <c r="H22" s="121"/>
      <c r="I22" s="124"/>
      <c r="J22" s="125"/>
      <c r="K22" s="14"/>
      <c r="L22" s="132"/>
      <c r="M22" s="132"/>
      <c r="N22" s="134"/>
      <c r="O22" s="130"/>
      <c r="P22" s="58"/>
      <c r="Q22" s="69" t="s">
        <v>13</v>
      </c>
      <c r="R22" s="69" t="s">
        <v>31</v>
      </c>
      <c r="S22" s="70" t="s">
        <v>58</v>
      </c>
      <c r="T22" s="4"/>
    </row>
    <row r="23" spans="1:20" ht="15.75" x14ac:dyDescent="0.25">
      <c r="A23" s="4"/>
      <c r="B23" s="103">
        <v>45189</v>
      </c>
      <c r="C23" s="90"/>
      <c r="D23" s="88">
        <v>8890.9</v>
      </c>
      <c r="E23" s="91">
        <v>23.5</v>
      </c>
      <c r="F23" s="84">
        <f t="shared" ref="F23:F28" si="0">$E$17*(D23-D$10)+($E$18*(E23-$F$10))</f>
        <v>1.7917723999997441</v>
      </c>
      <c r="G23" s="85">
        <f>F23*0.1/1</f>
        <v>0.17917723999997442</v>
      </c>
      <c r="H23" s="85">
        <f>+G23+$G$16</f>
        <v>2512.2911772400003</v>
      </c>
      <c r="I23" s="111" t="s">
        <v>55</v>
      </c>
      <c r="J23" s="112"/>
      <c r="K23" s="79"/>
      <c r="L23" s="76">
        <v>2520.1120000000001</v>
      </c>
      <c r="M23" s="76">
        <v>2520.1120000000001</v>
      </c>
      <c r="N23" s="76">
        <f>(M23-G$16)*O$19</f>
        <v>140</v>
      </c>
      <c r="O23" s="77">
        <f>F23/N23</f>
        <v>1.2798374285712458E-2</v>
      </c>
      <c r="P23" s="82"/>
      <c r="Q23" s="75">
        <f>($D$3*(D23)^2)+($F$3*D23)+$H$3</f>
        <v>-1023.6630292616478</v>
      </c>
      <c r="R23" s="71">
        <f>F23*0.145037737730209/1</f>
        <v>0.25987461542339002</v>
      </c>
      <c r="S23" s="72">
        <f>+F23*0.01019716/1</f>
        <v>1.827098984638139E-2</v>
      </c>
      <c r="T23" s="4"/>
    </row>
    <row r="24" spans="1:20" ht="15.75" x14ac:dyDescent="0.25">
      <c r="A24" s="4"/>
      <c r="B24" s="103">
        <v>45192</v>
      </c>
      <c r="C24" s="83"/>
      <c r="D24" s="89">
        <v>8891.4</v>
      </c>
      <c r="E24" s="92">
        <v>23.1</v>
      </c>
      <c r="F24" s="86">
        <f t="shared" si="0"/>
        <v>1.8856651999997442</v>
      </c>
      <c r="G24" s="87">
        <f>F24*0.1/1</f>
        <v>0.18856651999997442</v>
      </c>
      <c r="H24" s="87">
        <f>+G24+$G$16</f>
        <v>2512.3005665199998</v>
      </c>
      <c r="I24" s="111" t="s">
        <v>55</v>
      </c>
      <c r="J24" s="112"/>
      <c r="K24" s="79"/>
      <c r="L24" s="76">
        <v>2520.1120000000001</v>
      </c>
      <c r="M24" s="76">
        <v>2520.1120000000001</v>
      </c>
      <c r="N24" s="76">
        <f>(M24-G$16)*O$19</f>
        <v>140</v>
      </c>
      <c r="O24" s="77">
        <f t="shared" ref="O24:O27" si="1">F24/N24</f>
        <v>1.3469037142855316E-2</v>
      </c>
      <c r="P24" s="82"/>
      <c r="Q24" s="52">
        <f t="shared" ref="Q24" si="2">($D$3*(D24)^2)+($F$3*D24)+$H$3</f>
        <v>-1023.781435825568</v>
      </c>
      <c r="R24" s="71">
        <f t="shared" ref="R24:R25" si="3">F24*0.145037737730209/1</f>
        <v>0.273492614724545</v>
      </c>
      <c r="S24" s="74">
        <f t="shared" ref="S24" si="4">+F24*0.01019716/1</f>
        <v>1.9228429750829393E-2</v>
      </c>
      <c r="T24" s="4"/>
    </row>
    <row r="25" spans="1:20" ht="15.75" x14ac:dyDescent="0.25">
      <c r="A25" s="4"/>
      <c r="B25" s="103">
        <v>45215</v>
      </c>
      <c r="C25" s="83"/>
      <c r="D25" s="89">
        <v>8896.2999999999993</v>
      </c>
      <c r="E25" s="92">
        <v>22.7</v>
      </c>
      <c r="F25" s="86">
        <f t="shared" si="0"/>
        <v>3.0110939999996589</v>
      </c>
      <c r="G25" s="87">
        <f t="shared" ref="G25" si="5">F25*0.1/1</f>
        <v>0.30110939999996589</v>
      </c>
      <c r="H25" s="87">
        <f t="shared" ref="H25" si="6">+G25+$G$16</f>
        <v>2512.4131093999999</v>
      </c>
      <c r="I25" s="111" t="s">
        <v>55</v>
      </c>
      <c r="J25" s="112"/>
      <c r="K25" s="79"/>
      <c r="L25" s="76">
        <v>2520.1120000000001</v>
      </c>
      <c r="M25" s="76">
        <v>2520.1120000000001</v>
      </c>
      <c r="N25" s="76">
        <f t="shared" ref="N25" si="7">(M25-G$16)*O$19</f>
        <v>140</v>
      </c>
      <c r="O25" s="77">
        <f t="shared" si="1"/>
        <v>2.150781428571185E-2</v>
      </c>
      <c r="P25" s="82"/>
      <c r="Q25" s="52">
        <f t="shared" ref="Q25" si="8">($D$3*(D25)^2)+($F$3*D25)+$H$3</f>
        <v>-1024.9418397535517</v>
      </c>
      <c r="R25" s="71">
        <f t="shared" si="3"/>
        <v>0.43672226185295648</v>
      </c>
      <c r="S25" s="74">
        <f t="shared" ref="S25" si="9">+F25*0.01019716/1</f>
        <v>3.0704607293036524E-2</v>
      </c>
      <c r="T25" s="4"/>
    </row>
    <row r="26" spans="1:20" ht="15.75" x14ac:dyDescent="0.25">
      <c r="B26" s="103">
        <v>45264</v>
      </c>
      <c r="C26" s="83"/>
      <c r="D26" s="89">
        <v>8896.5</v>
      </c>
      <c r="E26" s="92">
        <v>22.7</v>
      </c>
      <c r="F26" s="86">
        <f t="shared" si="0"/>
        <v>3.0579819999998294</v>
      </c>
      <c r="G26" s="87">
        <f t="shared" ref="G26" si="10">F26*0.1/1</f>
        <v>0.30579819999998298</v>
      </c>
      <c r="H26" s="87">
        <f t="shared" ref="H26" si="11">+G26+$G$16</f>
        <v>2512.4177982000001</v>
      </c>
      <c r="I26" s="111" t="s">
        <v>55</v>
      </c>
      <c r="J26" s="112"/>
      <c r="K26" s="79"/>
      <c r="L26" s="76">
        <v>2520.1120000000001</v>
      </c>
      <c r="M26" s="76">
        <v>2520.1120000000001</v>
      </c>
      <c r="N26" s="76">
        <f t="shared" ref="N26" si="12">(M26-G$16)*O$19</f>
        <v>140</v>
      </c>
      <c r="O26" s="77">
        <f t="shared" si="1"/>
        <v>2.1842728571427352E-2</v>
      </c>
      <c r="P26" s="82"/>
      <c r="Q26" s="52">
        <f t="shared" ref="Q26" si="13">($D$3*(D26)^2)+($F$3*D26)+$H$3</f>
        <v>-1024.9892039347999</v>
      </c>
      <c r="R26" s="71">
        <f t="shared" ref="R26" si="14">F26*0.145037737730209/1</f>
        <v>0.44352279129967526</v>
      </c>
      <c r="S26" s="74">
        <f t="shared" ref="S26" si="15">+F26*0.01019716/1</f>
        <v>3.1182731731118261E-2</v>
      </c>
    </row>
    <row r="27" spans="1:20" ht="15.75" x14ac:dyDescent="0.25">
      <c r="B27" s="103">
        <v>45275</v>
      </c>
      <c r="C27" s="83"/>
      <c r="D27" s="89">
        <v>8896.2000000000007</v>
      </c>
      <c r="E27" s="92">
        <v>22.8</v>
      </c>
      <c r="F27" s="86">
        <f t="shared" si="0"/>
        <v>2.9934818000000001</v>
      </c>
      <c r="G27" s="87">
        <f t="shared" ref="G27" si="16">F27*0.1/1</f>
        <v>0.29934818000000002</v>
      </c>
      <c r="H27" s="87">
        <f t="shared" ref="H27" si="17">+G27+$G$16</f>
        <v>2512.41134818</v>
      </c>
      <c r="I27" s="111" t="s">
        <v>55</v>
      </c>
      <c r="J27" s="112"/>
      <c r="K27" s="79"/>
      <c r="L27" s="76">
        <v>2520.1120000000001</v>
      </c>
      <c r="M27" s="76">
        <v>2520.1120000000001</v>
      </c>
      <c r="N27" s="76">
        <f t="shared" ref="N27" si="18">(M27-G$16)*O$19</f>
        <v>140</v>
      </c>
      <c r="O27" s="77">
        <f t="shared" si="1"/>
        <v>2.1382012857142859E-2</v>
      </c>
      <c r="P27" s="82"/>
      <c r="Q27" s="52">
        <f t="shared" ref="Q27" si="19">($D$3*(D27)^2)+($F$3*D27)+$H$3</f>
        <v>-1024.9181576851522</v>
      </c>
      <c r="R27" s="71">
        <f t="shared" ref="R27" si="20">F27*0.145037737730209/1</f>
        <v>0.43416782820855399</v>
      </c>
      <c r="S27" s="74">
        <f t="shared" ref="S27" si="21">+F27*0.01019716/1</f>
        <v>3.0525012871688E-2</v>
      </c>
    </row>
    <row r="28" spans="1:20" ht="15.75" x14ac:dyDescent="0.25">
      <c r="B28" s="103">
        <v>45292</v>
      </c>
      <c r="C28" s="83"/>
      <c r="D28" s="89">
        <v>8894.5</v>
      </c>
      <c r="E28" s="92">
        <v>22.7</v>
      </c>
      <c r="F28" s="86">
        <f t="shared" si="0"/>
        <v>2.5891019999998299</v>
      </c>
      <c r="G28" s="87">
        <f t="shared" ref="G28" si="22">F28*0.1/1</f>
        <v>0.25891019999998299</v>
      </c>
      <c r="H28" s="87">
        <f t="shared" ref="H28" si="23">+G28+$G$16</f>
        <v>2512.3709102000003</v>
      </c>
      <c r="I28" s="111" t="s">
        <v>55</v>
      </c>
      <c r="J28" s="112"/>
      <c r="K28" s="79"/>
      <c r="L28" s="76">
        <v>2520.1120000000001</v>
      </c>
      <c r="M28" s="76">
        <v>2520.1120000000001</v>
      </c>
      <c r="N28" s="76">
        <f t="shared" ref="N28" si="24">(M28-G$16)*O$19</f>
        <v>140</v>
      </c>
      <c r="O28" s="77">
        <f t="shared" ref="O28" si="25">F28/N28</f>
        <v>1.8493585714284499E-2</v>
      </c>
      <c r="P28" s="82"/>
      <c r="Q28" s="52">
        <f t="shared" ref="Q28" si="26">($D$3*(D28)^2)+($F$3*D28)+$H$3</f>
        <v>-1024.5155647892</v>
      </c>
      <c r="R28" s="71">
        <f t="shared" ref="R28" si="27">F28*0.145037737730209/1</f>
        <v>0.37551749683273494</v>
      </c>
      <c r="S28" s="74">
        <f t="shared" ref="S28" si="28">+F28*0.01019716/1</f>
        <v>2.6401487350318265E-2</v>
      </c>
    </row>
    <row r="29" spans="1:20" ht="15.75" x14ac:dyDescent="0.25">
      <c r="B29" s="103">
        <v>45311</v>
      </c>
      <c r="C29" s="83"/>
      <c r="D29" s="89">
        <v>8894.4</v>
      </c>
      <c r="E29" s="92">
        <v>22.7</v>
      </c>
      <c r="F29" s="86">
        <f t="shared" ref="F29" si="29">$E$17*(D29-D$10)+($E$18*(E29-$F$10))</f>
        <v>2.5656579999997442</v>
      </c>
      <c r="G29" s="87">
        <f t="shared" ref="G29" si="30">F29*0.1/1</f>
        <v>0.25656579999997442</v>
      </c>
      <c r="H29" s="87">
        <f t="shared" ref="H29" si="31">+G29+$G$16</f>
        <v>2512.3685657999999</v>
      </c>
      <c r="I29" s="111" t="s">
        <v>55</v>
      </c>
      <c r="J29" s="112"/>
      <c r="K29" s="79"/>
      <c r="L29" s="76">
        <v>2520.1120000000001</v>
      </c>
      <c r="M29" s="76">
        <v>2520.1120000000001</v>
      </c>
      <c r="N29" s="76">
        <f t="shared" ref="N29" si="32">(M29-G$16)*O$19</f>
        <v>140</v>
      </c>
      <c r="O29" s="77">
        <f t="shared" ref="O29" si="33">F29/N29</f>
        <v>1.8326128571426743E-2</v>
      </c>
      <c r="P29" s="82"/>
      <c r="Q29" s="52">
        <f t="shared" ref="Q29" si="34">($D$3*(D29)^2)+($F$3*D29)+$H$3</f>
        <v>-1024.491882987488</v>
      </c>
      <c r="R29" s="71">
        <f t="shared" ref="R29" si="35">F29*0.145037737730209/1</f>
        <v>0.37211723210937547</v>
      </c>
      <c r="S29" s="74">
        <f t="shared" ref="S29" si="36">+F29*0.01019716/1</f>
        <v>2.6162425131277391E-2</v>
      </c>
    </row>
    <row r="30" spans="1:20" ht="15.75" x14ac:dyDescent="0.25">
      <c r="B30" s="103">
        <v>45326</v>
      </c>
      <c r="C30" s="83"/>
      <c r="D30" s="89">
        <v>8894.2000000000007</v>
      </c>
      <c r="E30" s="92">
        <v>22.7</v>
      </c>
      <c r="F30" s="86">
        <f t="shared" ref="F30" si="37">$E$17*(D30-D$10)+($E$18*(E30-$F$10))</f>
        <v>2.51877</v>
      </c>
      <c r="G30" s="87">
        <f t="shared" ref="G30" si="38">F30*0.1/1</f>
        <v>0.25187700000000002</v>
      </c>
      <c r="H30" s="87">
        <f t="shared" ref="H30" si="39">+G30+$G$16</f>
        <v>2512.3638770000002</v>
      </c>
      <c r="I30" s="111" t="s">
        <v>55</v>
      </c>
      <c r="J30" s="112"/>
      <c r="K30" s="79"/>
      <c r="L30" s="76">
        <v>2520.1120000000001</v>
      </c>
      <c r="M30" s="76">
        <v>2520.1120000000001</v>
      </c>
      <c r="N30" s="76">
        <f t="shared" ref="N30" si="40">(M30-G$16)*O$19</f>
        <v>140</v>
      </c>
      <c r="O30" s="77">
        <f t="shared" ref="O30" si="41">F30/N30</f>
        <v>1.7991214285714284E-2</v>
      </c>
      <c r="P30" s="82"/>
      <c r="Q30" s="52">
        <f t="shared" ref="Q30" si="42">($D$3*(D30)^2)+($F$3*D30)+$H$3</f>
        <v>-1024.4445194285122</v>
      </c>
      <c r="R30" s="71">
        <f t="shared" ref="R30" si="43">F30*0.145037737730209/1</f>
        <v>0.36531670266271854</v>
      </c>
      <c r="S30" s="74">
        <f t="shared" ref="S30" si="44">+F30*0.01019716/1</f>
        <v>2.5684300693200001E-2</v>
      </c>
    </row>
    <row r="31" spans="1:20" ht="15.75" x14ac:dyDescent="0.25">
      <c r="B31" s="103">
        <v>45330</v>
      </c>
      <c r="C31" s="83"/>
      <c r="D31" s="89">
        <v>8891.9</v>
      </c>
      <c r="E31" s="92">
        <v>22.7</v>
      </c>
      <c r="F31" s="86">
        <f t="shared" ref="F31" si="45">$E$17*(D31-D$10)+($E$18*(E31-$F$10))</f>
        <v>1.9795579999997441</v>
      </c>
      <c r="G31" s="87">
        <f t="shared" ref="G31" si="46">F31*0.1/1</f>
        <v>0.19795579999997442</v>
      </c>
      <c r="H31" s="87">
        <f t="shared" ref="H31" si="47">+G31+$G$16</f>
        <v>2512.3099557999999</v>
      </c>
      <c r="I31" s="111" t="s">
        <v>55</v>
      </c>
      <c r="J31" s="112"/>
      <c r="K31" s="79"/>
      <c r="L31" s="76">
        <v>2520.1120000000001</v>
      </c>
      <c r="M31" s="76">
        <v>2520.1120000000001</v>
      </c>
      <c r="N31" s="76">
        <f t="shared" ref="N31" si="48">(M31-G$16)*O$19</f>
        <v>140</v>
      </c>
      <c r="O31" s="77">
        <f t="shared" ref="O31" si="49">F31/N31</f>
        <v>1.4139699999998173E-2</v>
      </c>
      <c r="P31" s="82"/>
      <c r="Q31" s="52">
        <f t="shared" ref="Q31" si="50">($D$3*(D31)^2)+($F$3*D31)+$H$3</f>
        <v>-1023.8998427598879</v>
      </c>
      <c r="R31" s="71">
        <f t="shared" ref="R31" si="51">F31*0.145037737730209/1</f>
        <v>0.28711061402569998</v>
      </c>
      <c r="S31" s="74">
        <f t="shared" ref="S31" si="52">+F31*0.01019716/1</f>
        <v>2.018586965527739E-2</v>
      </c>
    </row>
    <row r="32" spans="1:20" ht="15.75" x14ac:dyDescent="0.25">
      <c r="B32" s="103">
        <v>45333</v>
      </c>
      <c r="C32" s="83"/>
      <c r="D32" s="89">
        <v>8892</v>
      </c>
      <c r="E32" s="92">
        <v>22.7</v>
      </c>
      <c r="F32" s="86">
        <f t="shared" ref="F32" si="53">$E$17*(D32-D$10)+($E$18*(E32-$F$10))</f>
        <v>2.0030019999998294</v>
      </c>
      <c r="G32" s="87">
        <f t="shared" ref="G32" si="54">F32*0.1/1</f>
        <v>0.20030019999998294</v>
      </c>
      <c r="H32" s="87">
        <f t="shared" ref="H32" si="55">+G32+$G$16</f>
        <v>2512.3123002000002</v>
      </c>
      <c r="I32" s="111" t="s">
        <v>55</v>
      </c>
      <c r="J32" s="112"/>
      <c r="K32" s="79"/>
      <c r="L32" s="76">
        <v>2520.1120000000001</v>
      </c>
      <c r="M32" s="76">
        <v>2520.1120000000001</v>
      </c>
      <c r="N32" s="76">
        <f t="shared" ref="N32" si="56">(M32-G$16)*O$19</f>
        <v>140</v>
      </c>
      <c r="O32" s="77">
        <f t="shared" ref="O32" si="57">F32/N32</f>
        <v>1.4307157142855924E-2</v>
      </c>
      <c r="P32" s="82"/>
      <c r="Q32" s="52">
        <f t="shared" ref="Q32" si="58">($D$3*(D32)^2)+($F$3*D32)+$H$3</f>
        <v>-1023.9235241911999</v>
      </c>
      <c r="R32" s="71">
        <f t="shared" ref="R32" si="59">F32*0.145037737730209/1</f>
        <v>0.29051087874905934</v>
      </c>
      <c r="S32" s="74">
        <f t="shared" ref="S32" si="60">+F32*0.01019716/1</f>
        <v>2.042493187431826E-2</v>
      </c>
    </row>
    <row r="33" spans="2:19" ht="15.75" x14ac:dyDescent="0.25">
      <c r="B33" s="103">
        <v>45340</v>
      </c>
      <c r="C33" s="83"/>
      <c r="D33" s="89">
        <v>8891</v>
      </c>
      <c r="E33" s="92">
        <v>22.7</v>
      </c>
      <c r="F33" s="86">
        <f t="shared" ref="F33" si="61">$E$17*(D33-D$10)+($E$18*(E33-$F$10))</f>
        <v>1.7685619999998294</v>
      </c>
      <c r="G33" s="87">
        <f t="shared" ref="G33" si="62">F33*0.1/1</f>
        <v>0.17685619999998295</v>
      </c>
      <c r="H33" s="87">
        <f t="shared" ref="H33" si="63">+G33+$G$16</f>
        <v>2512.2888562000003</v>
      </c>
      <c r="I33" s="111" t="s">
        <v>55</v>
      </c>
      <c r="J33" s="112"/>
      <c r="K33" s="79"/>
      <c r="L33" s="76">
        <v>2520.1120000000001</v>
      </c>
      <c r="M33" s="76">
        <v>2520.1120000000001</v>
      </c>
      <c r="N33" s="76">
        <f t="shared" ref="N33" si="64">(M33-G$16)*O$19</f>
        <v>140</v>
      </c>
      <c r="O33" s="77">
        <f t="shared" ref="O33" si="65">F33/N33</f>
        <v>1.2632585714284496E-2</v>
      </c>
      <c r="P33" s="82"/>
      <c r="Q33" s="52">
        <f t="shared" ref="Q33" si="66">($D$3*(D33)^2)+($F$3*D33)+$H$3</f>
        <v>-1023.6867105448</v>
      </c>
      <c r="R33" s="71">
        <f t="shared" ref="R33" si="67">F33*0.145037737730209/1</f>
        <v>0.25650823151558916</v>
      </c>
      <c r="S33" s="74">
        <f t="shared" ref="S33" si="68">+F33*0.01019716/1</f>
        <v>1.8034309683918261E-2</v>
      </c>
    </row>
    <row r="34" spans="2:19" ht="15.75" x14ac:dyDescent="0.25">
      <c r="B34" s="103">
        <v>45346</v>
      </c>
      <c r="C34" s="83"/>
      <c r="D34" s="89">
        <v>8891.9</v>
      </c>
      <c r="E34" s="92">
        <v>22.7</v>
      </c>
      <c r="F34" s="86">
        <f t="shared" ref="F34" si="69">$E$17*(D34-D$10)+($E$18*(E34-$F$10))</f>
        <v>1.9795579999997441</v>
      </c>
      <c r="G34" s="87">
        <f t="shared" ref="G34" si="70">F34*0.1/1</f>
        <v>0.19795579999997442</v>
      </c>
      <c r="H34" s="87">
        <f t="shared" ref="H34" si="71">+G34+$G$16</f>
        <v>2512.3099557999999</v>
      </c>
      <c r="I34" s="111" t="s">
        <v>55</v>
      </c>
      <c r="J34" s="112"/>
      <c r="K34" s="79"/>
      <c r="L34" s="76">
        <v>2520.1120000000001</v>
      </c>
      <c r="M34" s="76">
        <v>2520.1120000000001</v>
      </c>
      <c r="N34" s="76">
        <f t="shared" ref="N34" si="72">(M34-G$16)*O$19</f>
        <v>140</v>
      </c>
      <c r="O34" s="77">
        <f t="shared" ref="O34" si="73">F34/N34</f>
        <v>1.4139699999998173E-2</v>
      </c>
      <c r="P34" s="82"/>
      <c r="Q34" s="52">
        <f t="shared" ref="Q34" si="74">($D$3*(D34)^2)+($F$3*D34)+$H$3</f>
        <v>-1023.8998427598879</v>
      </c>
      <c r="R34" s="71">
        <f t="shared" ref="R34" si="75">F34*0.145037737730209/1</f>
        <v>0.28711061402569998</v>
      </c>
      <c r="S34" s="74">
        <f t="shared" ref="S34" si="76">+F34*0.01019716/1</f>
        <v>2.018586965527739E-2</v>
      </c>
    </row>
    <row r="35" spans="2:19" ht="15.75" x14ac:dyDescent="0.25">
      <c r="B35" s="103">
        <v>45355</v>
      </c>
      <c r="C35" s="83"/>
      <c r="D35" s="89">
        <v>8891.2000000000007</v>
      </c>
      <c r="E35" s="92">
        <v>22.7</v>
      </c>
      <c r="F35" s="86">
        <f t="shared" ref="F35" si="77">$E$17*(D35-D$10)+($E$18*(E35-$F$10))</f>
        <v>1.81545</v>
      </c>
      <c r="G35" s="87">
        <f t="shared" ref="G35" si="78">F35*0.1/1</f>
        <v>0.18154500000000001</v>
      </c>
      <c r="H35" s="87">
        <f t="shared" ref="H35" si="79">+G35+$G$16</f>
        <v>2512.293545</v>
      </c>
      <c r="I35" s="111" t="s">
        <v>55</v>
      </c>
      <c r="J35" s="112"/>
      <c r="K35" s="79"/>
      <c r="L35" s="76">
        <v>2520.1120000000001</v>
      </c>
      <c r="M35" s="76">
        <v>2520.1120000000001</v>
      </c>
      <c r="N35" s="76">
        <f t="shared" ref="N35" si="80">(M35-G$16)*O$19</f>
        <v>140</v>
      </c>
      <c r="O35" s="77">
        <f t="shared" ref="O35" si="81">F35/N35</f>
        <v>1.29675E-2</v>
      </c>
      <c r="P35" s="82"/>
      <c r="Q35" s="52">
        <f t="shared" ref="Q35" si="82">($D$3*(D35)^2)+($F$3*D35)+$H$3</f>
        <v>-1023.7340731555521</v>
      </c>
      <c r="R35" s="71">
        <f t="shared" ref="R35" si="83">F35*0.145037737730209/1</f>
        <v>0.26330876096230793</v>
      </c>
      <c r="S35" s="74">
        <f t="shared" ref="S35" si="84">+F35*0.01019716/1</f>
        <v>1.8512434122000002E-2</v>
      </c>
    </row>
    <row r="36" spans="2:19" ht="15.75" x14ac:dyDescent="0.25">
      <c r="B36" s="103">
        <v>45361</v>
      </c>
      <c r="C36" s="83"/>
      <c r="D36" s="89">
        <v>8891.5</v>
      </c>
      <c r="E36" s="92">
        <v>22.8</v>
      </c>
      <c r="F36" s="86">
        <f t="shared" ref="F36" si="85">$E$17*(D36-D$10)+($E$18*(E36-$F$10))</f>
        <v>1.8916137999998295</v>
      </c>
      <c r="G36" s="87">
        <f t="shared" ref="G36" si="86">F36*0.1/1</f>
        <v>0.18916137999998295</v>
      </c>
      <c r="H36" s="87">
        <f t="shared" ref="H36" si="87">+G36+$G$16</f>
        <v>2512.3011613799999</v>
      </c>
      <c r="I36" s="111" t="s">
        <v>55</v>
      </c>
      <c r="J36" s="112"/>
      <c r="K36" s="79"/>
      <c r="L36" s="76">
        <v>2520.1120000000001</v>
      </c>
      <c r="M36" s="76">
        <v>2520.1120000000001</v>
      </c>
      <c r="N36" s="76">
        <f t="shared" ref="N36" si="88">(M36-G$16)*O$19</f>
        <v>140</v>
      </c>
      <c r="O36" s="77">
        <f t="shared" ref="O36" si="89">F36/N36</f>
        <v>1.3511527142855926E-2</v>
      </c>
      <c r="P36" s="82"/>
      <c r="Q36" s="52">
        <f t="shared" ref="Q36" si="90">($D$3*(D36)^2)+($F$3*D36)+$H$3</f>
        <v>-1023.8051171827999</v>
      </c>
      <c r="R36" s="71">
        <f t="shared" ref="R36" si="91">F36*0.145037737730209/1</f>
        <v>0.2743553862112193</v>
      </c>
      <c r="S36" s="74">
        <f t="shared" ref="S36" si="92">+F36*0.01019716/1</f>
        <v>1.9289088576806262E-2</v>
      </c>
    </row>
    <row r="37" spans="2:19" ht="15.75" x14ac:dyDescent="0.25">
      <c r="B37" s="103">
        <v>45374</v>
      </c>
      <c r="C37" s="83"/>
      <c r="D37" s="89">
        <v>8891.4</v>
      </c>
      <c r="E37" s="92">
        <v>22.8</v>
      </c>
      <c r="F37" s="86">
        <f t="shared" ref="F37" si="93">$E$17*(D37-D$10)+($E$18*(E37-$F$10))</f>
        <v>1.8681697999997442</v>
      </c>
      <c r="G37" s="87">
        <f t="shared" ref="G37" si="94">F37*0.1/1</f>
        <v>0.18681697999997443</v>
      </c>
      <c r="H37" s="87">
        <f t="shared" ref="H37" si="95">+G37+$G$16</f>
        <v>2512.2988169800001</v>
      </c>
      <c r="I37" s="111" t="s">
        <v>55</v>
      </c>
      <c r="J37" s="112"/>
      <c r="K37" s="79"/>
      <c r="L37" s="76">
        <v>2520.1120000000001</v>
      </c>
      <c r="M37" s="76">
        <v>2520.1120000000001</v>
      </c>
      <c r="N37" s="76">
        <f t="shared" ref="N37" si="96">(M37-G$16)*O$19</f>
        <v>140</v>
      </c>
      <c r="O37" s="77">
        <f t="shared" ref="O37" si="97">F37/N37</f>
        <v>1.3344069999998173E-2</v>
      </c>
      <c r="P37" s="82"/>
      <c r="Q37" s="52">
        <f t="shared" ref="Q37" si="98">($D$3*(D37)^2)+($F$3*D37)+$H$3</f>
        <v>-1023.781435825568</v>
      </c>
      <c r="R37" s="71">
        <f t="shared" ref="R37" si="99">F37*0.145037737730209/1</f>
        <v>0.27095512148785988</v>
      </c>
      <c r="S37" s="74">
        <f t="shared" ref="S37" si="100">+F37*0.01019716/1</f>
        <v>1.9050026357765391E-2</v>
      </c>
    </row>
    <row r="38" spans="2:19" ht="15.75" x14ac:dyDescent="0.25">
      <c r="B38" s="103">
        <v>45390</v>
      </c>
      <c r="C38" s="83"/>
      <c r="D38" s="89">
        <v>8892.2000000000007</v>
      </c>
      <c r="E38" s="92">
        <v>22.8</v>
      </c>
      <c r="F38" s="86">
        <f t="shared" ref="F38" si="101">$E$17*(D38-D$10)+($E$18*(E38-$F$10))</f>
        <v>2.0557218000000002</v>
      </c>
      <c r="G38" s="87">
        <f t="shared" ref="G38" si="102">F38*0.1/1</f>
        <v>0.20557218000000002</v>
      </c>
      <c r="H38" s="87">
        <f t="shared" ref="H38" si="103">+G38+$G$16</f>
        <v>2512.3175721800003</v>
      </c>
      <c r="I38" s="111" t="s">
        <v>55</v>
      </c>
      <c r="J38" s="112"/>
      <c r="K38" s="79"/>
      <c r="L38" s="76">
        <v>2520.1120000000001</v>
      </c>
      <c r="M38" s="76">
        <v>2520.1120000000001</v>
      </c>
      <c r="N38" s="76">
        <f t="shared" ref="N38" si="104">(M38-G$16)*O$19</f>
        <v>140</v>
      </c>
      <c r="O38" s="77">
        <f t="shared" ref="O38" si="105">F38/N38</f>
        <v>1.4683727142857143E-2</v>
      </c>
      <c r="P38" s="82"/>
      <c r="Q38" s="52">
        <f t="shared" ref="Q38" si="106">($D$3*(D38)^2)+($F$3*D38)+$H$3</f>
        <v>-1023.970887098272</v>
      </c>
      <c r="R38" s="71">
        <f t="shared" ref="R38" si="107">F38*0.145037737730209/1</f>
        <v>0.29815723927467319</v>
      </c>
      <c r="S38" s="74">
        <f t="shared" ref="S38" si="108">+F38*0.01019716/1</f>
        <v>2.0962524110088001E-2</v>
      </c>
    </row>
    <row r="39" spans="2:19" ht="15.75" x14ac:dyDescent="0.25">
      <c r="B39" s="103">
        <v>45396</v>
      </c>
      <c r="C39" s="83"/>
      <c r="D39" s="89">
        <v>8892.5</v>
      </c>
      <c r="E39" s="92">
        <v>22.7</v>
      </c>
      <c r="F39" s="86">
        <f t="shared" ref="F39" si="109">$E$17*(D39-D$10)+($E$18*(E39-$F$10))</f>
        <v>2.1202219999998295</v>
      </c>
      <c r="G39" s="87">
        <f t="shared" ref="G39" si="110">F39*0.1/1</f>
        <v>0.21202219999998295</v>
      </c>
      <c r="H39" s="87">
        <f t="shared" ref="H39" si="111">+G39+$G$16</f>
        <v>2512.3240221999999</v>
      </c>
      <c r="I39" s="111" t="s">
        <v>55</v>
      </c>
      <c r="J39" s="112"/>
      <c r="K39" s="79"/>
      <c r="L39" s="76">
        <v>2520.1120000000001</v>
      </c>
      <c r="M39" s="76">
        <v>2520.1120000000001</v>
      </c>
      <c r="N39" s="76">
        <f t="shared" ref="N39" si="112">(M39-G$16)*O$19</f>
        <v>140</v>
      </c>
      <c r="O39" s="77">
        <f t="shared" ref="O39" si="113">F39/N39</f>
        <v>1.514444285714164E-2</v>
      </c>
      <c r="P39" s="82"/>
      <c r="Q39" s="52">
        <f t="shared" ref="Q39" si="114">($D$3*(D39)^2)+($F$3*D39)+$H$3</f>
        <v>-1024.0419315700001</v>
      </c>
      <c r="R39" s="71">
        <f t="shared" ref="R39" si="115">F39*0.145037737730209/1</f>
        <v>0.30751220236579446</v>
      </c>
      <c r="S39" s="74">
        <f t="shared" ref="S39" si="116">+F39*0.01019716/1</f>
        <v>2.1620242969518262E-2</v>
      </c>
    </row>
    <row r="40" spans="2:19" ht="15.75" x14ac:dyDescent="0.25">
      <c r="B40" s="103">
        <v>45401</v>
      </c>
      <c r="C40" s="83"/>
      <c r="D40" s="89">
        <v>8892.2000000000007</v>
      </c>
      <c r="E40" s="92">
        <v>22.8</v>
      </c>
      <c r="F40" s="86">
        <f t="shared" ref="F40" si="117">$E$17*(D40-D$10)+($E$18*(E40-$F$10))</f>
        <v>2.0557218000000002</v>
      </c>
      <c r="G40" s="87">
        <f t="shared" ref="G40" si="118">F40*0.1/1</f>
        <v>0.20557218000000002</v>
      </c>
      <c r="H40" s="87">
        <f t="shared" ref="H40" si="119">+G40+$G$16</f>
        <v>2512.3175721800003</v>
      </c>
      <c r="I40" s="111" t="s">
        <v>55</v>
      </c>
      <c r="J40" s="112"/>
      <c r="K40" s="79"/>
      <c r="L40" s="76">
        <v>2520.1120000000001</v>
      </c>
      <c r="M40" s="76">
        <v>2520.1120000000001</v>
      </c>
      <c r="N40" s="76">
        <f t="shared" ref="N40" si="120">(M40-G$16)*O$19</f>
        <v>140</v>
      </c>
      <c r="O40" s="77">
        <f t="shared" ref="O40" si="121">F40/N40</f>
        <v>1.4683727142857143E-2</v>
      </c>
      <c r="P40" s="82"/>
      <c r="Q40" s="52">
        <f t="shared" ref="Q40" si="122">($D$3*(D40)^2)+($F$3*D40)+$H$3</f>
        <v>-1023.970887098272</v>
      </c>
      <c r="R40" s="71">
        <f t="shared" ref="R40" si="123">F40*0.145037737730209/1</f>
        <v>0.29815723927467319</v>
      </c>
      <c r="S40" s="74">
        <f t="shared" ref="S40" si="124">+F40*0.01019716/1</f>
        <v>2.0962524110088001E-2</v>
      </c>
    </row>
    <row r="41" spans="2:19" ht="15.75" x14ac:dyDescent="0.25">
      <c r="B41" s="103">
        <v>45410</v>
      </c>
      <c r="C41" s="83"/>
      <c r="D41" s="89">
        <v>8893.2000000000007</v>
      </c>
      <c r="E41" s="92">
        <v>22.7</v>
      </c>
      <c r="F41" s="86">
        <f t="shared" ref="F41" si="125">$E$17*(D41-D$10)+($E$18*(E41-$F$10))</f>
        <v>2.2843300000000002</v>
      </c>
      <c r="G41" s="87">
        <f t="shared" ref="G41" si="126">F41*0.1/1</f>
        <v>0.22843300000000002</v>
      </c>
      <c r="H41" s="87">
        <f t="shared" ref="H41" si="127">+G41+$G$16</f>
        <v>2512.3404330000003</v>
      </c>
      <c r="I41" s="111" t="s">
        <v>55</v>
      </c>
      <c r="J41" s="112"/>
      <c r="K41" s="79"/>
      <c r="L41" s="76">
        <v>2520.1120000000001</v>
      </c>
      <c r="M41" s="76">
        <v>2520.1120000000001</v>
      </c>
      <c r="N41" s="76">
        <f t="shared" ref="N41" si="128">(M41-G$16)*O$19</f>
        <v>140</v>
      </c>
      <c r="O41" s="77">
        <f t="shared" ref="O41" si="129">F41/N41</f>
        <v>1.6316642857142859E-2</v>
      </c>
      <c r="P41" s="82"/>
      <c r="Q41" s="52">
        <f t="shared" ref="Q41" si="130">($D$3*(D41)^2)+($F$3*D41)+$H$3</f>
        <v>-1024.2077025225922</v>
      </c>
      <c r="R41" s="73">
        <f t="shared" ref="R41" si="131">F41*0.145037737730209/1</f>
        <v>0.33131405542924836</v>
      </c>
      <c r="S41" s="74">
        <f t="shared" ref="S41" si="132">+F41*0.01019716/1</f>
        <v>2.3293678502800001E-2</v>
      </c>
    </row>
    <row r="42" spans="2:19" ht="15.75" x14ac:dyDescent="0.25">
      <c r="B42" s="103">
        <v>45417</v>
      </c>
      <c r="C42" s="83"/>
      <c r="D42" s="89">
        <v>8893.4</v>
      </c>
      <c r="E42" s="92">
        <v>22.8</v>
      </c>
      <c r="F42" s="86">
        <f t="shared" ref="F42" si="133">$E$17*(D42-D$10)+($E$18*(E42-$F$10))</f>
        <v>2.3370497999997442</v>
      </c>
      <c r="G42" s="87">
        <f t="shared" ref="G42" si="134">F42*0.1/1</f>
        <v>0.23370497999997442</v>
      </c>
      <c r="H42" s="87">
        <f t="shared" ref="H42" si="135">+G42+$G$16</f>
        <v>2512.3457049799999</v>
      </c>
      <c r="I42" s="111" t="s">
        <v>55</v>
      </c>
      <c r="J42" s="112"/>
      <c r="K42" s="79"/>
      <c r="L42" s="76">
        <v>2520.1120000000001</v>
      </c>
      <c r="M42" s="76">
        <v>2520.1120000000001</v>
      </c>
      <c r="N42" s="76">
        <f t="shared" ref="N42" si="136">(M42-G$16)*O$19</f>
        <v>140</v>
      </c>
      <c r="O42" s="77">
        <f t="shared" ref="O42" si="137">F42/N42</f>
        <v>1.6693212857141031E-2</v>
      </c>
      <c r="P42" s="82"/>
      <c r="Q42" s="52">
        <f t="shared" ref="Q42" si="138">($D$3*(D42)^2)+($F$3*D42)+$H$3</f>
        <v>-1024.2550657852478</v>
      </c>
      <c r="R42" s="73">
        <f t="shared" ref="R42" si="139">F42*0.145037737730209/1</f>
        <v>0.33896041595480031</v>
      </c>
      <c r="S42" s="74">
        <f t="shared" ref="S42" si="140">+F42*0.01019716/1</f>
        <v>2.3831270738565391E-2</v>
      </c>
    </row>
    <row r="43" spans="2:19" ht="15.75" x14ac:dyDescent="0.25">
      <c r="B43" s="103">
        <v>45425</v>
      </c>
      <c r="C43" s="83"/>
      <c r="D43" s="89">
        <v>8893.5</v>
      </c>
      <c r="E43" s="92">
        <v>22.8</v>
      </c>
      <c r="F43" s="86">
        <f t="shared" ref="F43:F44" si="141">$E$17*(D43-D$10)+($E$18*(E43-$F$10))</f>
        <v>2.3604937999998294</v>
      </c>
      <c r="G43" s="87">
        <f t="shared" ref="G43:G44" si="142">F43*0.1/1</f>
        <v>0.23604937999998296</v>
      </c>
      <c r="H43" s="87">
        <f t="shared" ref="H43:H44" si="143">+G43+$G$16</f>
        <v>2512.3480493800002</v>
      </c>
      <c r="I43" s="111" t="s">
        <v>55</v>
      </c>
      <c r="J43" s="112"/>
      <c r="K43" s="79"/>
      <c r="L43" s="76">
        <v>2520.1120000000001</v>
      </c>
      <c r="M43" s="76">
        <v>2520.1120000000001</v>
      </c>
      <c r="N43" s="76">
        <f t="shared" ref="N43" si="144">(M43-G$16)*O$19</f>
        <v>140</v>
      </c>
      <c r="O43" s="77">
        <f t="shared" ref="O43" si="145">F43/N43</f>
        <v>1.6860669999998783E-2</v>
      </c>
      <c r="P43" s="82"/>
      <c r="Q43" s="52">
        <f t="shared" ref="Q43" si="146">($D$3*(D43)^2)+($F$3*D43)+$H$3</f>
        <v>-1024.2787474387999</v>
      </c>
      <c r="R43" s="73">
        <f t="shared" ref="R43" si="147">F43*0.145037737730209/1</f>
        <v>0.34236068067815967</v>
      </c>
      <c r="S43" s="74">
        <f t="shared" ref="S43" si="148">+F43*0.01019716/1</f>
        <v>2.4070332957606261E-2</v>
      </c>
    </row>
    <row r="44" spans="2:19" ht="15.75" x14ac:dyDescent="0.25">
      <c r="B44" s="103">
        <v>45445</v>
      </c>
      <c r="C44" s="83"/>
      <c r="D44" s="89">
        <v>8894.2000000000007</v>
      </c>
      <c r="E44" s="92">
        <v>22.9</v>
      </c>
      <c r="F44" s="86">
        <f t="shared" si="141"/>
        <v>2.5304336000000003</v>
      </c>
      <c r="G44" s="87">
        <f t="shared" si="142"/>
        <v>0.25304336000000005</v>
      </c>
      <c r="H44" s="87">
        <f t="shared" si="143"/>
        <v>2512.3650433600001</v>
      </c>
      <c r="I44" s="111" t="s">
        <v>55</v>
      </c>
      <c r="J44" s="112"/>
      <c r="K44" s="79"/>
      <c r="L44" s="76">
        <v>2520.1120000000001</v>
      </c>
      <c r="M44" s="76">
        <v>2520.1120000000001</v>
      </c>
      <c r="N44" s="76">
        <f t="shared" ref="N44" si="149">(M44-G$16)*O$19</f>
        <v>140</v>
      </c>
      <c r="O44" s="77">
        <f t="shared" ref="O44" si="150">F44/N44</f>
        <v>1.8074525714285715E-2</v>
      </c>
      <c r="P44" s="82"/>
      <c r="Q44" s="52">
        <f t="shared" ref="Q44" si="151">($D$3*(D44)^2)+($F$3*D44)+$H$3</f>
        <v>-1024.4445194285122</v>
      </c>
      <c r="R44" s="73">
        <f t="shared" ref="R44" si="152">F44*0.145037737730209/1</f>
        <v>0.36700836482050864</v>
      </c>
      <c r="S44" s="74">
        <f t="shared" ref="S44" si="153">+F44*0.01019716/1</f>
        <v>2.5803236288576004E-2</v>
      </c>
    </row>
    <row r="45" spans="2:19" ht="15.75" x14ac:dyDescent="0.25">
      <c r="B45" s="103">
        <v>45452</v>
      </c>
      <c r="C45" s="83"/>
      <c r="D45" s="89">
        <v>8894.7000000000007</v>
      </c>
      <c r="E45" s="92">
        <v>22.8</v>
      </c>
      <c r="F45" s="86">
        <f t="shared" ref="F45" si="154">$E$17*(D45-D$10)+($E$18*(E45-$F$10))</f>
        <v>2.6418218000000002</v>
      </c>
      <c r="G45" s="87">
        <f t="shared" ref="G45" si="155">F45*0.1/1</f>
        <v>0.26418218000000004</v>
      </c>
      <c r="H45" s="87">
        <f t="shared" ref="H45" si="156">+G45+$G$16</f>
        <v>2512.3761821799999</v>
      </c>
      <c r="I45" s="111" t="s">
        <v>55</v>
      </c>
      <c r="J45" s="112"/>
      <c r="K45" s="79"/>
      <c r="L45" s="76">
        <v>2520.1120000000001</v>
      </c>
      <c r="M45" s="76">
        <v>2520.1120000000001</v>
      </c>
      <c r="N45" s="76">
        <f t="shared" ref="N45" si="157">(M45-G$16)*O$19</f>
        <v>140</v>
      </c>
      <c r="O45" s="77">
        <f t="shared" ref="O45" si="158">F45/N45</f>
        <v>1.8870155714285717E-2</v>
      </c>
      <c r="P45" s="82"/>
      <c r="Q45" s="52">
        <f t="shared" ref="Q45" si="159">($D$3*(D45)^2)+($F$3*D45)+$H$3</f>
        <v>-1024.5629284370723</v>
      </c>
      <c r="R45" s="73">
        <f t="shared" ref="R45" si="160">F45*0.145037737730209/1</f>
        <v>0.38316385735834868</v>
      </c>
      <c r="S45" s="74">
        <f t="shared" ref="S45" si="161">+F45*0.01019716/1</f>
        <v>2.6939079586088002E-2</v>
      </c>
    </row>
    <row r="46" spans="2:19" ht="15.75" x14ac:dyDescent="0.25">
      <c r="B46" s="103">
        <v>45459</v>
      </c>
      <c r="C46" s="83"/>
      <c r="D46" s="89">
        <v>8894.7000000000007</v>
      </c>
      <c r="E46" s="92">
        <v>22.9</v>
      </c>
      <c r="F46" s="86">
        <f t="shared" ref="F46" si="162">$E$17*(D46-D$10)+($E$18*(E46-$F$10))</f>
        <v>2.6476536000000004</v>
      </c>
      <c r="G46" s="87">
        <f t="shared" ref="G46" si="163">F46*0.1/1</f>
        <v>0.26476536000000006</v>
      </c>
      <c r="H46" s="87">
        <f t="shared" ref="H46" si="164">+G46+$G$16</f>
        <v>2512.3767653600003</v>
      </c>
      <c r="I46" s="111" t="s">
        <v>55</v>
      </c>
      <c r="J46" s="112"/>
      <c r="K46" s="79"/>
      <c r="L46" s="76">
        <v>2520.1120000000001</v>
      </c>
      <c r="M46" s="76">
        <v>2520.1120000000001</v>
      </c>
      <c r="N46" s="76">
        <f t="shared" ref="N46" si="165">(M46-G$16)*O$19</f>
        <v>140</v>
      </c>
      <c r="O46" s="77">
        <f t="shared" ref="O46" si="166">F46/N46</f>
        <v>1.8911811428571432E-2</v>
      </c>
      <c r="P46" s="82"/>
      <c r="Q46" s="52">
        <f t="shared" ref="Q46" si="167">($D$3*(D46)^2)+($F$3*D46)+$H$3</f>
        <v>-1024.5629284370723</v>
      </c>
      <c r="R46" s="73">
        <f t="shared" ref="R46" si="168">F46*0.145037737730209/1</f>
        <v>0.38400968843724376</v>
      </c>
      <c r="S46" s="74">
        <f t="shared" ref="S46" si="169">+F46*0.01019716/1</f>
        <v>2.6998547383776005E-2</v>
      </c>
    </row>
    <row r="47" spans="2:19" ht="15.75" x14ac:dyDescent="0.25">
      <c r="B47" s="103">
        <v>45472</v>
      </c>
      <c r="C47" s="83"/>
      <c r="D47" s="89">
        <v>8895</v>
      </c>
      <c r="E47" s="92">
        <v>22.9</v>
      </c>
      <c r="F47" s="86">
        <f t="shared" ref="F47" si="170">$E$17*(D47-D$10)+($E$18*(E47-$F$10))</f>
        <v>2.7179855999998295</v>
      </c>
      <c r="G47" s="87">
        <f t="shared" ref="G47" si="171">F47*0.1/1</f>
        <v>0.27179855999998298</v>
      </c>
      <c r="H47" s="87">
        <f t="shared" ref="H47" si="172">+G47+$G$16</f>
        <v>2512.3837985600003</v>
      </c>
      <c r="I47" s="111" t="s">
        <v>55</v>
      </c>
      <c r="J47" s="112"/>
      <c r="K47" s="79"/>
      <c r="L47" s="76">
        <v>2520.1120000000001</v>
      </c>
      <c r="M47" s="76">
        <v>2520.1120000000001</v>
      </c>
      <c r="N47" s="76">
        <f t="shared" ref="N47" si="173">(M47-G$16)*O$19</f>
        <v>140</v>
      </c>
      <c r="O47" s="77">
        <f t="shared" ref="O47" si="174">F47/N47</f>
        <v>1.9414182857141637E-2</v>
      </c>
      <c r="P47" s="82"/>
      <c r="Q47" s="52">
        <f t="shared" ref="Q47" si="175">($D$3*(D47)^2)+($F$3*D47)+$H$3</f>
        <v>-1024.6339740199999</v>
      </c>
      <c r="R47" s="73">
        <f t="shared" ref="R47" si="176">F47*0.145037737730209/1</f>
        <v>0.39421048260726005</v>
      </c>
      <c r="S47" s="74">
        <f t="shared" ref="S47" si="177">+F47*0.01019716/1</f>
        <v>2.7715734040894262E-2</v>
      </c>
    </row>
    <row r="48" spans="2:19" ht="15.75" x14ac:dyDescent="0.25">
      <c r="B48" s="103">
        <v>45480</v>
      </c>
      <c r="C48" s="83"/>
      <c r="D48" s="89">
        <v>8895.2000000000007</v>
      </c>
      <c r="E48" s="92">
        <v>22.9</v>
      </c>
      <c r="F48" s="86">
        <f t="shared" ref="F48:F49" si="178">$E$17*(D48-D$10)+($E$18*(E48-$F$10))</f>
        <v>2.7648736</v>
      </c>
      <c r="G48" s="87">
        <f t="shared" ref="G48:G49" si="179">F48*0.1/1</f>
        <v>0.27648736000000002</v>
      </c>
      <c r="H48" s="87">
        <f t="shared" ref="H48:H49" si="180">+G48+$G$16</f>
        <v>2512.38848736</v>
      </c>
      <c r="I48" s="111" t="s">
        <v>55</v>
      </c>
      <c r="J48" s="112"/>
      <c r="K48" s="79"/>
      <c r="L48" s="76">
        <v>2520.1120000000001</v>
      </c>
      <c r="M48" s="76">
        <v>2520.1120000000001</v>
      </c>
      <c r="N48" s="76">
        <f t="shared" ref="N48" si="181">(M48-G$16)*O$19</f>
        <v>140</v>
      </c>
      <c r="O48" s="77">
        <f t="shared" ref="O48" si="182">F48/N48</f>
        <v>1.9749097142857143E-2</v>
      </c>
      <c r="P48" s="82"/>
      <c r="Q48" s="52">
        <f t="shared" ref="Q48" si="183">($D$3*(D48)^2)+($F$3*D48)+$H$3</f>
        <v>-1024.6813378160321</v>
      </c>
      <c r="R48" s="73">
        <f t="shared" ref="R48" si="184">F48*0.145037737730209/1</f>
        <v>0.40101101205397882</v>
      </c>
      <c r="S48" s="74">
        <f t="shared" ref="S48" si="185">+F48*0.01019716/1</f>
        <v>2.8193858478976E-2</v>
      </c>
    </row>
    <row r="49" spans="2:19" ht="15.75" x14ac:dyDescent="0.25">
      <c r="B49" s="103">
        <v>45487</v>
      </c>
      <c r="C49" s="83"/>
      <c r="D49" s="89">
        <v>8894.7000000000007</v>
      </c>
      <c r="E49" s="92">
        <v>22.9</v>
      </c>
      <c r="F49" s="86">
        <f t="shared" si="178"/>
        <v>2.6476536000000004</v>
      </c>
      <c r="G49" s="87">
        <f t="shared" si="179"/>
        <v>0.26476536000000006</v>
      </c>
      <c r="H49" s="87">
        <f t="shared" si="180"/>
        <v>2512.3767653600003</v>
      </c>
      <c r="I49" s="111" t="s">
        <v>55</v>
      </c>
      <c r="J49" s="112"/>
      <c r="K49" s="79"/>
      <c r="L49" s="76">
        <v>2520.1120000000001</v>
      </c>
      <c r="M49" s="76">
        <v>2520.1120000000001</v>
      </c>
      <c r="N49" s="76">
        <f t="shared" ref="N49" si="186">(M49-G$16)*O$19</f>
        <v>140</v>
      </c>
      <c r="O49" s="77">
        <f t="shared" ref="O49" si="187">F49/N49</f>
        <v>1.8911811428571432E-2</v>
      </c>
      <c r="P49" s="82"/>
      <c r="Q49" s="52">
        <f t="shared" ref="Q49" si="188">($D$3*(D49)^2)+($F$3*D49)+$H$3</f>
        <v>-1024.5629284370723</v>
      </c>
      <c r="R49" s="73">
        <f t="shared" ref="R49" si="189">F49*0.145037737730209/1</f>
        <v>0.38400968843724376</v>
      </c>
      <c r="S49" s="74">
        <f t="shared" ref="S49" si="190">+F49*0.01019716/1</f>
        <v>2.6998547383776005E-2</v>
      </c>
    </row>
    <row r="50" spans="2:19" ht="15.75" x14ac:dyDescent="0.25">
      <c r="B50" s="103">
        <v>45495</v>
      </c>
      <c r="C50" s="83"/>
      <c r="D50" s="89">
        <v>8895.5</v>
      </c>
      <c r="E50" s="92">
        <v>22.9</v>
      </c>
      <c r="F50" s="86">
        <f t="shared" ref="F50" si="191">$E$17*(D50-D$10)+($E$18*(E50-$F$10))</f>
        <v>2.8352055999998296</v>
      </c>
      <c r="G50" s="87">
        <f t="shared" ref="G50" si="192">F50*0.1/1</f>
        <v>0.28352055999998299</v>
      </c>
      <c r="H50" s="87">
        <f t="shared" ref="H50" si="193">+G50+$G$16</f>
        <v>2512.39552056</v>
      </c>
      <c r="I50" s="111" t="s">
        <v>55</v>
      </c>
      <c r="J50" s="112"/>
      <c r="K50" s="79"/>
      <c r="L50" s="76">
        <v>2520.1120000000001</v>
      </c>
      <c r="M50" s="76">
        <v>2520.1120000000001</v>
      </c>
      <c r="N50" s="76">
        <f t="shared" ref="N50" si="194">(M50-G$16)*O$19</f>
        <v>140</v>
      </c>
      <c r="O50" s="77">
        <f t="shared" ref="O50" si="195">F50/N50</f>
        <v>2.0251468571427355E-2</v>
      </c>
      <c r="P50" s="82"/>
      <c r="Q50" s="52">
        <f t="shared" ref="Q50" si="196">($D$3*(D50)^2)+($F$3*D50)+$H$3</f>
        <v>-1024.7523836212001</v>
      </c>
      <c r="R50" s="73">
        <f t="shared" ref="R50" si="197">F50*0.145037737730209/1</f>
        <v>0.41121180622399511</v>
      </c>
      <c r="S50" s="74">
        <f t="shared" ref="S50" si="198">+F50*0.01019716/1</f>
        <v>2.8911045136094264E-2</v>
      </c>
    </row>
    <row r="51" spans="2:19" ht="15.75" x14ac:dyDescent="0.25">
      <c r="B51" s="103">
        <v>45514</v>
      </c>
      <c r="C51" s="83"/>
      <c r="D51" s="89">
        <v>8895.2999999999993</v>
      </c>
      <c r="E51" s="92">
        <v>22.9</v>
      </c>
      <c r="F51" s="86">
        <f t="shared" ref="F51" si="199">$E$17*(D51-D$10)+($E$18*(E51-$F$10))</f>
        <v>2.788317599999659</v>
      </c>
      <c r="G51" s="87">
        <f t="shared" ref="G51" si="200">F51*0.1/1</f>
        <v>0.2788317599999659</v>
      </c>
      <c r="H51" s="87">
        <f t="shared" ref="H51" si="201">+G51+$G$16</f>
        <v>2512.3908317599999</v>
      </c>
      <c r="I51" s="111" t="s">
        <v>55</v>
      </c>
      <c r="J51" s="112"/>
      <c r="K51" s="79"/>
      <c r="L51" s="76">
        <v>2520.1120000000001</v>
      </c>
      <c r="M51" s="76">
        <v>2520.1120000000001</v>
      </c>
      <c r="N51" s="76">
        <f t="shared" ref="N51" si="202">(M51-G$16)*O$19</f>
        <v>140</v>
      </c>
      <c r="O51" s="77">
        <f t="shared" ref="O51" si="203">F51/N51</f>
        <v>1.991655428571185E-2</v>
      </c>
      <c r="P51" s="82"/>
      <c r="Q51" s="52">
        <f t="shared" ref="Q51" si="204">($D$3*(D51)^2)+($F$3*D51)+$H$3</f>
        <v>-1024.7050197362717</v>
      </c>
      <c r="R51" s="73">
        <f t="shared" ref="R51" si="205">F51*0.145037737730209/1</f>
        <v>0.40441127677727634</v>
      </c>
      <c r="S51" s="74">
        <f t="shared" ref="S51" si="206">+F51*0.01019716/1</f>
        <v>2.8432920698012523E-2</v>
      </c>
    </row>
    <row r="52" spans="2:19" ht="15.75" x14ac:dyDescent="0.25">
      <c r="B52" s="103">
        <v>45522</v>
      </c>
      <c r="C52" s="83"/>
      <c r="D52" s="89">
        <v>8895.7999999999993</v>
      </c>
      <c r="E52" s="92">
        <v>22.9</v>
      </c>
      <c r="F52" s="86">
        <f t="shared" ref="F52" si="207">$E$17*(D52-D$10)+($E$18*(E52-$F$10))</f>
        <v>2.9055375999996591</v>
      </c>
      <c r="G52" s="87">
        <f t="shared" ref="G52" si="208">F52*0.1/1</f>
        <v>0.29055375999996591</v>
      </c>
      <c r="H52" s="87">
        <f t="shared" ref="H52" si="209">+G52+$G$16</f>
        <v>2512.40255376</v>
      </c>
      <c r="I52" s="111" t="s">
        <v>55</v>
      </c>
      <c r="J52" s="112"/>
      <c r="K52" s="79"/>
      <c r="L52" s="76">
        <v>2520.1120000000001</v>
      </c>
      <c r="M52" s="76">
        <v>2520.1120000000001</v>
      </c>
      <c r="N52" s="76">
        <f t="shared" ref="N52" si="210">(M52-G$16)*O$19</f>
        <v>140</v>
      </c>
      <c r="O52" s="77">
        <f t="shared" ref="O52" si="211">F52/N52</f>
        <v>2.0753839999997564E-2</v>
      </c>
      <c r="P52" s="82"/>
      <c r="Q52" s="52">
        <f t="shared" ref="Q52" si="212">($D$3*(D52)^2)+($F$3*D52)+$H$3</f>
        <v>-1024.8234295597119</v>
      </c>
      <c r="R52" s="73">
        <f t="shared" ref="R52" si="213">F52*0.145037737730209/1</f>
        <v>0.42141260039401146</v>
      </c>
      <c r="S52" s="74">
        <f t="shared" ref="S52" si="214">+F52*0.01019716/1</f>
        <v>2.9628231793212525E-2</v>
      </c>
    </row>
    <row r="53" spans="2:19" ht="15.75" x14ac:dyDescent="0.25">
      <c r="B53" s="103">
        <v>45529</v>
      </c>
      <c r="C53" s="83"/>
      <c r="D53" s="89">
        <v>8896</v>
      </c>
      <c r="E53" s="92">
        <v>23</v>
      </c>
      <c r="F53" s="86">
        <f t="shared" ref="F53" si="215">$E$17*(D53-D$10)+($E$18*(E53-$F$10))</f>
        <v>2.9582573999998294</v>
      </c>
      <c r="G53" s="87">
        <f t="shared" ref="G53" si="216">F53*0.1/1</f>
        <v>0.29582573999998296</v>
      </c>
      <c r="H53" s="87">
        <f t="shared" ref="H53" si="217">+G53+$G$16</f>
        <v>2512.4078257400001</v>
      </c>
      <c r="I53" s="111" t="s">
        <v>55</v>
      </c>
      <c r="J53" s="112"/>
      <c r="K53" s="79"/>
      <c r="L53" s="76">
        <v>2520.1120000000001</v>
      </c>
      <c r="M53" s="76">
        <v>2520.1120000000001</v>
      </c>
      <c r="N53" s="76">
        <f t="shared" ref="N53" si="218">(M53-G$16)*O$19</f>
        <v>140</v>
      </c>
      <c r="O53" s="77">
        <f t="shared" ref="O53" si="219">F53/N53</f>
        <v>2.1130409999998781E-2</v>
      </c>
      <c r="P53" s="82"/>
      <c r="Q53" s="52">
        <f t="shared" ref="Q53" si="220">($D$3*(D53)^2)+($F$3*D53)+$H$3</f>
        <v>-1024.8707935927998</v>
      </c>
      <c r="R53" s="73">
        <f t="shared" ref="R53" si="221">F53*0.145037737730209/1</f>
        <v>0.42905896091962525</v>
      </c>
      <c r="S53" s="74">
        <f t="shared" ref="S53" si="222">+F53*0.01019716/1</f>
        <v>3.0165824028982262E-2</v>
      </c>
    </row>
    <row r="54" spans="2:19" ht="15.75" x14ac:dyDescent="0.25">
      <c r="B54" s="103">
        <v>45536</v>
      </c>
      <c r="C54" s="83"/>
      <c r="D54" s="89">
        <v>8896.5</v>
      </c>
      <c r="E54" s="92">
        <v>22.9</v>
      </c>
      <c r="F54" s="86">
        <f t="shared" ref="F54" si="223">$E$17*(D54-D$10)+($E$18*(E54-$F$10))</f>
        <v>3.0696455999998298</v>
      </c>
      <c r="G54" s="87">
        <f t="shared" ref="G54" si="224">F54*0.1/1</f>
        <v>0.30696455999998301</v>
      </c>
      <c r="H54" s="87">
        <f t="shared" ref="H54" si="225">+G54+$G$16</f>
        <v>2512.4189645599999</v>
      </c>
      <c r="I54" s="111" t="s">
        <v>55</v>
      </c>
      <c r="J54" s="112"/>
      <c r="K54" s="79"/>
      <c r="L54" s="76">
        <v>2520.1120000000001</v>
      </c>
      <c r="M54" s="76">
        <v>2520.1120000000001</v>
      </c>
      <c r="N54" s="76">
        <f t="shared" ref="N54" si="226">(M54-G$16)*O$19</f>
        <v>140</v>
      </c>
      <c r="O54" s="77">
        <f t="shared" ref="O54" si="227">F54/N54</f>
        <v>2.1926039999998783E-2</v>
      </c>
      <c r="P54" s="82"/>
      <c r="Q54" s="52">
        <f t="shared" ref="Q54" si="228">($D$3*(D54)^2)+($F$3*D54)+$H$3</f>
        <v>-1024.9892039347999</v>
      </c>
      <c r="R54" s="73">
        <f t="shared" ref="R54" si="229">F54*0.145037737730209/1</f>
        <v>0.44521445345746535</v>
      </c>
      <c r="S54" s="74">
        <f t="shared" ref="S54" si="230">+F54*0.01019716/1</f>
        <v>3.1301667326494267E-2</v>
      </c>
    </row>
    <row r="55" spans="2:19" ht="15.75" x14ac:dyDescent="0.25">
      <c r="B55" s="103">
        <v>45543</v>
      </c>
      <c r="C55" s="83"/>
      <c r="D55" s="89">
        <v>8897.7000000000007</v>
      </c>
      <c r="E55" s="92">
        <v>22.9</v>
      </c>
      <c r="F55" s="86">
        <f t="shared" ref="F55" si="231">$E$17*(D55-D$10)+($E$18*(E55-$F$10))</f>
        <v>3.3509736000000001</v>
      </c>
      <c r="G55" s="87">
        <f t="shared" ref="G55" si="232">F55*0.1/1</f>
        <v>0.33509736000000001</v>
      </c>
      <c r="H55" s="87">
        <f t="shared" ref="H55" si="233">+G55+$G$16</f>
        <v>2512.44709736</v>
      </c>
      <c r="I55" s="111" t="s">
        <v>55</v>
      </c>
      <c r="J55" s="112"/>
      <c r="K55" s="79"/>
      <c r="L55" s="76">
        <v>2520.1120000000001</v>
      </c>
      <c r="M55" s="76">
        <v>2520.1120000000001</v>
      </c>
      <c r="N55" s="76">
        <f t="shared" ref="N55" si="234">(M55-G$16)*O$19</f>
        <v>140</v>
      </c>
      <c r="O55" s="77">
        <f t="shared" ref="O55" si="235">F55/N55</f>
        <v>2.3935525714285717E-2</v>
      </c>
      <c r="P55" s="82"/>
      <c r="Q55" s="52">
        <f t="shared" ref="Q55" si="236">($D$3*(D55)^2)+($F$3*D55)+$H$3</f>
        <v>-1025.2733902668322</v>
      </c>
      <c r="R55" s="73">
        <f t="shared" ref="R55" si="237">F55*0.145037737730209/1</f>
        <v>0.48601763013765431</v>
      </c>
      <c r="S55" s="74">
        <f t="shared" ref="S55" si="238">+F55*0.01019716/1</f>
        <v>3.4170413954976005E-2</v>
      </c>
    </row>
    <row r="56" spans="2:19" ht="15.75" x14ac:dyDescent="0.25">
      <c r="B56" s="103">
        <v>45549</v>
      </c>
      <c r="C56" s="83"/>
      <c r="D56" s="89">
        <v>8898.2000000000007</v>
      </c>
      <c r="E56" s="92">
        <v>22.8333333333333</v>
      </c>
      <c r="F56" s="86">
        <f t="shared" ref="F56" si="239">$E$17*(D56-D$10)+($E$18*(E56-$F$10))</f>
        <v>3.4643057333333314</v>
      </c>
      <c r="G56" s="87">
        <f t="shared" ref="G56" si="240">F56*0.1/1</f>
        <v>0.34643057333333316</v>
      </c>
      <c r="H56" s="87">
        <f t="shared" ref="H56" si="241">+G56+$G$16</f>
        <v>2512.4584305733333</v>
      </c>
      <c r="I56" s="111" t="s">
        <v>55</v>
      </c>
      <c r="J56" s="112"/>
      <c r="K56" s="79"/>
      <c r="L56" s="76">
        <v>2520.1120000000001</v>
      </c>
      <c r="M56" s="76">
        <v>2520.1120000000001</v>
      </c>
      <c r="N56" s="76">
        <f t="shared" ref="N56" si="242">(M56-G$16)*O$19</f>
        <v>140</v>
      </c>
      <c r="O56" s="77">
        <f t="shared" ref="O56" si="243">F56/N56</f>
        <v>2.4745040952380937E-2</v>
      </c>
      <c r="P56" s="82"/>
      <c r="Q56" s="52">
        <f t="shared" ref="Q56" si="244">($D$3*(D56)^2)+($F$3*D56)+$H$3</f>
        <v>-1025.3918018681923</v>
      </c>
      <c r="R56" s="73">
        <f t="shared" ref="R56" si="245">F56*0.145037737730209/1</f>
        <v>0.50245506636845905</v>
      </c>
      <c r="S56" s="74">
        <f t="shared" ref="S56" si="246">+F56*0.01019716/1</f>
        <v>3.5326079851717311E-2</v>
      </c>
    </row>
    <row r="57" spans="2:19" ht="15.75" x14ac:dyDescent="0.25">
      <c r="B57" s="103">
        <v>45564</v>
      </c>
      <c r="C57" s="83"/>
      <c r="D57" s="89">
        <v>8898.7000000000007</v>
      </c>
      <c r="E57" s="92">
        <v>22.783333333333299</v>
      </c>
      <c r="F57" s="86">
        <f t="shared" ref="F57" si="247">$E$17*(D57-D$10)+($E$18*(E57-$F$10))</f>
        <v>3.5786098333333314</v>
      </c>
      <c r="G57" s="87">
        <f t="shared" ref="G57" si="248">F57*0.1/1</f>
        <v>0.35786098333333316</v>
      </c>
      <c r="H57" s="87">
        <f t="shared" ref="H57" si="249">+G57+$G$16</f>
        <v>2512.4698609833335</v>
      </c>
      <c r="I57" s="111" t="s">
        <v>55</v>
      </c>
      <c r="J57" s="112"/>
      <c r="K57" s="79"/>
      <c r="L57" s="76">
        <v>2520.1120000000001</v>
      </c>
      <c r="M57" s="76">
        <v>2520.1120000000001</v>
      </c>
      <c r="N57" s="76">
        <f t="shared" ref="N57" si="250">(M57-G$16)*O$19</f>
        <v>140</v>
      </c>
      <c r="O57" s="77">
        <f t="shared" ref="O57" si="251">F57/N57</f>
        <v>2.5561498809523797E-2</v>
      </c>
      <c r="P57" s="82"/>
      <c r="Q57" s="52">
        <f t="shared" ref="Q57" si="252">($D$3*(D57)^2)+($F$3*D57)+$H$3</f>
        <v>-1025.5102138399523</v>
      </c>
      <c r="R57" s="73">
        <f t="shared" ref="R57" si="253">F57*0.145037737730209/1</f>
        <v>0.51903347444574666</v>
      </c>
      <c r="S57" s="74">
        <f t="shared" ref="S57" si="254">+F57*0.01019716/1</f>
        <v>3.6491657048073313E-2</v>
      </c>
    </row>
    <row r="58" spans="2:19" ht="15.75" x14ac:dyDescent="0.25">
      <c r="B58" s="103">
        <v>45571</v>
      </c>
      <c r="C58" s="83"/>
      <c r="D58" s="89">
        <v>8898.2999999999993</v>
      </c>
      <c r="E58" s="92">
        <v>23</v>
      </c>
      <c r="F58" s="86">
        <f t="shared" ref="F58" si="255">$E$17*(D58-D$10)+($E$18*(E58-$F$10))</f>
        <v>3.4974693999996589</v>
      </c>
      <c r="G58" s="87">
        <f t="shared" ref="G58" si="256">F58*0.1/1</f>
        <v>0.34974693999996592</v>
      </c>
      <c r="H58" s="87">
        <f t="shared" ref="H58" si="257">+G58+$G$16</f>
        <v>2512.46174694</v>
      </c>
      <c r="I58" s="111" t="s">
        <v>55</v>
      </c>
      <c r="J58" s="112"/>
      <c r="K58" s="79"/>
      <c r="L58" s="76">
        <v>2520.1120000000001</v>
      </c>
      <c r="M58" s="76">
        <v>2520.1120000000001</v>
      </c>
      <c r="N58" s="76">
        <f t="shared" ref="N58" si="258">(M58-G$16)*O$19</f>
        <v>140</v>
      </c>
      <c r="O58" s="77">
        <f t="shared" ref="O58" si="259">F58/N58</f>
        <v>2.4981924285711849E-2</v>
      </c>
      <c r="P58" s="82"/>
      <c r="Q58" s="52">
        <f t="shared" ref="Q58" si="260">($D$3*(D58)^2)+($F$3*D58)+$H$3</f>
        <v>-1025.4154842329119</v>
      </c>
      <c r="R58" s="73">
        <f t="shared" ref="R58" si="261">F58*0.145037737730209/1</f>
        <v>0.50726504955658203</v>
      </c>
      <c r="S58" s="74">
        <f t="shared" ref="S58" si="262">+F58*0.01019716/1</f>
        <v>3.5664255066900526E-2</v>
      </c>
    </row>
    <row r="59" spans="2:19" ht="15.75" x14ac:dyDescent="0.25">
      <c r="B59" s="103">
        <v>45579</v>
      </c>
      <c r="C59" s="83"/>
      <c r="D59" s="89">
        <v>8898.2999999999993</v>
      </c>
      <c r="E59" s="92">
        <v>23</v>
      </c>
      <c r="F59" s="86">
        <f t="shared" ref="F59" si="263">$E$17*(D59-D$10)+($E$18*(E59-$F$10))</f>
        <v>3.4974693999996589</v>
      </c>
      <c r="G59" s="87">
        <f t="shared" ref="G59" si="264">F59*0.1/1</f>
        <v>0.34974693999996592</v>
      </c>
      <c r="H59" s="87">
        <f t="shared" ref="H59" si="265">+G59+$G$16</f>
        <v>2512.46174694</v>
      </c>
      <c r="I59" s="111" t="s">
        <v>55</v>
      </c>
      <c r="J59" s="112"/>
      <c r="K59" s="79"/>
      <c r="L59" s="76">
        <v>2520.1120000000001</v>
      </c>
      <c r="M59" s="76">
        <v>2520.1120000000001</v>
      </c>
      <c r="N59" s="76">
        <f t="shared" ref="N59" si="266">(M59-G$16)*O$19</f>
        <v>140</v>
      </c>
      <c r="O59" s="77">
        <f t="shared" ref="O59" si="267">F59/N59</f>
        <v>2.4981924285711849E-2</v>
      </c>
      <c r="P59" s="82"/>
      <c r="Q59" s="52">
        <f t="shared" ref="Q59" si="268">($D$3*(D59)^2)+($F$3*D59)+$H$3</f>
        <v>-1025.4154842329119</v>
      </c>
      <c r="R59" s="73">
        <f t="shared" ref="R59" si="269">F59*0.145037737730209/1</f>
        <v>0.50726504955658203</v>
      </c>
      <c r="S59" s="74">
        <f t="shared" ref="S59" si="270">+F59*0.01019716/1</f>
        <v>3.5664255066900526E-2</v>
      </c>
    </row>
    <row r="60" spans="2:19" ht="15.75" x14ac:dyDescent="0.25">
      <c r="B60" s="103">
        <v>45585</v>
      </c>
      <c r="C60" s="83"/>
      <c r="D60" s="89">
        <v>8901.2999999999993</v>
      </c>
      <c r="E60" s="92">
        <v>23</v>
      </c>
      <c r="F60" s="86">
        <f t="shared" ref="F60" si="271">$E$17*(D60-D$10)+($E$18*(E60-$F$10))</f>
        <v>4.2007893999996595</v>
      </c>
      <c r="G60" s="87">
        <f t="shared" ref="G60" si="272">F60*0.1/1</f>
        <v>0.42007893999996598</v>
      </c>
      <c r="H60" s="87">
        <f t="shared" ref="H60" si="273">+G60+$G$16</f>
        <v>2512.5320789400002</v>
      </c>
      <c r="I60" s="111" t="s">
        <v>55</v>
      </c>
      <c r="J60" s="112"/>
      <c r="K60" s="79"/>
      <c r="L60" s="76">
        <v>2520.1120000000001</v>
      </c>
      <c r="M60" s="76">
        <v>2520.1120000000001</v>
      </c>
      <c r="N60" s="76">
        <f t="shared" ref="N60" si="274">(M60-G$16)*O$19</f>
        <v>140</v>
      </c>
      <c r="O60" s="77">
        <f t="shared" ref="O60" si="275">F60/N60</f>
        <v>3.000563857142614E-2</v>
      </c>
      <c r="P60" s="82"/>
      <c r="Q60" s="52">
        <f t="shared" ref="Q60" si="276">($D$3*(D60)^2)+($F$3*D60)+$H$3</f>
        <v>-1026.1259620639519</v>
      </c>
      <c r="R60" s="73">
        <f t="shared" ref="R60" si="277">F60*0.145037737730209/1</f>
        <v>0.60927299125699264</v>
      </c>
      <c r="S60" s="74">
        <f t="shared" ref="S60" si="278">+F60*0.01019716/1</f>
        <v>4.2836121638100529E-2</v>
      </c>
    </row>
    <row r="61" spans="2:19" ht="15.75" x14ac:dyDescent="0.25">
      <c r="B61" s="103">
        <v>45591</v>
      </c>
      <c r="C61" s="83"/>
      <c r="D61" s="89">
        <v>8899.7999999999993</v>
      </c>
      <c r="E61" s="92">
        <v>23.1</v>
      </c>
      <c r="F61" s="86">
        <f t="shared" ref="F61:F63" si="279">$E$17*(D61-D$10)+($E$18*(E61-$F$10))</f>
        <v>3.8549611999996589</v>
      </c>
      <c r="G61" s="87">
        <f t="shared" ref="G61:G63" si="280">F61*0.1/1</f>
        <v>0.38549611999996591</v>
      </c>
      <c r="H61" s="87">
        <f t="shared" ref="H61:H63" si="281">+G61+$G$16</f>
        <v>2512.4974961200001</v>
      </c>
      <c r="I61" s="111" t="s">
        <v>55</v>
      </c>
      <c r="J61" s="112"/>
      <c r="K61" s="79"/>
      <c r="L61" s="76">
        <v>2520.1120000000001</v>
      </c>
      <c r="M61" s="76">
        <v>2520.1120000000001</v>
      </c>
      <c r="N61" s="76">
        <f t="shared" ref="N61:N63" si="282">(M61-G$16)*O$19</f>
        <v>140</v>
      </c>
      <c r="O61" s="77">
        <f t="shared" ref="O61:O63" si="283">F61/N61</f>
        <v>2.7535437142854707E-2</v>
      </c>
      <c r="P61" s="82"/>
      <c r="Q61" s="52">
        <f t="shared" ref="Q61:Q63" si="284">($D$3*(D61)^2)+($F$3*D61)+$H$3</f>
        <v>-1025.7707214816317</v>
      </c>
      <c r="R61" s="73">
        <f t="shared" ref="R61:R63" si="285">F61*0.145037737730209/1</f>
        <v>0.5591148514856823</v>
      </c>
      <c r="S61" s="74">
        <f t="shared" ref="S61:S63" si="286">+F61*0.01019716/1</f>
        <v>3.930965615018852E-2</v>
      </c>
    </row>
    <row r="62" spans="2:19" ht="15.75" x14ac:dyDescent="0.25">
      <c r="B62" s="103">
        <v>45599</v>
      </c>
      <c r="C62" s="83"/>
      <c r="D62" s="89">
        <v>8899.7999999999993</v>
      </c>
      <c r="E62" s="92">
        <v>23</v>
      </c>
      <c r="F62" s="86">
        <f t="shared" si="279"/>
        <v>3.8491293999996588</v>
      </c>
      <c r="G62" s="87">
        <f t="shared" si="280"/>
        <v>0.3849129399999659</v>
      </c>
      <c r="H62" s="87">
        <f t="shared" si="281"/>
        <v>2512.4969129400001</v>
      </c>
      <c r="I62" s="111" t="s">
        <v>55</v>
      </c>
      <c r="J62" s="112"/>
      <c r="K62" s="79"/>
      <c r="L62" s="76">
        <v>2520.1120000000001</v>
      </c>
      <c r="M62" s="76">
        <v>2520.1120000000001</v>
      </c>
      <c r="N62" s="76">
        <f t="shared" si="282"/>
        <v>140</v>
      </c>
      <c r="O62" s="77">
        <f t="shared" si="283"/>
        <v>2.7493781428568991E-2</v>
      </c>
      <c r="P62" s="82"/>
      <c r="Q62" s="52">
        <f t="shared" si="284"/>
        <v>-1025.7707214816317</v>
      </c>
      <c r="R62" s="73">
        <f t="shared" si="285"/>
        <v>0.55826902040678728</v>
      </c>
      <c r="S62" s="74">
        <f t="shared" si="286"/>
        <v>3.925018835250052E-2</v>
      </c>
    </row>
    <row r="63" spans="2:19" ht="15.75" x14ac:dyDescent="0.25">
      <c r="B63" s="103">
        <v>45606</v>
      </c>
      <c r="C63" s="83"/>
      <c r="D63" s="89">
        <v>8900</v>
      </c>
      <c r="E63" s="92">
        <v>23</v>
      </c>
      <c r="F63" s="86">
        <f t="shared" si="279"/>
        <v>3.8960173999998293</v>
      </c>
      <c r="G63" s="87">
        <f t="shared" si="280"/>
        <v>0.38960173999998293</v>
      </c>
      <c r="H63" s="87">
        <f t="shared" si="281"/>
        <v>2512.5016017399998</v>
      </c>
      <c r="I63" s="111" t="s">
        <v>55</v>
      </c>
      <c r="J63" s="112"/>
      <c r="K63" s="79"/>
      <c r="L63" s="76">
        <v>2520.1120000000001</v>
      </c>
      <c r="M63" s="76">
        <v>2520.1120000000001</v>
      </c>
      <c r="N63" s="76">
        <f t="shared" si="282"/>
        <v>140</v>
      </c>
      <c r="O63" s="77">
        <f t="shared" si="283"/>
        <v>2.7828695714284497E-2</v>
      </c>
      <c r="P63" s="82"/>
      <c r="Q63" s="52">
        <f t="shared" si="284"/>
        <v>-1025.8180866999999</v>
      </c>
      <c r="R63" s="73">
        <f t="shared" si="285"/>
        <v>0.56506954985350599</v>
      </c>
      <c r="S63" s="74">
        <f t="shared" si="286"/>
        <v>3.9728312790582261E-2</v>
      </c>
    </row>
    <row r="64" spans="2:19" ht="15.75" x14ac:dyDescent="0.25">
      <c r="B64" s="103">
        <v>45614</v>
      </c>
      <c r="C64" s="83"/>
      <c r="D64" s="89">
        <v>8901</v>
      </c>
      <c r="E64" s="92">
        <v>23.1</v>
      </c>
      <c r="F64" s="86">
        <f t="shared" ref="F64" si="287">$E$17*(D64-D$10)+($E$18*(E64-$F$10))</f>
        <v>4.1362891999998297</v>
      </c>
      <c r="G64" s="87">
        <f t="shared" ref="G64" si="288">F64*0.1/1</f>
        <v>0.41362891999998297</v>
      </c>
      <c r="H64" s="87">
        <f t="shared" ref="H64" si="289">+G64+$G$16</f>
        <v>2512.5256289200001</v>
      </c>
      <c r="I64" s="111" t="s">
        <v>55</v>
      </c>
      <c r="J64" s="112"/>
      <c r="K64" s="79"/>
      <c r="L64" s="76">
        <v>2520.1120000000001</v>
      </c>
      <c r="M64" s="76">
        <v>2520.1120000000001</v>
      </c>
      <c r="N64" s="76">
        <f t="shared" ref="N64" si="290">(M64-G$16)*O$19</f>
        <v>140</v>
      </c>
      <c r="O64" s="77">
        <f t="shared" ref="O64" si="291">F64/N64</f>
        <v>2.954492285714164E-2</v>
      </c>
      <c r="P64" s="82"/>
      <c r="Q64" s="52">
        <f t="shared" ref="Q64" si="292">($D$3*(D64)^2)+($F$3*D64)+$H$3</f>
        <v>-1026.0549136808002</v>
      </c>
      <c r="R64" s="73">
        <f t="shared" ref="R64" si="293">F64*0.145037737730209/1</f>
        <v>0.59991802816587136</v>
      </c>
      <c r="S64" s="74">
        <f t="shared" ref="S64" si="294">+F64*0.01019716/1</f>
        <v>4.2178402778670264E-2</v>
      </c>
    </row>
    <row r="65" spans="2:19" ht="15.75" x14ac:dyDescent="0.25">
      <c r="B65" s="103">
        <v>45620</v>
      </c>
      <c r="C65" s="83"/>
      <c r="D65" s="89">
        <v>8901.4</v>
      </c>
      <c r="E65" s="92">
        <v>23</v>
      </c>
      <c r="F65" s="86">
        <f t="shared" ref="F65" si="295">$E$17*(D65-D$10)+($E$18*(E65-$F$10))</f>
        <v>4.2242333999997443</v>
      </c>
      <c r="G65" s="87">
        <f t="shared" ref="G65" si="296">F65*0.1/1</f>
        <v>0.42242333999997445</v>
      </c>
      <c r="H65" s="87">
        <f t="shared" ref="H65" si="297">+G65+$G$16</f>
        <v>2512.5344233400001</v>
      </c>
      <c r="I65" s="111" t="s">
        <v>55</v>
      </c>
      <c r="J65" s="112"/>
      <c r="K65" s="79"/>
      <c r="L65" s="76">
        <v>2520.1120000000001</v>
      </c>
      <c r="M65" s="76">
        <v>2520.1120000000001</v>
      </c>
      <c r="N65" s="76">
        <f t="shared" ref="N65" si="298">(M65-G$16)*O$19</f>
        <v>140</v>
      </c>
      <c r="O65" s="77">
        <f t="shared" ref="O65" si="299">F65/N65</f>
        <v>3.0173095714283889E-2</v>
      </c>
      <c r="P65" s="82"/>
      <c r="Q65" s="52">
        <f t="shared" ref="Q65" si="300">($D$3*(D65)^2)+($F$3*D65)+$H$3</f>
        <v>-1026.1496448879682</v>
      </c>
      <c r="R65" s="73">
        <f t="shared" ref="R65" si="301">F65*0.145037737730209/1</f>
        <v>0.61267325598035194</v>
      </c>
      <c r="S65" s="74">
        <f t="shared" ref="S65" si="302">+F65*0.01019716/1</f>
        <v>4.3075183857141396E-2</v>
      </c>
    </row>
    <row r="66" spans="2:19" ht="15.75" x14ac:dyDescent="0.25">
      <c r="B66" s="103">
        <v>45626</v>
      </c>
      <c r="C66" s="83"/>
      <c r="D66" s="89">
        <v>8901.7000000000007</v>
      </c>
      <c r="E66" s="92">
        <v>23.1</v>
      </c>
      <c r="F66" s="86">
        <f t="shared" ref="F66" si="303">$E$17*(D66-D$10)+($E$18*(E66-$F$10))</f>
        <v>4.3003972000000008</v>
      </c>
      <c r="G66" s="87">
        <f t="shared" ref="G66" si="304">F66*0.1/1</f>
        <v>0.43003972000000013</v>
      </c>
      <c r="H66" s="87">
        <f t="shared" ref="H66" si="305">+G66+$G$16</f>
        <v>2512.54203972</v>
      </c>
      <c r="I66" s="111" t="s">
        <v>55</v>
      </c>
      <c r="J66" s="112"/>
      <c r="K66" s="79"/>
      <c r="L66" s="76">
        <v>2520.1120000000001</v>
      </c>
      <c r="M66" s="76">
        <v>2520.1120000000001</v>
      </c>
      <c r="N66" s="76">
        <f t="shared" ref="N66" si="306">(M66-G$16)*O$19</f>
        <v>140</v>
      </c>
      <c r="O66" s="77">
        <f t="shared" ref="O66" si="307">F66/N66</f>
        <v>3.0717122857142863E-2</v>
      </c>
      <c r="P66" s="82"/>
      <c r="Q66" s="52">
        <f t="shared" ref="Q66" si="308">($D$3*(D66)^2)+($F$3*D66)+$H$3</f>
        <v>-1026.220693448912</v>
      </c>
      <c r="R66" s="73">
        <f t="shared" ref="R66" si="309">F66*0.145037737730209/1</f>
        <v>0.62371988122932531</v>
      </c>
      <c r="S66" s="74">
        <f t="shared" ref="S66" si="310">+F66*0.01019716/1</f>
        <v>4.385183831195201E-2</v>
      </c>
    </row>
    <row r="67" spans="2:19" ht="15.75" x14ac:dyDescent="0.25">
      <c r="B67" s="103">
        <v>45634</v>
      </c>
      <c r="C67" s="83"/>
      <c r="D67" s="89">
        <v>8901.9</v>
      </c>
      <c r="E67" s="92">
        <v>23.1</v>
      </c>
      <c r="F67" s="86">
        <f t="shared" ref="F67" si="311">$E$17*(D67-D$10)+($E$18*(E67-$F$10))</f>
        <v>4.3472851999997442</v>
      </c>
      <c r="G67" s="87">
        <f t="shared" ref="G67" si="312">F67*0.1/1</f>
        <v>0.43472851999997442</v>
      </c>
      <c r="H67" s="87">
        <f t="shared" ref="H67" si="313">+G67+$G$16</f>
        <v>2512.5467285200002</v>
      </c>
      <c r="I67" s="111" t="s">
        <v>55</v>
      </c>
      <c r="J67" s="112"/>
      <c r="K67" s="79"/>
      <c r="L67" s="76">
        <v>2520.1120000000001</v>
      </c>
      <c r="M67" s="76">
        <v>2520.1120000000001</v>
      </c>
      <c r="N67" s="76">
        <f t="shared" ref="N67" si="314">(M67-G$16)*O$19</f>
        <v>140</v>
      </c>
      <c r="O67" s="77">
        <f t="shared" ref="O67" si="315">F67/N67</f>
        <v>3.1052037142855315E-2</v>
      </c>
      <c r="P67" s="82"/>
      <c r="Q67" s="52">
        <f t="shared" ref="Q67" si="316">($D$3*(D67)^2)+($F$3*D67)+$H$3</f>
        <v>-1026.2680592302879</v>
      </c>
      <c r="R67" s="73">
        <f t="shared" ref="R67" si="317">F67*0.145037737730209/1</f>
        <v>0.63052041067598208</v>
      </c>
      <c r="S67" s="74">
        <f t="shared" ref="S67" si="318">+F67*0.01019716/1</f>
        <v>4.4329962750029393E-2</v>
      </c>
    </row>
    <row r="68" spans="2:19" ht="15.75" x14ac:dyDescent="0.25">
      <c r="B68" s="103">
        <v>45641</v>
      </c>
      <c r="C68" s="83"/>
      <c r="D68" s="89">
        <v>8902.1</v>
      </c>
      <c r="E68" s="92">
        <v>23</v>
      </c>
      <c r="F68" s="86">
        <f t="shared" ref="F68" si="319">$E$17*(D68-D$10)+($E$18*(E68-$F$10))</f>
        <v>4.3883413999999146</v>
      </c>
      <c r="G68" s="87">
        <f t="shared" ref="G68" si="320">F68*0.1/1</f>
        <v>0.43883413999999149</v>
      </c>
      <c r="H68" s="87">
        <f t="shared" ref="H68" si="321">+G68+$G$16</f>
        <v>2512.55083414</v>
      </c>
      <c r="I68" s="111" t="s">
        <v>55</v>
      </c>
      <c r="J68" s="112"/>
      <c r="K68" s="79"/>
      <c r="L68" s="76">
        <v>2520.1120000000001</v>
      </c>
      <c r="M68" s="76">
        <v>2520.1120000000001</v>
      </c>
      <c r="N68" s="76">
        <f t="shared" ref="N68" si="322">(M68-G$16)*O$19</f>
        <v>140</v>
      </c>
      <c r="O68" s="77">
        <f t="shared" ref="O68" si="323">F68/N68</f>
        <v>3.1345295714285105E-2</v>
      </c>
      <c r="P68" s="82"/>
      <c r="Q68" s="52">
        <f t="shared" ref="Q68" si="324">($D$3*(D68)^2)+($F$3*D68)+$H$3</f>
        <v>-1026.3154250709283</v>
      </c>
      <c r="R68" s="73">
        <f t="shared" ref="R68" si="325">F68*0.145037737730209/1</f>
        <v>0.63647510904380578</v>
      </c>
      <c r="S68" s="74">
        <f t="shared" ref="S68" si="326">+F68*0.01019716/1</f>
        <v>4.4748619390423128E-2</v>
      </c>
    </row>
    <row r="69" spans="2:19" ht="15.75" x14ac:dyDescent="0.25">
      <c r="B69" s="103">
        <v>45648</v>
      </c>
      <c r="C69" s="83"/>
      <c r="D69" s="89">
        <v>8902.1</v>
      </c>
      <c r="E69" s="92">
        <v>23.1</v>
      </c>
      <c r="F69" s="86">
        <f t="shared" ref="F69" si="327">$E$17*(D69-D$10)+($E$18*(E69-$F$10))</f>
        <v>4.3941731999999147</v>
      </c>
      <c r="G69" s="87">
        <f t="shared" ref="G69" si="328">F69*0.1/1</f>
        <v>0.43941731999999151</v>
      </c>
      <c r="H69" s="87">
        <f t="shared" ref="H69" si="329">+G69+$G$16</f>
        <v>2512.5514173199999</v>
      </c>
      <c r="I69" s="111" t="s">
        <v>55</v>
      </c>
      <c r="J69" s="112"/>
      <c r="K69" s="79"/>
      <c r="L69" s="76">
        <v>2520.1120000000001</v>
      </c>
      <c r="M69" s="76">
        <v>2520.1120000000001</v>
      </c>
      <c r="N69" s="76">
        <f t="shared" ref="N69" si="330">(M69-G$16)*O$19</f>
        <v>140</v>
      </c>
      <c r="O69" s="77">
        <f t="shared" ref="O69" si="331">F69/N69</f>
        <v>3.1386951428570821E-2</v>
      </c>
      <c r="P69" s="82"/>
      <c r="Q69" s="52">
        <f t="shared" ref="Q69" si="332">($D$3*(D69)^2)+($F$3*D69)+$H$3</f>
        <v>-1026.3154250709283</v>
      </c>
      <c r="R69" s="73">
        <f t="shared" ref="R69" si="333">F69*0.145037737730209/1</f>
        <v>0.63732094012270091</v>
      </c>
      <c r="S69" s="74">
        <f t="shared" ref="S69" si="334">+F69*0.01019716/1</f>
        <v>4.4808087188111134E-2</v>
      </c>
    </row>
    <row r="70" spans="2:19" ht="15.75" x14ac:dyDescent="0.25">
      <c r="B70" s="104">
        <v>45655</v>
      </c>
      <c r="C70" s="105"/>
      <c r="D70" s="106">
        <v>8902.1</v>
      </c>
      <c r="E70" s="107">
        <v>23.1</v>
      </c>
      <c r="F70" s="108">
        <f t="shared" ref="F70" si="335">$E$17*(D70-D$10)+($E$18*(E70-$F$10))</f>
        <v>4.3941731999999147</v>
      </c>
      <c r="G70" s="109">
        <f t="shared" ref="G70" si="336">F70*0.1/1</f>
        <v>0.43941731999999151</v>
      </c>
      <c r="H70" s="109">
        <f t="shared" ref="H70" si="337">+G70+$G$16</f>
        <v>2512.5514173199999</v>
      </c>
      <c r="I70" s="135" t="s">
        <v>55</v>
      </c>
      <c r="J70" s="136"/>
      <c r="K70" s="110"/>
      <c r="L70" s="76">
        <v>2520.1120000000001</v>
      </c>
      <c r="M70" s="76">
        <v>2520.1120000000001</v>
      </c>
      <c r="N70" s="76">
        <f t="shared" ref="N70" si="338">(M70-G$16)*O$19</f>
        <v>140</v>
      </c>
      <c r="O70" s="77">
        <f t="shared" ref="O70" si="339">F70/N70</f>
        <v>3.1386951428570821E-2</v>
      </c>
      <c r="P70" s="82"/>
      <c r="Q70" s="52">
        <f t="shared" ref="Q70" si="340">($D$3*(D70)^2)+($F$3*D70)+$H$3</f>
        <v>-1026.3154250709283</v>
      </c>
      <c r="R70" s="73">
        <f t="shared" ref="R70" si="341">F70*0.145037737730209/1</f>
        <v>0.63732094012270091</v>
      </c>
      <c r="S70" s="74">
        <f t="shared" ref="S70" si="342">+F70*0.01019716/1</f>
        <v>4.4808087188111134E-2</v>
      </c>
    </row>
    <row r="71" spans="2:19" ht="15.75" x14ac:dyDescent="0.25">
      <c r="B71" s="104">
        <v>45662</v>
      </c>
      <c r="C71" s="105"/>
      <c r="D71" s="106">
        <v>8903</v>
      </c>
      <c r="E71" s="107">
        <v>23</v>
      </c>
      <c r="F71" s="108">
        <f t="shared" ref="F71" si="343">$E$17*(D71-D$10)+($E$18*(E71-$F$10))</f>
        <v>4.599337399999829</v>
      </c>
      <c r="G71" s="109">
        <f t="shared" ref="G71" si="344">F71*0.1/1</f>
        <v>0.45993373999998294</v>
      </c>
      <c r="H71" s="109">
        <f t="shared" ref="H71" si="345">+G71+$G$16</f>
        <v>2512.5719337400001</v>
      </c>
      <c r="I71" s="135" t="s">
        <v>55</v>
      </c>
      <c r="J71" s="136"/>
      <c r="K71" s="110"/>
      <c r="L71" s="76">
        <v>2520.1120000000001</v>
      </c>
      <c r="M71" s="76">
        <v>2520.1120000000001</v>
      </c>
      <c r="N71" s="76">
        <f t="shared" ref="N71" si="346">(M71-G$16)*O$19</f>
        <v>140</v>
      </c>
      <c r="O71" s="77">
        <f t="shared" ref="O71" si="347">F71/N71</f>
        <v>3.2852409999998777E-2</v>
      </c>
      <c r="P71" s="82"/>
      <c r="Q71" s="52">
        <f t="shared" ref="Q71" si="348">($D$3*(D71)^2)+($F$3*D71)+$H$3</f>
        <v>-1026.5285720872</v>
      </c>
      <c r="R71" s="73">
        <f t="shared" ref="R71" si="349">F71*0.145037737730209/1</f>
        <v>0.6670774915539166</v>
      </c>
      <c r="S71" s="74">
        <f t="shared" ref="S71" si="350">+F71*0.01019716/1</f>
        <v>4.6900179361782257E-2</v>
      </c>
    </row>
    <row r="72" spans="2:19" ht="15.75" x14ac:dyDescent="0.25">
      <c r="B72" s="104">
        <v>45669</v>
      </c>
      <c r="C72" s="105"/>
      <c r="D72" s="106">
        <v>8902.7999999999993</v>
      </c>
      <c r="E72" s="107">
        <v>23</v>
      </c>
      <c r="F72" s="108">
        <f t="shared" ref="F72" si="351">$E$17*(D72-D$10)+($E$18*(E72-$F$10))</f>
        <v>4.5524493999996585</v>
      </c>
      <c r="G72" s="109">
        <f t="shared" ref="G72" si="352">F72*0.1/1</f>
        <v>0.45524493999996585</v>
      </c>
      <c r="H72" s="109">
        <f t="shared" ref="H72" si="353">+G72+$G$16</f>
        <v>2512.5672449399999</v>
      </c>
      <c r="I72" s="135" t="s">
        <v>55</v>
      </c>
      <c r="J72" s="136"/>
      <c r="K72" s="110"/>
      <c r="L72" s="76">
        <v>2520.1120000000001</v>
      </c>
      <c r="M72" s="76">
        <v>2520.1120000000001</v>
      </c>
      <c r="N72" s="76">
        <f t="shared" ref="N72" si="354">(M72-G$16)*O$19</f>
        <v>140</v>
      </c>
      <c r="O72" s="77">
        <f t="shared" ref="O72" si="355">F72/N72</f>
        <v>3.2517495714283272E-2</v>
      </c>
      <c r="P72" s="82"/>
      <c r="Q72" s="52">
        <f t="shared" ref="Q72" si="356">($D$3*(D72)^2)+($F$3*D72)+$H$3</f>
        <v>-1026.4812059798717</v>
      </c>
      <c r="R72" s="73">
        <f t="shared" ref="R72" si="357">F72*0.145037737730209/1</f>
        <v>0.66027696210719777</v>
      </c>
      <c r="S72" s="74">
        <f t="shared" ref="S72" si="358">+F72*0.01019716/1</f>
        <v>4.6422054923700516E-2</v>
      </c>
    </row>
    <row r="73" spans="2:19" ht="15.75" x14ac:dyDescent="0.25">
      <c r="B73" s="104">
        <v>45683</v>
      </c>
      <c r="C73" s="105"/>
      <c r="D73" s="106">
        <v>8899.5</v>
      </c>
      <c r="E73" s="107">
        <v>23.6</v>
      </c>
      <c r="F73" s="108">
        <f t="shared" ref="F73:F74" si="359">$E$17*(D73-D$10)+($E$18*(E73-$F$10))</f>
        <v>3.8137881999998293</v>
      </c>
      <c r="G73" s="109">
        <f t="shared" ref="G73:G74" si="360">F73*0.1/1</f>
        <v>0.38137881999998297</v>
      </c>
      <c r="H73" s="109">
        <f t="shared" ref="H73:H74" si="361">+G73+$G$16</f>
        <v>2512.4933788200001</v>
      </c>
      <c r="I73" s="135" t="s">
        <v>55</v>
      </c>
      <c r="J73" s="136"/>
      <c r="K73" s="110"/>
      <c r="L73" s="76">
        <v>2520.1120000000001</v>
      </c>
      <c r="M73" s="76">
        <v>2520.1120000000001</v>
      </c>
      <c r="N73" s="76">
        <f t="shared" ref="N73" si="362">(M73-G$16)*O$19</f>
        <v>140</v>
      </c>
      <c r="O73" s="77">
        <f t="shared" ref="O73" si="363">F73/N73</f>
        <v>2.7241344285713065E-2</v>
      </c>
      <c r="P73" s="82"/>
      <c r="Q73" s="52">
        <f t="shared" ref="Q73" si="364">($D$3*(D73)^2)+($F$3*D73)+$H$3</f>
        <v>-1025.6996737652</v>
      </c>
      <c r="R73" s="73">
        <f t="shared" ref="R73" si="365">F73*0.145037737730209/1</f>
        <v>0.55314321271014111</v>
      </c>
      <c r="S73" s="74">
        <f t="shared" ref="S73" si="366">+F73*0.01019716/1</f>
        <v>3.888980848151026E-2</v>
      </c>
    </row>
    <row r="74" spans="2:19" ht="15.75" x14ac:dyDescent="0.25">
      <c r="B74" s="104">
        <v>45696</v>
      </c>
      <c r="C74" s="105"/>
      <c r="D74" s="106">
        <v>8898.2999999999993</v>
      </c>
      <c r="E74" s="107">
        <v>22.9</v>
      </c>
      <c r="F74" s="108">
        <f t="shared" si="359"/>
        <v>3.4916375999996592</v>
      </c>
      <c r="G74" s="109">
        <f t="shared" si="360"/>
        <v>0.34916375999996596</v>
      </c>
      <c r="H74" s="109">
        <f t="shared" si="361"/>
        <v>2512.4611637600001</v>
      </c>
      <c r="I74" s="135" t="s">
        <v>55</v>
      </c>
      <c r="J74" s="136"/>
      <c r="K74" s="110"/>
      <c r="L74" s="76">
        <v>2520.1120000000001</v>
      </c>
      <c r="M74" s="76">
        <v>2520.1120000000001</v>
      </c>
      <c r="N74" s="76">
        <f t="shared" ref="N74" si="367">(M74-G$16)*O$19</f>
        <v>140</v>
      </c>
      <c r="O74" s="77">
        <f t="shared" ref="O74" si="368">F74/N74</f>
        <v>2.4940268571426137E-2</v>
      </c>
      <c r="P74" s="82"/>
      <c r="Q74" s="52">
        <f t="shared" ref="Q74" si="369">($D$3*(D74)^2)+($F$3*D74)+$H$3</f>
        <v>-1025.4154842329119</v>
      </c>
      <c r="R74" s="73">
        <f t="shared" ref="R74" si="370">F74*0.145037737730209/1</f>
        <v>0.50641921847768701</v>
      </c>
      <c r="S74" s="74">
        <f t="shared" ref="S74" si="371">+F74*0.01019716/1</f>
        <v>3.5604787269212526E-2</v>
      </c>
    </row>
    <row r="75" spans="2:19" ht="15.75" x14ac:dyDescent="0.25">
      <c r="B75" s="104">
        <v>45704</v>
      </c>
      <c r="C75" s="105"/>
      <c r="D75" s="106">
        <v>8898</v>
      </c>
      <c r="E75" s="107">
        <v>22.9</v>
      </c>
      <c r="F75" s="108">
        <f t="shared" ref="F75" si="372">$E$17*(D75-D$10)+($E$18*(E75-$F$10))</f>
        <v>3.4213055999998296</v>
      </c>
      <c r="G75" s="109">
        <f t="shared" ref="G75" si="373">F75*0.1/1</f>
        <v>0.34213055999998299</v>
      </c>
      <c r="H75" s="109">
        <f t="shared" ref="H75" si="374">+G75+$G$16</f>
        <v>2512.4541305600001</v>
      </c>
      <c r="I75" s="135" t="s">
        <v>55</v>
      </c>
      <c r="J75" s="136"/>
      <c r="K75" s="110"/>
      <c r="L75" s="76">
        <v>2520.1120000000001</v>
      </c>
      <c r="M75" s="76">
        <v>2520.1120000000001</v>
      </c>
      <c r="N75" s="76">
        <f t="shared" ref="N75" si="375">(M75-G$16)*O$19</f>
        <v>140</v>
      </c>
      <c r="O75" s="77">
        <f t="shared" ref="O75" si="376">F75/N75</f>
        <v>2.4437897142855925E-2</v>
      </c>
      <c r="P75" s="82"/>
      <c r="Q75" s="52">
        <f t="shared" ref="Q75" si="377">($D$3*(D75)^2)+($F$3*D75)+$H$3</f>
        <v>-1025.3444371831999</v>
      </c>
      <c r="R75" s="73">
        <f t="shared" ref="R75" si="378">F75*0.145037737730209/1</f>
        <v>0.49621842430767066</v>
      </c>
      <c r="S75" s="74">
        <f t="shared" ref="S75" si="379">+F75*0.01019716/1</f>
        <v>3.4887600612094262E-2</v>
      </c>
    </row>
    <row r="76" spans="2:19" ht="15.75" x14ac:dyDescent="0.25">
      <c r="B76" s="104">
        <v>45713</v>
      </c>
      <c r="C76" s="105"/>
      <c r="D76" s="106">
        <v>8894.7000000000007</v>
      </c>
      <c r="E76" s="107">
        <v>22.9</v>
      </c>
      <c r="F76" s="108">
        <f t="shared" ref="F76" si="380">$E$17*(D76-D$10)+($E$18*(E76-$F$10))</f>
        <v>2.6476536000000004</v>
      </c>
      <c r="G76" s="109">
        <f t="shared" ref="G76" si="381">F76*0.1/1</f>
        <v>0.26476536000000006</v>
      </c>
      <c r="H76" s="109">
        <f t="shared" ref="H76" si="382">+G76+$G$16</f>
        <v>2512.3767653600003</v>
      </c>
      <c r="I76" s="135" t="s">
        <v>55</v>
      </c>
      <c r="J76" s="136"/>
      <c r="K76" s="110"/>
      <c r="L76" s="76">
        <v>2520.1120000000001</v>
      </c>
      <c r="M76" s="76">
        <v>2520.1120000000001</v>
      </c>
      <c r="N76" s="76">
        <f t="shared" ref="N76" si="383">(M76-G$16)*O$19</f>
        <v>140</v>
      </c>
      <c r="O76" s="77">
        <f t="shared" ref="O76" si="384">F76/N76</f>
        <v>1.8911811428571432E-2</v>
      </c>
      <c r="P76" s="82"/>
      <c r="Q76" s="52">
        <f t="shared" ref="Q76" si="385">($D$3*(D76)^2)+($F$3*D76)+$H$3</f>
        <v>-1024.5629284370723</v>
      </c>
      <c r="R76" s="73">
        <f t="shared" ref="R76" si="386">F76*0.145037737730209/1</f>
        <v>0.38400968843724376</v>
      </c>
      <c r="S76" s="74">
        <f t="shared" ref="S76" si="387">+F76*0.01019716/1</f>
        <v>2.6998547383776005E-2</v>
      </c>
    </row>
  </sheetData>
  <mergeCells count="68">
    <mergeCell ref="I60:J60"/>
    <mergeCell ref="I50:J50"/>
    <mergeCell ref="I49:J49"/>
    <mergeCell ref="I51:J51"/>
    <mergeCell ref="I59:J59"/>
    <mergeCell ref="I58:J58"/>
    <mergeCell ref="I56:J56"/>
    <mergeCell ref="I54:J54"/>
    <mergeCell ref="I53:J53"/>
    <mergeCell ref="I57:J57"/>
    <mergeCell ref="I55:J55"/>
    <mergeCell ref="I52:J52"/>
    <mergeCell ref="I48:J48"/>
    <mergeCell ref="I46:J46"/>
    <mergeCell ref="I45:J45"/>
    <mergeCell ref="I44:J44"/>
    <mergeCell ref="I28:J28"/>
    <mergeCell ref="I41:J41"/>
    <mergeCell ref="I31:J31"/>
    <mergeCell ref="I37:J37"/>
    <mergeCell ref="I36:J36"/>
    <mergeCell ref="I38:J38"/>
    <mergeCell ref="I47:J47"/>
    <mergeCell ref="I40:J40"/>
    <mergeCell ref="I43:J43"/>
    <mergeCell ref="I39:J39"/>
    <mergeCell ref="I42:J42"/>
    <mergeCell ref="I35:J35"/>
    <mergeCell ref="Q21:S21"/>
    <mergeCell ref="L21:L22"/>
    <mergeCell ref="I24:J24"/>
    <mergeCell ref="I23:J23"/>
    <mergeCell ref="I25:J25"/>
    <mergeCell ref="M21:M22"/>
    <mergeCell ref="N21:N22"/>
    <mergeCell ref="O21:O22"/>
    <mergeCell ref="I27:J27"/>
    <mergeCell ref="I26:J26"/>
    <mergeCell ref="I29:J29"/>
    <mergeCell ref="I34:J34"/>
    <mergeCell ref="I33:J33"/>
    <mergeCell ref="I30:J30"/>
    <mergeCell ref="I32:J32"/>
    <mergeCell ref="B4:B6"/>
    <mergeCell ref="I17:J19"/>
    <mergeCell ref="B21:B22"/>
    <mergeCell ref="C21:C22"/>
    <mergeCell ref="D21:E21"/>
    <mergeCell ref="F21:F22"/>
    <mergeCell ref="G21:G22"/>
    <mergeCell ref="H21:H22"/>
    <mergeCell ref="I21:J22"/>
    <mergeCell ref="I76:J76"/>
    <mergeCell ref="I64:J64"/>
    <mergeCell ref="I70:J70"/>
    <mergeCell ref="I69:J69"/>
    <mergeCell ref="I61:J61"/>
    <mergeCell ref="I62:J62"/>
    <mergeCell ref="I63:J63"/>
    <mergeCell ref="I71:J71"/>
    <mergeCell ref="I67:J67"/>
    <mergeCell ref="I68:J68"/>
    <mergeCell ref="I66:J66"/>
    <mergeCell ref="I65:J65"/>
    <mergeCell ref="I75:J75"/>
    <mergeCell ref="I74:J74"/>
    <mergeCell ref="I73:J73"/>
    <mergeCell ref="I72:J72"/>
  </mergeCells>
  <printOptions horizontalCentered="1" verticalCentered="1"/>
  <pageMargins left="0.31496062992125984" right="0.31496062992125984" top="0" bottom="0.35433070866141736" header="0.31496062992125984" footer="0.31496062992125984"/>
  <pageSetup paperSize="9" scale="72" fitToHeight="0" orientation="portrait" horizontalDpi="4294967292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PCV-SH23-101</vt:lpstr>
      <vt:lpstr>PCV-SH23-102</vt:lpstr>
      <vt:lpstr>PCV-SH23-103</vt:lpstr>
      <vt:lpstr>'PCV-SH23-101'!Área_de_impresión</vt:lpstr>
      <vt:lpstr>'PCV-SH23-102'!Área_de_impresión</vt:lpstr>
      <vt:lpstr>'PCV-SH23-103'!Área_de_impresión</vt:lpstr>
      <vt:lpstr>'PCV-SH23-101'!Títulos_a_imprimir</vt:lpstr>
      <vt:lpstr>'PCV-SH23-102'!Títulos_a_imprimir</vt:lpstr>
      <vt:lpstr>'PCV-SH23-103'!Títulos_a_imprimir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López Paéz</dc:creator>
  <cp:lastModifiedBy>Usuario</cp:lastModifiedBy>
  <cp:lastPrinted>2023-07-31T23:51:04Z</cp:lastPrinted>
  <dcterms:created xsi:type="dcterms:W3CDTF">2014-03-30T20:10:25Z</dcterms:created>
  <dcterms:modified xsi:type="dcterms:W3CDTF">2025-03-06T01:17:55Z</dcterms:modified>
</cp:coreProperties>
</file>