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SUR\PZ CASAGRANDE\"/>
    </mc:Choice>
  </mc:AlternateContent>
  <xr:revisionPtr revIDLastSave="0" documentId="13_ncr:1_{F74D0B67-814A-4F12-8F89-400096F6B5EC}" xr6:coauthVersionLast="47" xr6:coauthVersionMax="47" xr10:uidLastSave="{00000000-0000-0000-0000-000000000000}"/>
  <bookViews>
    <workbookView xWindow="2730" yWindow="0" windowWidth="19770" windowHeight="15585" tabRatio="832" activeTab="1" xr2:uid="{00000000-000D-0000-FFFF-FFFF00000000}"/>
  </bookViews>
  <sheets>
    <sheet name="PTA-SH7-101" sheetId="50" r:id="rId1"/>
    <sheet name="PTA-SH7-102" sheetId="65" r:id="rId2"/>
  </sheets>
  <definedNames>
    <definedName name="_xlnm._FilterDatabase" localSheetId="0" hidden="1">'PTA-SH7-101'!#REF!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65" l="1"/>
  <c r="H34" i="65"/>
  <c r="J34" i="65"/>
  <c r="M34" i="65"/>
  <c r="N34" i="65"/>
  <c r="O34" i="65"/>
  <c r="P34" i="65"/>
  <c r="R34" i="65"/>
  <c r="S34" i="65"/>
  <c r="F34" i="50"/>
  <c r="H34" i="50"/>
  <c r="J34" i="50"/>
  <c r="M34" i="50"/>
  <c r="N34" i="50" s="1"/>
  <c r="P34" i="50" s="1"/>
  <c r="F33" i="65"/>
  <c r="H33" i="65"/>
  <c r="J33" i="65"/>
  <c r="M33" i="65"/>
  <c r="O33" i="65" s="1"/>
  <c r="N33" i="65"/>
  <c r="P33" i="65" s="1"/>
  <c r="F33" i="50"/>
  <c r="H33" i="50"/>
  <c r="J33" i="50"/>
  <c r="M33" i="50"/>
  <c r="R33" i="50" s="1"/>
  <c r="N33" i="50"/>
  <c r="P33" i="50" s="1"/>
  <c r="O33" i="50"/>
  <c r="F32" i="65"/>
  <c r="H32" i="65"/>
  <c r="J32" i="65"/>
  <c r="M32" i="65"/>
  <c r="R32" i="65" s="1"/>
  <c r="N32" i="65"/>
  <c r="P32" i="65" s="1"/>
  <c r="O32" i="65"/>
  <c r="F32" i="50"/>
  <c r="H32" i="50"/>
  <c r="J32" i="50"/>
  <c r="M32" i="50"/>
  <c r="R32" i="50" s="1"/>
  <c r="N32" i="50"/>
  <c r="P32" i="50" s="1"/>
  <c r="O32" i="50"/>
  <c r="F31" i="65"/>
  <c r="H31" i="65"/>
  <c r="J31" i="65"/>
  <c r="M31" i="65"/>
  <c r="N31" i="65"/>
  <c r="O31" i="65"/>
  <c r="P31" i="65"/>
  <c r="R31" i="65"/>
  <c r="S31" i="65"/>
  <c r="F31" i="50"/>
  <c r="H31" i="50"/>
  <c r="J31" i="50"/>
  <c r="M31" i="50" s="1"/>
  <c r="F29" i="65"/>
  <c r="H29" i="65"/>
  <c r="J29" i="65"/>
  <c r="M29" i="65"/>
  <c r="N29" i="65"/>
  <c r="O29" i="65"/>
  <c r="P29" i="65"/>
  <c r="R29" i="65"/>
  <c r="S29" i="65"/>
  <c r="F30" i="65"/>
  <c r="H30" i="65"/>
  <c r="J30" i="65"/>
  <c r="M30" i="65"/>
  <c r="R30" i="65" s="1"/>
  <c r="N30" i="65"/>
  <c r="O30" i="65"/>
  <c r="P30" i="65"/>
  <c r="F29" i="50"/>
  <c r="H29" i="50"/>
  <c r="J29" i="50"/>
  <c r="M29" i="50"/>
  <c r="N29" i="50"/>
  <c r="O29" i="50"/>
  <c r="P29" i="50"/>
  <c r="R29" i="50"/>
  <c r="F30" i="50"/>
  <c r="H30" i="50"/>
  <c r="J30" i="50"/>
  <c r="M30" i="50"/>
  <c r="S30" i="50" s="1"/>
  <c r="N30" i="50"/>
  <c r="O30" i="50"/>
  <c r="P30" i="50"/>
  <c r="R30" i="50"/>
  <c r="F28" i="65"/>
  <c r="H28" i="65"/>
  <c r="J28" i="65"/>
  <c r="M28" i="65" s="1"/>
  <c r="R28" i="65" s="1"/>
  <c r="F27" i="65"/>
  <c r="H27" i="65"/>
  <c r="J27" i="65"/>
  <c r="M27" i="65"/>
  <c r="O27" i="65" s="1"/>
  <c r="N27" i="65"/>
  <c r="P27" i="65" s="1"/>
  <c r="R34" i="50" l="1"/>
  <c r="S34" i="50" s="1"/>
  <c r="O34" i="50"/>
  <c r="R33" i="65"/>
  <c r="S33" i="65" s="1"/>
  <c r="S33" i="50"/>
  <c r="S32" i="65"/>
  <c r="S32" i="50"/>
  <c r="R31" i="50"/>
  <c r="S31" i="50"/>
  <c r="N31" i="50"/>
  <c r="P31" i="50" s="1"/>
  <c r="O31" i="50"/>
  <c r="S29" i="50"/>
  <c r="S30" i="65"/>
  <c r="R27" i="65"/>
  <c r="S27" i="65" s="1"/>
  <c r="O28" i="65"/>
  <c r="N28" i="65"/>
  <c r="P28" i="65" s="1"/>
  <c r="S28" i="65"/>
  <c r="F28" i="50"/>
  <c r="H28" i="50"/>
  <c r="J28" i="50"/>
  <c r="M28" i="50"/>
  <c r="R28" i="50" s="1"/>
  <c r="N28" i="50"/>
  <c r="P28" i="50" s="1"/>
  <c r="F27" i="50"/>
  <c r="H27" i="50"/>
  <c r="J27" i="50"/>
  <c r="M27" i="50"/>
  <c r="R27" i="50" s="1"/>
  <c r="N27" i="50"/>
  <c r="O27" i="50"/>
  <c r="P27" i="50"/>
  <c r="H16" i="65"/>
  <c r="S27" i="50" l="1"/>
  <c r="O28" i="50"/>
  <c r="S28" i="50"/>
  <c r="M22" i="50"/>
  <c r="F26" i="65" l="1"/>
  <c r="H26" i="65"/>
  <c r="J26" i="65"/>
  <c r="F26" i="50"/>
  <c r="H26" i="50"/>
  <c r="J26" i="50"/>
  <c r="F23" i="50"/>
  <c r="F24" i="50"/>
  <c r="F25" i="50"/>
  <c r="M26" i="65" l="1"/>
  <c r="H16" i="50"/>
  <c r="M26" i="50" s="1"/>
  <c r="J22" i="50"/>
  <c r="H22" i="50"/>
  <c r="N26" i="65" l="1"/>
  <c r="P26" i="65" s="1"/>
  <c r="O26" i="65"/>
  <c r="R26" i="65"/>
  <c r="S26" i="65" s="1"/>
  <c r="O26" i="50"/>
  <c r="R26" i="50"/>
  <c r="S26" i="50" s="1"/>
  <c r="N26" i="50"/>
  <c r="P26" i="50" s="1"/>
  <c r="H22" i="65"/>
  <c r="H23" i="65"/>
  <c r="H24" i="65"/>
  <c r="H25" i="65"/>
  <c r="J25" i="65"/>
  <c r="F25" i="65"/>
  <c r="J24" i="65"/>
  <c r="F24" i="65"/>
  <c r="J23" i="65"/>
  <c r="F23" i="65"/>
  <c r="J22" i="65"/>
  <c r="F22" i="65"/>
  <c r="J23" i="50"/>
  <c r="J24" i="50"/>
  <c r="J25" i="50"/>
  <c r="F22" i="50"/>
  <c r="M22" i="65" l="1"/>
  <c r="N22" i="65" s="1"/>
  <c r="P22" i="65" s="1"/>
  <c r="M23" i="65"/>
  <c r="N23" i="65" s="1"/>
  <c r="P23" i="65" s="1"/>
  <c r="M25" i="65"/>
  <c r="R25" i="65" s="1"/>
  <c r="M24" i="65"/>
  <c r="H24" i="50"/>
  <c r="H25" i="50"/>
  <c r="H23" i="50"/>
  <c r="O22" i="65" l="1"/>
  <c r="R22" i="65"/>
  <c r="S22" i="65" s="1"/>
  <c r="O23" i="65"/>
  <c r="O25" i="65"/>
  <c r="R23" i="65"/>
  <c r="S23" i="65" s="1"/>
  <c r="S25" i="65"/>
  <c r="N25" i="65"/>
  <c r="P25" i="65" s="1"/>
  <c r="N24" i="65"/>
  <c r="P24" i="65" s="1"/>
  <c r="O24" i="65"/>
  <c r="R24" i="65"/>
  <c r="S24" i="65" s="1"/>
  <c r="R22" i="50" l="1"/>
  <c r="S22" i="50" s="1"/>
  <c r="M24" i="50"/>
  <c r="M23" i="50"/>
  <c r="M25" i="50"/>
  <c r="O22" i="50" l="1"/>
  <c r="R25" i="50"/>
  <c r="S25" i="50" s="1"/>
  <c r="R23" i="50"/>
  <c r="S23" i="50" s="1"/>
  <c r="N24" i="50"/>
  <c r="P24" i="50" s="1"/>
  <c r="R24" i="50"/>
  <c r="S24" i="50" s="1"/>
  <c r="O24" i="50"/>
  <c r="N22" i="50"/>
  <c r="P22" i="50" s="1"/>
  <c r="O23" i="50"/>
  <c r="N23" i="50"/>
  <c r="P23" i="50" s="1"/>
  <c r="N25" i="50"/>
  <c r="P25" i="50" s="1"/>
  <c r="O25" i="50"/>
</calcChain>
</file>

<file path=xl/sharedStrings.xml><?xml version="1.0" encoding="utf-8"?>
<sst xmlns="http://schemas.openxmlformats.org/spreadsheetml/2006/main" count="79" uniqueCount="39">
  <si>
    <t>Sondaje</t>
  </si>
  <si>
    <t>Fecha</t>
  </si>
  <si>
    <t>Registro N°</t>
  </si>
  <si>
    <t>CORDENADAS</t>
  </si>
  <si>
    <t>N</t>
  </si>
  <si>
    <t>E</t>
  </si>
  <si>
    <t>SECTOR:</t>
  </si>
  <si>
    <t>COMPONENTE:</t>
  </si>
  <si>
    <t>Codigo</t>
  </si>
  <si>
    <t>Lectura</t>
  </si>
  <si>
    <t>Profundidad</t>
  </si>
  <si>
    <t>Z Profundidad</t>
  </si>
  <si>
    <t>Altura PVC</t>
  </si>
  <si>
    <t>metros</t>
  </si>
  <si>
    <t>m.s.n.m.</t>
  </si>
  <si>
    <t>mH2O</t>
  </si>
  <si>
    <t>kPa</t>
  </si>
  <si>
    <t>PSI</t>
  </si>
  <si>
    <t>Kg/cm2</t>
  </si>
  <si>
    <t>Presión</t>
  </si>
  <si>
    <t>Litología</t>
  </si>
  <si>
    <t>γ</t>
  </si>
  <si>
    <t>Tn/m3</t>
  </si>
  <si>
    <t>σv</t>
  </si>
  <si>
    <t>Ru</t>
  </si>
  <si>
    <t>m</t>
  </si>
  <si>
    <t>Produndidad del Piezometro</t>
  </si>
  <si>
    <t>Nivel Piezometrico</t>
  </si>
  <si>
    <t>ROM</t>
  </si>
  <si>
    <t>Comentarios</t>
  </si>
  <si>
    <t>Hora</t>
  </si>
  <si>
    <t>Cota de la Superficie del Terreno</t>
  </si>
  <si>
    <t>DME-SUR</t>
  </si>
  <si>
    <t>PTA-SH7-101</t>
  </si>
  <si>
    <t>UNIDAD MINERA SHAHUINDO
DME - SUR
DATA PIEZOMETRO DE TUBO ABIERTO PTA-SH7-101</t>
  </si>
  <si>
    <t>UNIDAD MINERA SHAHUINDO
DME - SUR
DATA PIEZOMETRO DE TUBO ABIERTO PTA-SH7-102</t>
  </si>
  <si>
    <t>PTA-SH7-102</t>
  </si>
  <si>
    <t>Z Terreno</t>
  </si>
  <si>
    <t>POZA SUBDREN MERINOS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</si>
</sst>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[$-F400]h:mm:ss\ AM/PM"/>
    <numFmt numFmtId="167" formatCode="dd/mm/yyyy;@"/>
    <numFmt numFmtId="168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8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8" fillId="0" borderId="0" xfId="0" applyFont="1" applyAlignment="1">
      <alignment vertical="center" wrapText="1"/>
    </xf>
    <xf numFmtId="0" fontId="0" fillId="2" borderId="7" xfId="0" applyFill="1" applyBorder="1"/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5" xfId="0" applyFont="1" applyFill="1" applyBorder="1" applyAlignment="1">
      <alignment vertical="center"/>
    </xf>
    <xf numFmtId="0" fontId="2" fillId="2" borderId="15" xfId="0" applyFont="1" applyFill="1" applyBorder="1"/>
    <xf numFmtId="0" fontId="2" fillId="2" borderId="13" xfId="0" applyFont="1" applyFill="1" applyBorder="1"/>
    <xf numFmtId="14" fontId="2" fillId="0" borderId="0" xfId="0" applyNumberFormat="1" applyFont="1"/>
    <xf numFmtId="21" fontId="2" fillId="0" borderId="0" xfId="0" applyNumberFormat="1" applyFont="1"/>
    <xf numFmtId="0" fontId="2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0" fillId="0" borderId="0" xfId="0" applyNumberForma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/>
    <xf numFmtId="0" fontId="2" fillId="2" borderId="0" xfId="0" applyFont="1" applyFill="1"/>
    <xf numFmtId="0" fontId="2" fillId="2" borderId="8" xfId="0" applyFont="1" applyFill="1" applyBorder="1"/>
    <xf numFmtId="0" fontId="2" fillId="2" borderId="14" xfId="0" applyFont="1" applyFill="1" applyBorder="1"/>
    <xf numFmtId="0" fontId="6" fillId="0" borderId="23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167" fontId="4" fillId="0" borderId="0" xfId="0" applyNumberFormat="1" applyFont="1"/>
    <xf numFmtId="168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 vertical="center"/>
    </xf>
    <xf numFmtId="0" fontId="6" fillId="2" borderId="0" xfId="0" applyFont="1" applyFill="1"/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0" applyFont="1" applyFill="1"/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0" fillId="2" borderId="9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65" fontId="3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0" borderId="25" xfId="0" applyNumberFormat="1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0" fillId="0" borderId="2" xfId="0" applyBorder="1"/>
    <xf numFmtId="0" fontId="8" fillId="0" borderId="27" xfId="0" applyFont="1" applyBorder="1" applyAlignment="1">
      <alignment vertical="center" wrapText="1"/>
    </xf>
    <xf numFmtId="0" fontId="13" fillId="0" borderId="0" xfId="0" applyFont="1"/>
    <xf numFmtId="0" fontId="3" fillId="2" borderId="1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4" xfId="0" applyFont="1" applyFill="1" applyBorder="1"/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165" fontId="7" fillId="2" borderId="0" xfId="0" applyNumberFormat="1" applyFont="1" applyFill="1" applyAlignment="1">
      <alignment horizontal="center"/>
    </xf>
    <xf numFmtId="14" fontId="2" fillId="0" borderId="20" xfId="0" applyNumberFormat="1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/>
    <xf numFmtId="0" fontId="6" fillId="2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" fontId="7" fillId="2" borderId="0" xfId="0" applyNumberFormat="1" applyFont="1" applyFill="1" applyAlignment="1">
      <alignment horizontal="right" vertical="center"/>
    </xf>
    <xf numFmtId="0" fontId="7" fillId="2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right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31" xfId="0" applyNumberFormat="1" applyFont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6" xfId="1" xr:uid="{00000000-0005-0000-0000-000003000000}"/>
  </cellStyles>
  <dxfs count="0"/>
  <tableStyles count="0" defaultTableStyle="TableStyleMedium2" defaultPivotStyle="PivotStyleLight16"/>
  <colors>
    <mruColors>
      <color rgb="FFA5A5A5"/>
      <color rgb="FFED7D31"/>
      <color rgb="FFED7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D0D3F17C-9D77-4637-9FD6-B183345D3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60449"/>
          <a:ext cx="1911969" cy="909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216620BC-BB38-4ECE-9D94-D1848348A1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B1:BP34"/>
  <sheetViews>
    <sheetView zoomScale="85" zoomScaleNormal="85" workbookViewId="0">
      <pane ySplit="21" topLeftCell="A22" activePane="bottomLeft" state="frozen"/>
      <selection pane="bottomLeft" activeCell="P39" sqref="P39"/>
    </sheetView>
  </sheetViews>
  <sheetFormatPr baseColWidth="10" defaultRowHeight="15" x14ac:dyDescent="0.25"/>
  <cols>
    <col min="1" max="1" width="1.140625" customWidth="1"/>
    <col min="2" max="3" width="4.7109375" customWidth="1"/>
    <col min="4" max="4" width="20.7109375" customWidth="1"/>
    <col min="5" max="5" width="15.7109375" customWidth="1"/>
    <col min="6" max="7" width="10.140625" customWidth="1"/>
    <col min="8" max="8" width="15.7109375" style="61" customWidth="1"/>
    <col min="9" max="10" width="15.7109375" customWidth="1"/>
    <col min="11" max="11" width="20.7109375" customWidth="1"/>
    <col min="12" max="12" width="1.140625" customWidth="1"/>
    <col min="13" max="16" width="10.7109375" customWidth="1"/>
    <col min="17" max="17" width="1.140625" customWidth="1"/>
    <col min="18" max="19" width="10.710937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"/>
    <row r="2" spans="2:16" ht="21" customHeight="1" x14ac:dyDescent="0.25">
      <c r="B2" s="68"/>
      <c r="C2" s="69"/>
      <c r="D2" s="70"/>
      <c r="E2" s="107" t="s">
        <v>34</v>
      </c>
      <c r="F2" s="108"/>
      <c r="G2" s="108"/>
      <c r="H2" s="108"/>
      <c r="I2" s="108"/>
      <c r="J2" s="108"/>
      <c r="K2" s="109"/>
    </row>
    <row r="3" spans="2:16" ht="21" customHeight="1" x14ac:dyDescent="0.25">
      <c r="B3" s="71"/>
      <c r="C3" s="72"/>
      <c r="D3" s="73"/>
      <c r="E3" s="110"/>
      <c r="F3" s="111"/>
      <c r="G3" s="111"/>
      <c r="H3" s="111"/>
      <c r="I3" s="111"/>
      <c r="J3" s="111"/>
      <c r="K3" s="112"/>
    </row>
    <row r="4" spans="2:16" ht="21" customHeight="1" x14ac:dyDescent="0.25">
      <c r="B4" s="71"/>
      <c r="C4" s="72"/>
      <c r="D4" s="73"/>
      <c r="E4" s="110"/>
      <c r="F4" s="111"/>
      <c r="G4" s="111"/>
      <c r="H4" s="111"/>
      <c r="I4" s="111"/>
      <c r="J4" s="111"/>
      <c r="K4" s="112"/>
    </row>
    <row r="5" spans="2:16" ht="21" customHeight="1" thickBot="1" x14ac:dyDescent="0.3">
      <c r="B5" s="74"/>
      <c r="C5" s="75"/>
      <c r="D5" s="76"/>
      <c r="E5" s="113"/>
      <c r="F5" s="114"/>
      <c r="G5" s="114"/>
      <c r="H5" s="114"/>
      <c r="I5" s="114"/>
      <c r="J5" s="114"/>
      <c r="K5" s="115"/>
    </row>
    <row r="6" spans="2:16" ht="15" customHeight="1" x14ac:dyDescent="0.25">
      <c r="B6" s="9"/>
      <c r="C6" s="8"/>
      <c r="D6" s="8"/>
      <c r="E6" s="7"/>
      <c r="F6" s="7"/>
      <c r="G6" s="7"/>
      <c r="H6" s="62"/>
      <c r="I6" s="7"/>
      <c r="J6" s="12"/>
      <c r="K6" s="46"/>
    </row>
    <row r="7" spans="2:16" ht="15" customHeight="1" x14ac:dyDescent="0.25">
      <c r="B7" s="6"/>
      <c r="C7" s="32" t="s">
        <v>7</v>
      </c>
      <c r="D7" s="22"/>
      <c r="E7" s="50" t="s">
        <v>32</v>
      </c>
      <c r="F7" s="33"/>
      <c r="G7" s="33"/>
      <c r="H7" s="50"/>
      <c r="I7" s="34"/>
      <c r="J7" s="34"/>
      <c r="K7" s="46"/>
    </row>
    <row r="8" spans="2:16" ht="15" customHeight="1" x14ac:dyDescent="0.25">
      <c r="B8" s="6"/>
      <c r="C8" s="32" t="s">
        <v>6</v>
      </c>
      <c r="D8" s="22"/>
      <c r="E8" s="50" t="s">
        <v>38</v>
      </c>
      <c r="F8" s="33"/>
      <c r="G8" s="33"/>
      <c r="H8" s="50"/>
      <c r="I8" s="47"/>
      <c r="J8" s="47"/>
      <c r="K8" s="46"/>
    </row>
    <row r="9" spans="2:16" ht="15" customHeight="1" x14ac:dyDescent="0.25">
      <c r="B9" s="6"/>
      <c r="C9" s="32"/>
      <c r="D9" s="22"/>
      <c r="E9" s="34"/>
      <c r="F9" s="34"/>
      <c r="G9" s="34"/>
      <c r="H9" s="63"/>
      <c r="I9" s="22"/>
      <c r="J9" s="22"/>
      <c r="K9" s="46"/>
    </row>
    <row r="10" spans="2:16" ht="15" customHeight="1" x14ac:dyDescent="0.25">
      <c r="B10" s="6"/>
      <c r="C10" s="32" t="s">
        <v>8</v>
      </c>
      <c r="D10" s="22"/>
      <c r="E10" s="51" t="s">
        <v>33</v>
      </c>
      <c r="F10" s="12"/>
      <c r="G10" s="12"/>
      <c r="H10" s="50"/>
      <c r="I10" s="22"/>
      <c r="J10" s="22"/>
      <c r="K10" s="46"/>
      <c r="N10" s="31" t="s">
        <v>20</v>
      </c>
      <c r="O10" s="53" t="s">
        <v>28</v>
      </c>
    </row>
    <row r="11" spans="2:16" ht="15" customHeight="1" x14ac:dyDescent="0.25">
      <c r="B11" s="6"/>
      <c r="C11" s="32" t="s">
        <v>0</v>
      </c>
      <c r="D11" s="22"/>
      <c r="E11" s="51"/>
      <c r="F11" s="12"/>
      <c r="G11" s="12"/>
      <c r="H11" s="50"/>
      <c r="I11" s="22"/>
      <c r="J11" s="22"/>
      <c r="K11" s="46"/>
      <c r="N11" s="31" t="s">
        <v>21</v>
      </c>
      <c r="O11" s="61">
        <v>2</v>
      </c>
      <c r="P11" s="31" t="s">
        <v>22</v>
      </c>
    </row>
    <row r="12" spans="2:16" ht="15" customHeight="1" x14ac:dyDescent="0.25">
      <c r="B12" s="6"/>
      <c r="C12" s="32" t="s">
        <v>10</v>
      </c>
      <c r="D12" s="22"/>
      <c r="E12" s="96">
        <v>23.5</v>
      </c>
      <c r="F12" s="45" t="s">
        <v>25</v>
      </c>
      <c r="G12" s="45"/>
      <c r="H12" s="45"/>
      <c r="I12" s="22"/>
      <c r="J12" s="22"/>
      <c r="K12" s="46"/>
      <c r="O12" s="48"/>
    </row>
    <row r="13" spans="2:16" ht="15" customHeight="1" x14ac:dyDescent="0.25">
      <c r="B13" s="6"/>
      <c r="C13" s="32" t="s">
        <v>12</v>
      </c>
      <c r="D13" s="22"/>
      <c r="E13" s="96">
        <v>0.64</v>
      </c>
      <c r="F13" s="45" t="s">
        <v>25</v>
      </c>
      <c r="G13" s="45"/>
      <c r="H13" s="45"/>
      <c r="I13" s="22"/>
      <c r="J13" s="22"/>
      <c r="K13" s="46"/>
    </row>
    <row r="14" spans="2:16" ht="15" customHeight="1" x14ac:dyDescent="0.25">
      <c r="B14" s="6"/>
      <c r="C14" s="32"/>
      <c r="D14" s="22"/>
      <c r="E14" s="34"/>
      <c r="F14" s="34"/>
      <c r="G14" s="34"/>
      <c r="H14" s="63"/>
      <c r="I14" s="22"/>
      <c r="J14" s="22"/>
      <c r="K14" s="46"/>
    </row>
    <row r="15" spans="2:16" ht="15" customHeight="1" x14ac:dyDescent="0.25">
      <c r="B15" s="6"/>
      <c r="C15" s="34"/>
      <c r="D15" s="22"/>
      <c r="E15" s="5" t="s">
        <v>5</v>
      </c>
      <c r="F15" s="5" t="s">
        <v>4</v>
      </c>
      <c r="G15" s="4" t="s">
        <v>37</v>
      </c>
      <c r="H15" s="64" t="s">
        <v>11</v>
      </c>
      <c r="I15" s="49"/>
      <c r="J15" s="55"/>
      <c r="K15" s="46"/>
    </row>
    <row r="16" spans="2:16" ht="15" customHeight="1" x14ac:dyDescent="0.25">
      <c r="B16" s="6"/>
      <c r="C16" s="35" t="s">
        <v>3</v>
      </c>
      <c r="D16" s="1"/>
      <c r="E16" s="94">
        <v>809826.68</v>
      </c>
      <c r="F16" s="94">
        <v>9156229.5399999991</v>
      </c>
      <c r="G16" s="95">
        <v>2505.8829999999998</v>
      </c>
      <c r="H16" s="95">
        <f>G16-E12</f>
        <v>2482.3829999999998</v>
      </c>
      <c r="I16" s="49"/>
      <c r="J16" s="67"/>
      <c r="K16" s="46"/>
    </row>
    <row r="17" spans="2:68" ht="16.5" thickBot="1" x14ac:dyDescent="0.3">
      <c r="B17" s="23"/>
      <c r="C17" s="24"/>
      <c r="D17" s="24"/>
      <c r="E17" s="24"/>
      <c r="F17" s="24"/>
      <c r="G17" s="24"/>
      <c r="H17" s="65"/>
      <c r="I17" s="24"/>
      <c r="J17" s="24"/>
      <c r="K17" s="3"/>
    </row>
    <row r="18" spans="2:68" ht="6" customHeight="1" thickBot="1" x14ac:dyDescent="0.3">
      <c r="B18" s="26"/>
      <c r="C18" s="26"/>
      <c r="D18" s="26"/>
      <c r="E18" s="26"/>
      <c r="F18" s="26"/>
      <c r="G18" s="26"/>
      <c r="H18" s="20"/>
      <c r="I18" s="26"/>
      <c r="J18" s="26"/>
      <c r="K18" s="60"/>
    </row>
    <row r="19" spans="2:68" ht="15.75" customHeight="1" x14ac:dyDescent="0.25">
      <c r="B19" s="116" t="s">
        <v>2</v>
      </c>
      <c r="C19" s="121"/>
      <c r="D19" s="118" t="s">
        <v>1</v>
      </c>
      <c r="E19" s="118" t="s">
        <v>30</v>
      </c>
      <c r="F19" s="116" t="s">
        <v>31</v>
      </c>
      <c r="G19" s="121"/>
      <c r="H19" s="116" t="s">
        <v>26</v>
      </c>
      <c r="I19" s="126" t="s">
        <v>9</v>
      </c>
      <c r="J19" s="138" t="s">
        <v>27</v>
      </c>
      <c r="K19" s="148" t="s">
        <v>29</v>
      </c>
      <c r="L19" s="20"/>
      <c r="M19" s="142" t="s">
        <v>19</v>
      </c>
      <c r="N19" s="143"/>
      <c r="O19" s="143"/>
      <c r="P19" s="144"/>
      <c r="R19" s="126" t="s">
        <v>23</v>
      </c>
      <c r="S19" s="135" t="s">
        <v>24</v>
      </c>
      <c r="U19"/>
      <c r="V19" s="15"/>
      <c r="W19" s="17"/>
    </row>
    <row r="20" spans="2:68" ht="16.5" thickBot="1" x14ac:dyDescent="0.3">
      <c r="B20" s="122"/>
      <c r="C20" s="123"/>
      <c r="D20" s="119"/>
      <c r="E20" s="119"/>
      <c r="F20" s="117"/>
      <c r="G20" s="128"/>
      <c r="H20" s="117"/>
      <c r="I20" s="127"/>
      <c r="J20" s="139"/>
      <c r="K20" s="149"/>
      <c r="L20" s="13"/>
      <c r="M20" s="145"/>
      <c r="N20" s="146"/>
      <c r="O20" s="146"/>
      <c r="P20" s="147"/>
      <c r="R20" s="140"/>
      <c r="S20" s="136"/>
      <c r="U20"/>
      <c r="V20" s="15"/>
      <c r="W20" s="17"/>
    </row>
    <row r="21" spans="2:68" ht="16.5" thickBot="1" x14ac:dyDescent="0.3">
      <c r="B21" s="124"/>
      <c r="C21" s="125"/>
      <c r="D21" s="120"/>
      <c r="E21" s="120"/>
      <c r="F21" s="129" t="s">
        <v>13</v>
      </c>
      <c r="G21" s="130"/>
      <c r="H21" s="19" t="s">
        <v>13</v>
      </c>
      <c r="I21" s="25" t="s">
        <v>13</v>
      </c>
      <c r="J21" s="57" t="s">
        <v>14</v>
      </c>
      <c r="K21" s="150"/>
      <c r="L21" s="14"/>
      <c r="M21" s="36" t="s">
        <v>15</v>
      </c>
      <c r="N21" s="38" t="s">
        <v>16</v>
      </c>
      <c r="O21" s="37" t="s">
        <v>17</v>
      </c>
      <c r="P21" s="38" t="s">
        <v>18</v>
      </c>
      <c r="R21" s="141"/>
      <c r="S21" s="137"/>
      <c r="U21"/>
      <c r="V21" s="15"/>
      <c r="W21" s="17"/>
    </row>
    <row r="22" spans="2:68" ht="15.75" x14ac:dyDescent="0.25">
      <c r="B22" s="131">
        <v>1</v>
      </c>
      <c r="C22" s="132"/>
      <c r="D22" s="78">
        <v>45608</v>
      </c>
      <c r="E22" s="80">
        <v>0.375</v>
      </c>
      <c r="F22" s="133">
        <f t="shared" ref="F22" si="0">G$16</f>
        <v>2505.8829999999998</v>
      </c>
      <c r="G22" s="134"/>
      <c r="H22" s="52">
        <f>G$16-E$12</f>
        <v>2482.3829999999998</v>
      </c>
      <c r="I22" s="43">
        <v>-15.17</v>
      </c>
      <c r="J22" s="58">
        <f>(G$16+E$13)+I22</f>
        <v>2491.3529999999996</v>
      </c>
      <c r="K22" s="59"/>
      <c r="L22" s="21"/>
      <c r="M22" s="39">
        <f>+J22-$H$16</f>
        <v>8.9699999999997999</v>
      </c>
      <c r="N22" s="43">
        <f t="shared" ref="N22:N25" si="1">M22*0.10197/1</f>
        <v>0.91467089999997964</v>
      </c>
      <c r="O22" s="39">
        <f t="shared" ref="O22:O25" si="2">M22*0.701432/1</f>
        <v>6.2918450399998598</v>
      </c>
      <c r="P22" s="39">
        <f t="shared" ref="P22:P25" si="3">+N22*0.01019716/1</f>
        <v>9.3270455146437919E-3</v>
      </c>
      <c r="R22" s="54">
        <f t="shared" ref="R22:R25" si="4">+$O$11*(M22-I22)</f>
        <v>48.279999999999603</v>
      </c>
      <c r="S22" s="41">
        <f t="shared" ref="S22:S25" si="5">M22/R22</f>
        <v>0.18579121789560632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ht="15.75" x14ac:dyDescent="0.25">
      <c r="B23" s="103">
        <v>2</v>
      </c>
      <c r="C23" s="104"/>
      <c r="D23" s="79">
        <v>45615</v>
      </c>
      <c r="E23" s="80">
        <v>0.45833333333333331</v>
      </c>
      <c r="F23" s="105">
        <f t="shared" ref="F23:F25" si="6">G$16</f>
        <v>2505.8829999999998</v>
      </c>
      <c r="G23" s="106"/>
      <c r="H23" s="52">
        <f t="shared" ref="H23:H25" si="7">G$16-E$12</f>
        <v>2482.3829999999998</v>
      </c>
      <c r="I23" s="44">
        <v>-15.17</v>
      </c>
      <c r="J23" s="56">
        <f t="shared" ref="J23:J25" si="8">(G$16+E$13)+I23</f>
        <v>2491.3529999999996</v>
      </c>
      <c r="K23" s="59"/>
      <c r="L23" s="21"/>
      <c r="M23" s="40">
        <f t="shared" ref="M23:M25" si="9">+J23-$H$16</f>
        <v>8.9699999999997999</v>
      </c>
      <c r="N23" s="44">
        <f t="shared" si="1"/>
        <v>0.91467089999997964</v>
      </c>
      <c r="O23" s="40">
        <f t="shared" si="2"/>
        <v>6.2918450399998598</v>
      </c>
      <c r="P23" s="40">
        <f t="shared" si="3"/>
        <v>9.3270455146437919E-3</v>
      </c>
      <c r="R23" s="42">
        <f t="shared" si="4"/>
        <v>48.279999999999603</v>
      </c>
      <c r="S23" s="42">
        <f t="shared" si="5"/>
        <v>0.18579121789560632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ht="15.75" x14ac:dyDescent="0.25">
      <c r="B24" s="131">
        <v>3</v>
      </c>
      <c r="C24" s="132"/>
      <c r="D24" s="79">
        <v>45617</v>
      </c>
      <c r="E24" s="80">
        <v>0.66666666666666663</v>
      </c>
      <c r="F24" s="105">
        <f t="shared" si="6"/>
        <v>2505.8829999999998</v>
      </c>
      <c r="G24" s="106"/>
      <c r="H24" s="52">
        <f t="shared" si="7"/>
        <v>2482.3829999999998</v>
      </c>
      <c r="I24" s="44">
        <v>-15.18</v>
      </c>
      <c r="J24" s="56">
        <f t="shared" si="8"/>
        <v>2491.3429999999998</v>
      </c>
      <c r="K24" s="59"/>
      <c r="L24" s="21"/>
      <c r="M24" s="40">
        <f t="shared" si="9"/>
        <v>8.9600000000000364</v>
      </c>
      <c r="N24" s="44">
        <f t="shared" si="1"/>
        <v>0.91365120000000377</v>
      </c>
      <c r="O24" s="40">
        <f t="shared" si="2"/>
        <v>6.2848307200000262</v>
      </c>
      <c r="P24" s="40">
        <f t="shared" si="3"/>
        <v>9.3166474705920384E-3</v>
      </c>
      <c r="Q24" s="1"/>
      <c r="R24" s="42">
        <f t="shared" si="4"/>
        <v>48.280000000000072</v>
      </c>
      <c r="S24" s="42">
        <f t="shared" si="5"/>
        <v>0.18558409279204688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ht="15.75" x14ac:dyDescent="0.25">
      <c r="B25" s="103">
        <v>4</v>
      </c>
      <c r="C25" s="104"/>
      <c r="D25" s="79">
        <v>45619</v>
      </c>
      <c r="E25" s="80">
        <v>0.58333333333333337</v>
      </c>
      <c r="F25" s="105">
        <f t="shared" si="6"/>
        <v>2505.8829999999998</v>
      </c>
      <c r="G25" s="106"/>
      <c r="H25" s="52">
        <f t="shared" si="7"/>
        <v>2482.3829999999998</v>
      </c>
      <c r="I25" s="44">
        <v>-15.17</v>
      </c>
      <c r="J25" s="56">
        <f t="shared" si="8"/>
        <v>2491.3529999999996</v>
      </c>
      <c r="K25" s="59"/>
      <c r="L25" s="21"/>
      <c r="M25" s="40">
        <f t="shared" si="9"/>
        <v>8.9699999999997999</v>
      </c>
      <c r="N25" s="44">
        <f t="shared" si="1"/>
        <v>0.91467089999997964</v>
      </c>
      <c r="O25" s="40">
        <f t="shared" si="2"/>
        <v>6.2918450399998598</v>
      </c>
      <c r="P25" s="40">
        <f t="shared" si="3"/>
        <v>9.3270455146437919E-3</v>
      </c>
      <c r="Q25" s="1"/>
      <c r="R25" s="42">
        <f t="shared" si="4"/>
        <v>48.279999999999603</v>
      </c>
      <c r="S25" s="42">
        <f t="shared" si="5"/>
        <v>0.18579121789560632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ht="15.75" x14ac:dyDescent="0.25">
      <c r="B26" s="103">
        <v>5</v>
      </c>
      <c r="C26" s="104"/>
      <c r="D26" s="79">
        <v>45630</v>
      </c>
      <c r="E26" s="80">
        <v>0.66666666666666663</v>
      </c>
      <c r="F26" s="105">
        <f t="shared" ref="F26" si="10">G$16</f>
        <v>2505.8829999999998</v>
      </c>
      <c r="G26" s="106"/>
      <c r="H26" s="52">
        <f t="shared" ref="H26" si="11">G$16-E$12</f>
        <v>2482.3829999999998</v>
      </c>
      <c r="I26" s="44">
        <v>-15.19</v>
      </c>
      <c r="J26" s="56">
        <f t="shared" ref="J26" si="12">(G$16+E$13)+I26</f>
        <v>2491.3329999999996</v>
      </c>
      <c r="K26" s="59"/>
      <c r="L26" s="21"/>
      <c r="M26" s="40">
        <f t="shared" ref="M26" si="13">+J26-$H$16</f>
        <v>8.9499999999998181</v>
      </c>
      <c r="N26" s="44">
        <f t="shared" ref="N26" si="14">M26*0.10197/1</f>
        <v>0.9126314999999815</v>
      </c>
      <c r="O26" s="40">
        <f t="shared" ref="O26" si="15">M26*0.701432/1</f>
        <v>6.2778163999998728</v>
      </c>
      <c r="P26" s="40">
        <f t="shared" ref="P26" si="16">+N26*0.01019716/1</f>
        <v>9.3062494265398112E-3</v>
      </c>
      <c r="Q26" s="1"/>
      <c r="R26" s="42">
        <f t="shared" ref="R26" si="17">+$O$11*(M26-I26)</f>
        <v>48.279999999999632</v>
      </c>
      <c r="S26" s="42">
        <f t="shared" ref="S26" si="18">M26/R26</f>
        <v>0.1853769676884815</v>
      </c>
    </row>
    <row r="27" spans="2:68" ht="15.75" x14ac:dyDescent="0.25">
      <c r="B27" s="103">
        <v>6</v>
      </c>
      <c r="C27" s="104"/>
      <c r="D27" s="79">
        <v>45637</v>
      </c>
      <c r="E27" s="80">
        <v>0.41666666666666669</v>
      </c>
      <c r="F27" s="105">
        <f t="shared" ref="F27" si="19">G$16</f>
        <v>2505.8829999999998</v>
      </c>
      <c r="G27" s="106"/>
      <c r="H27" s="52">
        <f t="shared" ref="H27" si="20">G$16-E$12</f>
        <v>2482.3829999999998</v>
      </c>
      <c r="I27" s="44">
        <v>-15.17</v>
      </c>
      <c r="J27" s="56">
        <f t="shared" ref="J27" si="21">(G$16+E$13)+I27</f>
        <v>2491.3529999999996</v>
      </c>
      <c r="K27" s="59"/>
      <c r="L27" s="21"/>
      <c r="M27" s="40">
        <f t="shared" ref="M27" si="22">+J27-$H$16</f>
        <v>8.9699999999997999</v>
      </c>
      <c r="N27" s="44">
        <f t="shared" ref="N27" si="23">M27*0.10197/1</f>
        <v>0.91467089999997964</v>
      </c>
      <c r="O27" s="40">
        <f t="shared" ref="O27" si="24">M27*0.701432/1</f>
        <v>6.2918450399998598</v>
      </c>
      <c r="P27" s="40">
        <f t="shared" ref="P27" si="25">+N27*0.01019716/1</f>
        <v>9.3270455146437919E-3</v>
      </c>
      <c r="Q27" s="1"/>
      <c r="R27" s="42">
        <f t="shared" ref="R27" si="26">+$O$11*(M27-I27)</f>
        <v>48.279999999999603</v>
      </c>
      <c r="S27" s="42">
        <f t="shared" ref="S27" si="27">M27/R27</f>
        <v>0.18579121789560632</v>
      </c>
    </row>
    <row r="28" spans="2:68" ht="15.75" x14ac:dyDescent="0.25">
      <c r="B28" s="103">
        <v>7</v>
      </c>
      <c r="C28" s="104"/>
      <c r="D28" s="79">
        <v>45644</v>
      </c>
      <c r="E28" s="80">
        <v>0.375</v>
      </c>
      <c r="F28" s="105">
        <f t="shared" ref="F28" si="28">G$16</f>
        <v>2505.8829999999998</v>
      </c>
      <c r="G28" s="106"/>
      <c r="H28" s="52">
        <f t="shared" ref="H28" si="29">G$16-E$12</f>
        <v>2482.3829999999998</v>
      </c>
      <c r="I28" s="44">
        <v>-15.18</v>
      </c>
      <c r="J28" s="56">
        <f t="shared" ref="J28" si="30">(G$16+E$13)+I28</f>
        <v>2491.3429999999998</v>
      </c>
      <c r="K28" s="59"/>
      <c r="L28" s="21"/>
      <c r="M28" s="40">
        <f t="shared" ref="M28" si="31">+J28-$H$16</f>
        <v>8.9600000000000364</v>
      </c>
      <c r="N28" s="44">
        <f t="shared" ref="N28" si="32">M28*0.10197/1</f>
        <v>0.91365120000000377</v>
      </c>
      <c r="O28" s="40">
        <f t="shared" ref="O28" si="33">M28*0.701432/1</f>
        <v>6.2848307200000262</v>
      </c>
      <c r="P28" s="40">
        <f t="shared" ref="P28" si="34">+N28*0.01019716/1</f>
        <v>9.3166474705920384E-3</v>
      </c>
      <c r="Q28" s="1"/>
      <c r="R28" s="42">
        <f t="shared" ref="R28" si="35">+$O$11*(M28-I28)</f>
        <v>48.280000000000072</v>
      </c>
      <c r="S28" s="42">
        <f t="shared" ref="S28" si="36">M28/R28</f>
        <v>0.18558409279204688</v>
      </c>
    </row>
    <row r="29" spans="2:68" ht="15.75" x14ac:dyDescent="0.25">
      <c r="B29" s="103">
        <v>8</v>
      </c>
      <c r="C29" s="104"/>
      <c r="D29" s="79">
        <v>45654</v>
      </c>
      <c r="E29" s="80">
        <v>0.41666666666666669</v>
      </c>
      <c r="F29" s="105">
        <f t="shared" ref="F29:F30" si="37">G$16</f>
        <v>2505.8829999999998</v>
      </c>
      <c r="G29" s="106"/>
      <c r="H29" s="52">
        <f t="shared" ref="H29:H30" si="38">G$16-E$12</f>
        <v>2482.3829999999998</v>
      </c>
      <c r="I29" s="44">
        <v>-15.18</v>
      </c>
      <c r="J29" s="56">
        <f t="shared" ref="J29:J30" si="39">(G$16+E$13)+I29</f>
        <v>2491.3429999999998</v>
      </c>
      <c r="K29" s="59"/>
      <c r="L29" s="21"/>
      <c r="M29" s="40">
        <f t="shared" ref="M29:M30" si="40">+J29-$H$16</f>
        <v>8.9600000000000364</v>
      </c>
      <c r="N29" s="44">
        <f t="shared" ref="N29:N30" si="41">M29*0.10197/1</f>
        <v>0.91365120000000377</v>
      </c>
      <c r="O29" s="40">
        <f t="shared" ref="O29:O30" si="42">M29*0.701432/1</f>
        <v>6.2848307200000262</v>
      </c>
      <c r="P29" s="40">
        <f t="shared" ref="P29:P30" si="43">+N29*0.01019716/1</f>
        <v>9.3166474705920384E-3</v>
      </c>
      <c r="Q29" s="1"/>
      <c r="R29" s="42">
        <f t="shared" ref="R29:R30" si="44">+$O$11*(M29-I29)</f>
        <v>48.280000000000072</v>
      </c>
      <c r="S29" s="42">
        <f t="shared" ref="S29:S30" si="45">M29/R29</f>
        <v>0.18558409279204688</v>
      </c>
    </row>
    <row r="30" spans="2:68" ht="15.75" x14ac:dyDescent="0.25">
      <c r="B30" s="103">
        <v>9</v>
      </c>
      <c r="C30" s="104"/>
      <c r="D30" s="79">
        <v>45663</v>
      </c>
      <c r="E30" s="80">
        <v>0.66666666666666663</v>
      </c>
      <c r="F30" s="105">
        <f t="shared" si="37"/>
        <v>2505.8829999999998</v>
      </c>
      <c r="G30" s="106"/>
      <c r="H30" s="52">
        <f t="shared" si="38"/>
        <v>2482.3829999999998</v>
      </c>
      <c r="I30" s="44">
        <v>-15.18</v>
      </c>
      <c r="J30" s="56">
        <f t="shared" si="39"/>
        <v>2491.3429999999998</v>
      </c>
      <c r="K30" s="59"/>
      <c r="L30" s="21"/>
      <c r="M30" s="40">
        <f t="shared" si="40"/>
        <v>8.9600000000000364</v>
      </c>
      <c r="N30" s="44">
        <f t="shared" si="41"/>
        <v>0.91365120000000377</v>
      </c>
      <c r="O30" s="40">
        <f t="shared" si="42"/>
        <v>6.2848307200000262</v>
      </c>
      <c r="P30" s="40">
        <f t="shared" si="43"/>
        <v>9.3166474705920384E-3</v>
      </c>
      <c r="Q30" s="1"/>
      <c r="R30" s="42">
        <f t="shared" si="44"/>
        <v>48.280000000000072</v>
      </c>
      <c r="S30" s="42">
        <f t="shared" si="45"/>
        <v>0.18558409279204688</v>
      </c>
    </row>
    <row r="31" spans="2:68" ht="15.75" x14ac:dyDescent="0.25">
      <c r="B31" s="103">
        <v>10</v>
      </c>
      <c r="C31" s="104"/>
      <c r="D31" s="79">
        <v>45671</v>
      </c>
      <c r="E31" s="80">
        <v>0.45833333333333331</v>
      </c>
      <c r="F31" s="105">
        <f t="shared" ref="F31" si="46">G$16</f>
        <v>2505.8829999999998</v>
      </c>
      <c r="G31" s="106"/>
      <c r="H31" s="52">
        <f t="shared" ref="H31" si="47">G$16-E$12</f>
        <v>2482.3829999999998</v>
      </c>
      <c r="I31" s="44">
        <v>-15.15</v>
      </c>
      <c r="J31" s="56">
        <f t="shared" ref="J31" si="48">(G$16+E$13)+I31</f>
        <v>2491.3729999999996</v>
      </c>
      <c r="K31" s="59"/>
      <c r="L31" s="21"/>
      <c r="M31" s="40">
        <f t="shared" ref="M31" si="49">+J31-$H$16</f>
        <v>8.9899999999997817</v>
      </c>
      <c r="N31" s="44">
        <f t="shared" ref="N31" si="50">M31*0.10197/1</f>
        <v>0.91671029999997777</v>
      </c>
      <c r="O31" s="40">
        <f t="shared" ref="O31" si="51">M31*0.701432/1</f>
        <v>6.3058736799998476</v>
      </c>
      <c r="P31" s="40">
        <f t="shared" ref="P31" si="52">+N31*0.01019716/1</f>
        <v>9.3478416027477744E-3</v>
      </c>
      <c r="Q31" s="1"/>
      <c r="R31" s="42">
        <f t="shared" ref="R31" si="53">+$O$11*(M31-I31)</f>
        <v>48.279999999999561</v>
      </c>
      <c r="S31" s="42">
        <f t="shared" ref="S31" si="54">M31/R31</f>
        <v>0.18620546810273123</v>
      </c>
    </row>
    <row r="32" spans="2:68" ht="15.75" x14ac:dyDescent="0.25">
      <c r="B32" s="103">
        <v>11</v>
      </c>
      <c r="C32" s="104"/>
      <c r="D32" s="79">
        <v>45685</v>
      </c>
      <c r="E32" s="80">
        <v>0.41666666666666669</v>
      </c>
      <c r="F32" s="105">
        <f t="shared" ref="F32" si="55">G$16</f>
        <v>2505.8829999999998</v>
      </c>
      <c r="G32" s="106"/>
      <c r="H32" s="100">
        <f t="shared" ref="H32" si="56">G$16-E$12</f>
        <v>2482.3829999999998</v>
      </c>
      <c r="I32" s="44">
        <v>-15.16</v>
      </c>
      <c r="J32" s="56">
        <f t="shared" ref="J32" si="57">(G$16+E$13)+I32</f>
        <v>2491.3629999999998</v>
      </c>
      <c r="K32" s="59"/>
      <c r="L32" s="21"/>
      <c r="M32" s="40">
        <f t="shared" ref="M32" si="58">+J32-$H$16</f>
        <v>8.9800000000000182</v>
      </c>
      <c r="N32" s="44">
        <f t="shared" ref="N32" si="59">M32*0.10197/1</f>
        <v>0.91569060000000191</v>
      </c>
      <c r="O32" s="40">
        <f t="shared" ref="O32" si="60">M32*0.701432/1</f>
        <v>6.2988593600000131</v>
      </c>
      <c r="P32" s="40">
        <f t="shared" ref="P32" si="61">+N32*0.01019716/1</f>
        <v>9.3374435586960191E-3</v>
      </c>
      <c r="Q32" s="1"/>
      <c r="R32" s="42">
        <f t="shared" ref="R32" si="62">+$O$11*(M32-I32)</f>
        <v>48.280000000000037</v>
      </c>
      <c r="S32" s="42">
        <f t="shared" ref="S32" si="63">M32/R32</f>
        <v>0.18599834299917173</v>
      </c>
    </row>
    <row r="33" spans="2:19" ht="15.75" x14ac:dyDescent="0.25">
      <c r="B33" s="103">
        <v>12</v>
      </c>
      <c r="C33" s="104"/>
      <c r="D33" s="79">
        <v>45703</v>
      </c>
      <c r="E33" s="80">
        <v>0.45833333333333298</v>
      </c>
      <c r="F33" s="105">
        <f t="shared" ref="F33" si="64">G$16</f>
        <v>2505.8829999999998</v>
      </c>
      <c r="G33" s="106"/>
      <c r="H33" s="101">
        <f t="shared" ref="H33" si="65">G$16-E$12</f>
        <v>2482.3829999999998</v>
      </c>
      <c r="I33" s="44">
        <v>-15.145</v>
      </c>
      <c r="J33" s="56">
        <f t="shared" ref="J33" si="66">(G$16+E$13)+I33</f>
        <v>2491.3779999999997</v>
      </c>
      <c r="K33" s="59"/>
      <c r="L33" s="21"/>
      <c r="M33" s="40">
        <f t="shared" ref="M33" si="67">+J33-$H$16</f>
        <v>8.9949999999998909</v>
      </c>
      <c r="N33" s="44">
        <f t="shared" ref="N33" si="68">M33*0.10197/1</f>
        <v>0.91722014999998891</v>
      </c>
      <c r="O33" s="40">
        <f t="shared" ref="O33" si="69">M33*0.701432/1</f>
        <v>6.3093808399999238</v>
      </c>
      <c r="P33" s="40">
        <f t="shared" ref="P33" si="70">+N33*0.01019716/1</f>
        <v>9.3530406247738871E-3</v>
      </c>
      <c r="Q33" s="1"/>
      <c r="R33" s="42">
        <f t="shared" ref="R33" si="71">+$O$11*(M33-I33)</f>
        <v>48.279999999999781</v>
      </c>
      <c r="S33" s="42">
        <f t="shared" ref="S33" si="72">M33/R33</f>
        <v>0.1863090306545139</v>
      </c>
    </row>
    <row r="34" spans="2:19" ht="15.75" x14ac:dyDescent="0.25">
      <c r="B34" s="103">
        <v>13</v>
      </c>
      <c r="C34" s="104"/>
      <c r="D34" s="79">
        <v>45719</v>
      </c>
      <c r="E34" s="80">
        <v>0.5</v>
      </c>
      <c r="F34" s="105">
        <f t="shared" ref="F34" si="73">G$16</f>
        <v>2505.8829999999998</v>
      </c>
      <c r="G34" s="106"/>
      <c r="H34" s="102">
        <f t="shared" ref="H34" si="74">G$16-E$12</f>
        <v>2482.3829999999998</v>
      </c>
      <c r="I34" s="44">
        <v>-15.14</v>
      </c>
      <c r="J34" s="56">
        <f t="shared" ref="J34" si="75">(G$16+E$13)+I34</f>
        <v>2491.3829999999998</v>
      </c>
      <c r="K34" s="59"/>
      <c r="L34" s="21"/>
      <c r="M34" s="40">
        <f t="shared" ref="M34" si="76">+J34-$H$16</f>
        <v>9</v>
      </c>
      <c r="N34" s="44">
        <f t="shared" ref="N34" si="77">M34*0.10197/1</f>
        <v>0.91773000000000005</v>
      </c>
      <c r="O34" s="40">
        <f t="shared" ref="O34" si="78">M34*0.701432/1</f>
        <v>6.3128880000000009</v>
      </c>
      <c r="P34" s="40">
        <f t="shared" ref="P34" si="79">+N34*0.01019716/1</f>
        <v>9.3582396468000015E-3</v>
      </c>
      <c r="Q34" s="1"/>
      <c r="R34" s="42">
        <f t="shared" ref="R34" si="80">+$O$11*(M34-I34)</f>
        <v>48.28</v>
      </c>
      <c r="S34" s="42">
        <f t="shared" ref="S34" si="81">M34/R34</f>
        <v>0.18641259320629661</v>
      </c>
    </row>
  </sheetData>
  <dataConsolidate/>
  <mergeCells count="39">
    <mergeCell ref="B32:C32"/>
    <mergeCell ref="F32:G32"/>
    <mergeCell ref="B31:C31"/>
    <mergeCell ref="F31:G31"/>
    <mergeCell ref="F25:G25"/>
    <mergeCell ref="B29:C29"/>
    <mergeCell ref="F29:G29"/>
    <mergeCell ref="B30:C30"/>
    <mergeCell ref="F30:G30"/>
    <mergeCell ref="B27:C27"/>
    <mergeCell ref="F27:G27"/>
    <mergeCell ref="B28:C28"/>
    <mergeCell ref="F28:G28"/>
    <mergeCell ref="B26:C26"/>
    <mergeCell ref="F26:G26"/>
    <mergeCell ref="B25:C25"/>
    <mergeCell ref="F24:G24"/>
    <mergeCell ref="B22:C22"/>
    <mergeCell ref="S19:S21"/>
    <mergeCell ref="J19:J20"/>
    <mergeCell ref="R19:R21"/>
    <mergeCell ref="M19:P20"/>
    <mergeCell ref="K19:K21"/>
    <mergeCell ref="B34:C34"/>
    <mergeCell ref="F34:G34"/>
    <mergeCell ref="B33:C33"/>
    <mergeCell ref="F33:G33"/>
    <mergeCell ref="E2:K5"/>
    <mergeCell ref="H19:H20"/>
    <mergeCell ref="E19:E21"/>
    <mergeCell ref="B19:C21"/>
    <mergeCell ref="D19:D21"/>
    <mergeCell ref="I19:I20"/>
    <mergeCell ref="F19:G20"/>
    <mergeCell ref="F21:G21"/>
    <mergeCell ref="B23:C23"/>
    <mergeCell ref="B24:C24"/>
    <mergeCell ref="F22:G22"/>
    <mergeCell ref="F23:G23"/>
  </mergeCells>
  <phoneticPr fontId="15" type="noConversion"/>
  <pageMargins left="0.7" right="0.7" top="0.75" bottom="0.75" header="0.3" footer="0.3"/>
  <pageSetup paperSize="9"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B1:BP34"/>
  <sheetViews>
    <sheetView tabSelected="1" topLeftCell="B1" zoomScale="85" zoomScaleNormal="85" workbookViewId="0">
      <pane ySplit="21" topLeftCell="A22" activePane="bottomLeft" state="frozen"/>
      <selection pane="bottomLeft" activeCell="K35" sqref="K35"/>
    </sheetView>
  </sheetViews>
  <sheetFormatPr baseColWidth="10" defaultRowHeight="15.75" x14ac:dyDescent="0.25"/>
  <cols>
    <col min="1" max="1" width="1.140625" customWidth="1"/>
    <col min="2" max="3" width="4.7109375" customWidth="1"/>
    <col min="4" max="4" width="20.7109375" customWidth="1"/>
    <col min="5" max="5" width="15.7109375" customWidth="1"/>
    <col min="6" max="6" width="13.42578125" customWidth="1"/>
    <col min="7" max="7" width="11" customWidth="1"/>
    <col min="8" max="8" width="15.7109375" style="61" customWidth="1"/>
    <col min="9" max="9" width="15.7109375" style="91" customWidth="1"/>
    <col min="10" max="10" width="15.7109375" customWidth="1"/>
    <col min="11" max="11" width="20.7109375" customWidth="1"/>
    <col min="12" max="12" width="1.140625" customWidth="1"/>
    <col min="13" max="16" width="10.7109375" customWidth="1"/>
    <col min="17" max="17" width="1.140625" customWidth="1"/>
    <col min="18" max="19" width="10.710937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"/>
    <row r="2" spans="2:16" ht="21" customHeight="1" x14ac:dyDescent="0.25">
      <c r="B2" s="154"/>
      <c r="C2" s="155"/>
      <c r="D2" s="156"/>
      <c r="E2" s="107" t="s">
        <v>35</v>
      </c>
      <c r="F2" s="108"/>
      <c r="G2" s="108"/>
      <c r="H2" s="108"/>
      <c r="I2" s="108"/>
      <c r="J2" s="108"/>
      <c r="K2" s="109"/>
    </row>
    <row r="3" spans="2:16" ht="21" customHeight="1" x14ac:dyDescent="0.25">
      <c r="B3" s="157"/>
      <c r="C3" s="158"/>
      <c r="D3" s="159"/>
      <c r="E3" s="110"/>
      <c r="F3" s="111"/>
      <c r="G3" s="111"/>
      <c r="H3" s="111"/>
      <c r="I3" s="111"/>
      <c r="J3" s="111"/>
      <c r="K3" s="112"/>
    </row>
    <row r="4" spans="2:16" ht="21" customHeight="1" x14ac:dyDescent="0.25">
      <c r="B4" s="157"/>
      <c r="C4" s="158"/>
      <c r="D4" s="159"/>
      <c r="E4" s="110"/>
      <c r="F4" s="111"/>
      <c r="G4" s="111"/>
      <c r="H4" s="111"/>
      <c r="I4" s="111"/>
      <c r="J4" s="111"/>
      <c r="K4" s="112"/>
    </row>
    <row r="5" spans="2:16" ht="21" customHeight="1" thickBot="1" x14ac:dyDescent="0.3">
      <c r="B5" s="160"/>
      <c r="C5" s="161"/>
      <c r="D5" s="162"/>
      <c r="E5" s="113"/>
      <c r="F5" s="114"/>
      <c r="G5" s="114"/>
      <c r="H5" s="114"/>
      <c r="I5" s="114"/>
      <c r="J5" s="114"/>
      <c r="K5" s="115"/>
    </row>
    <row r="6" spans="2:16" ht="15" customHeight="1" x14ac:dyDescent="0.25">
      <c r="B6" s="9"/>
      <c r="C6" s="8"/>
      <c r="D6" s="8"/>
      <c r="E6" s="7"/>
      <c r="F6" s="7"/>
      <c r="G6" s="7"/>
      <c r="H6" s="62"/>
      <c r="I6" s="86"/>
      <c r="J6" s="12"/>
      <c r="K6" s="46"/>
    </row>
    <row r="7" spans="2:16" ht="15" customHeight="1" x14ac:dyDescent="0.25">
      <c r="B7" s="6"/>
      <c r="C7" s="32" t="s">
        <v>7</v>
      </c>
      <c r="D7" s="22"/>
      <c r="E7" s="50" t="s">
        <v>32</v>
      </c>
      <c r="F7" s="33"/>
      <c r="G7" s="33"/>
      <c r="H7" s="50"/>
      <c r="I7" s="84"/>
      <c r="J7" s="34"/>
      <c r="K7" s="46"/>
    </row>
    <row r="8" spans="2:16" ht="15" customHeight="1" x14ac:dyDescent="0.25">
      <c r="B8" s="6"/>
      <c r="C8" s="32" t="s">
        <v>6</v>
      </c>
      <c r="D8" s="22"/>
      <c r="E8" s="50"/>
      <c r="F8" s="33"/>
      <c r="G8" s="33"/>
      <c r="H8" s="50"/>
      <c r="I8" s="87"/>
      <c r="J8" s="47"/>
      <c r="K8" s="46"/>
    </row>
    <row r="9" spans="2:16" ht="15" customHeight="1" x14ac:dyDescent="0.25">
      <c r="B9" s="6"/>
      <c r="C9" s="32"/>
      <c r="D9" s="22"/>
      <c r="E9" s="34"/>
      <c r="F9" s="34"/>
      <c r="G9" s="34"/>
      <c r="H9" s="63"/>
      <c r="I9" s="88"/>
      <c r="J9" s="22"/>
      <c r="K9" s="46"/>
    </row>
    <row r="10" spans="2:16" ht="15" customHeight="1" x14ac:dyDescent="0.25">
      <c r="B10" s="6"/>
      <c r="C10" s="32" t="s">
        <v>8</v>
      </c>
      <c r="D10" s="22"/>
      <c r="E10" s="51" t="s">
        <v>36</v>
      </c>
      <c r="F10" s="12"/>
      <c r="G10" s="12"/>
      <c r="H10" s="50"/>
      <c r="I10" s="88"/>
      <c r="J10" s="22"/>
      <c r="K10" s="46"/>
      <c r="N10" s="31" t="s">
        <v>20</v>
      </c>
      <c r="O10" s="53" t="s">
        <v>28</v>
      </c>
    </row>
    <row r="11" spans="2:16" ht="15" customHeight="1" x14ac:dyDescent="0.25">
      <c r="B11" s="6"/>
      <c r="C11" s="32" t="s">
        <v>0</v>
      </c>
      <c r="D11" s="22"/>
      <c r="E11" s="51"/>
      <c r="F11" s="12"/>
      <c r="G11" s="12"/>
      <c r="H11" s="50"/>
      <c r="I11" s="88"/>
      <c r="J11" s="22"/>
      <c r="K11" s="46"/>
      <c r="N11" s="31" t="s">
        <v>21</v>
      </c>
      <c r="O11" s="61">
        <v>2</v>
      </c>
      <c r="P11" s="31" t="s">
        <v>22</v>
      </c>
    </row>
    <row r="12" spans="2:16" ht="15" customHeight="1" x14ac:dyDescent="0.25">
      <c r="B12" s="6"/>
      <c r="C12" s="32" t="s">
        <v>10</v>
      </c>
      <c r="D12" s="22"/>
      <c r="E12" s="99">
        <v>27.5</v>
      </c>
      <c r="F12" s="45" t="s">
        <v>25</v>
      </c>
      <c r="G12" s="45"/>
      <c r="H12" s="45"/>
      <c r="I12" s="88"/>
      <c r="J12" s="22"/>
      <c r="K12" s="46"/>
      <c r="O12" s="48"/>
    </row>
    <row r="13" spans="2:16" ht="15" customHeight="1" x14ac:dyDescent="0.25">
      <c r="B13" s="6"/>
      <c r="C13" s="32" t="s">
        <v>12</v>
      </c>
      <c r="D13" s="22"/>
      <c r="E13" s="99">
        <v>0.96</v>
      </c>
      <c r="F13" s="45" t="s">
        <v>25</v>
      </c>
      <c r="G13" s="45"/>
      <c r="H13" s="45"/>
      <c r="I13" s="88"/>
      <c r="J13" s="22"/>
      <c r="K13" s="46"/>
    </row>
    <row r="14" spans="2:16" ht="15" customHeight="1" x14ac:dyDescent="0.25">
      <c r="B14" s="6"/>
      <c r="C14" s="32"/>
      <c r="D14" s="22"/>
      <c r="E14" s="34"/>
      <c r="F14" s="34"/>
      <c r="G14" s="34"/>
      <c r="H14" s="63"/>
      <c r="I14" s="88"/>
      <c r="J14" s="22"/>
      <c r="K14" s="46"/>
    </row>
    <row r="15" spans="2:16" ht="15" customHeight="1" x14ac:dyDescent="0.25">
      <c r="B15" s="6"/>
      <c r="C15" s="34"/>
      <c r="D15" s="22"/>
      <c r="E15" s="5" t="s">
        <v>5</v>
      </c>
      <c r="F15" s="5" t="s">
        <v>4</v>
      </c>
      <c r="G15" s="64" t="s">
        <v>37</v>
      </c>
      <c r="H15" s="4" t="s">
        <v>11</v>
      </c>
      <c r="I15" s="88"/>
      <c r="J15" s="55"/>
      <c r="K15" s="46"/>
      <c r="N15" s="66"/>
    </row>
    <row r="16" spans="2:16" ht="15" customHeight="1" x14ac:dyDescent="0.25">
      <c r="B16" s="6"/>
      <c r="C16" s="35" t="s">
        <v>3</v>
      </c>
      <c r="D16" s="1"/>
      <c r="E16" s="97">
        <v>809757.696</v>
      </c>
      <c r="F16" s="97">
        <v>9156234.3210000005</v>
      </c>
      <c r="G16" s="98">
        <v>2522.8719999999998</v>
      </c>
      <c r="H16" s="98">
        <f>G16-E12</f>
        <v>2495.3719999999998</v>
      </c>
      <c r="I16" s="88"/>
      <c r="J16" s="77"/>
      <c r="K16" s="46"/>
    </row>
    <row r="17" spans="2:68" ht="16.5" thickBot="1" x14ac:dyDescent="0.3">
      <c r="B17" s="23"/>
      <c r="C17" s="24"/>
      <c r="D17" s="24"/>
      <c r="E17" s="24"/>
      <c r="F17" s="24"/>
      <c r="G17" s="24"/>
      <c r="H17" s="65"/>
      <c r="I17" s="89"/>
      <c r="J17" s="24"/>
      <c r="K17" s="3"/>
    </row>
    <row r="18" spans="2:68" ht="6" customHeight="1" thickBot="1" x14ac:dyDescent="0.3">
      <c r="B18" s="26"/>
      <c r="C18" s="26"/>
      <c r="D18" s="26"/>
      <c r="E18" s="26"/>
      <c r="F18" s="26"/>
      <c r="G18" s="26"/>
      <c r="H18" s="20"/>
      <c r="I18" s="90"/>
      <c r="J18" s="26"/>
      <c r="K18" s="2"/>
    </row>
    <row r="19" spans="2:68" ht="15.75" customHeight="1" x14ac:dyDescent="0.25">
      <c r="B19" s="116" t="s">
        <v>2</v>
      </c>
      <c r="C19" s="121"/>
      <c r="D19" s="118" t="s">
        <v>1</v>
      </c>
      <c r="E19" s="118" t="s">
        <v>30</v>
      </c>
      <c r="F19" s="116" t="s">
        <v>31</v>
      </c>
      <c r="G19" s="121"/>
      <c r="H19" s="116" t="s">
        <v>26</v>
      </c>
      <c r="I19" s="126" t="s">
        <v>9</v>
      </c>
      <c r="J19" s="138" t="s">
        <v>27</v>
      </c>
      <c r="K19" s="151" t="s">
        <v>29</v>
      </c>
      <c r="L19" s="20"/>
      <c r="M19" s="142" t="s">
        <v>19</v>
      </c>
      <c r="N19" s="143"/>
      <c r="O19" s="143"/>
      <c r="P19" s="144"/>
      <c r="R19" s="126" t="s">
        <v>23</v>
      </c>
      <c r="S19" s="135" t="s">
        <v>24</v>
      </c>
      <c r="U19"/>
      <c r="V19" s="15"/>
      <c r="W19" s="17"/>
    </row>
    <row r="20" spans="2:68" ht="16.5" thickBot="1" x14ac:dyDescent="0.3">
      <c r="B20" s="122"/>
      <c r="C20" s="123"/>
      <c r="D20" s="119"/>
      <c r="E20" s="119"/>
      <c r="F20" s="117"/>
      <c r="G20" s="128"/>
      <c r="H20" s="117"/>
      <c r="I20" s="127"/>
      <c r="J20" s="139"/>
      <c r="K20" s="152"/>
      <c r="L20" s="13"/>
      <c r="M20" s="145"/>
      <c r="N20" s="146"/>
      <c r="O20" s="146"/>
      <c r="P20" s="147"/>
      <c r="R20" s="140"/>
      <c r="S20" s="136"/>
      <c r="U20"/>
      <c r="V20" s="15"/>
      <c r="W20" s="17"/>
    </row>
    <row r="21" spans="2:68" ht="16.5" thickBot="1" x14ac:dyDescent="0.3">
      <c r="B21" s="124"/>
      <c r="C21" s="125"/>
      <c r="D21" s="120"/>
      <c r="E21" s="120"/>
      <c r="F21" s="129" t="s">
        <v>13</v>
      </c>
      <c r="G21" s="130"/>
      <c r="H21" s="19" t="s">
        <v>13</v>
      </c>
      <c r="I21" s="85" t="s">
        <v>13</v>
      </c>
      <c r="J21" s="57" t="s">
        <v>14</v>
      </c>
      <c r="K21" s="153"/>
      <c r="L21" s="14"/>
      <c r="M21" s="36" t="s">
        <v>15</v>
      </c>
      <c r="N21" s="38" t="s">
        <v>16</v>
      </c>
      <c r="O21" s="37" t="s">
        <v>17</v>
      </c>
      <c r="P21" s="38" t="s">
        <v>18</v>
      </c>
      <c r="R21" s="141"/>
      <c r="S21" s="137"/>
      <c r="U21"/>
      <c r="V21" s="15"/>
      <c r="W21" s="17"/>
    </row>
    <row r="22" spans="2:68" x14ac:dyDescent="0.25">
      <c r="B22" s="131">
        <v>1</v>
      </c>
      <c r="C22" s="132"/>
      <c r="D22" s="78">
        <v>45608</v>
      </c>
      <c r="E22" s="80">
        <v>0.375</v>
      </c>
      <c r="F22" s="163">
        <f t="shared" ref="F22:F25" si="0">G$16</f>
        <v>2522.8719999999998</v>
      </c>
      <c r="G22" s="164"/>
      <c r="H22" s="81">
        <f t="shared" ref="H22:H28" si="1">G$16-E$12</f>
        <v>2495.3719999999998</v>
      </c>
      <c r="I22" s="42">
        <v>-26.98</v>
      </c>
      <c r="J22" s="92">
        <f t="shared" ref="J22:J28" si="2">(G$16+E$13)+I22</f>
        <v>2496.8519999999999</v>
      </c>
      <c r="K22" s="82"/>
      <c r="L22" s="21"/>
      <c r="M22" s="39">
        <f t="shared" ref="M22:M25" si="3">+J22-$H$16</f>
        <v>1.4800000000000182</v>
      </c>
      <c r="N22" s="43">
        <f t="shared" ref="N22:N25" si="4">M22*0.10197/1</f>
        <v>0.15091560000000187</v>
      </c>
      <c r="O22" s="39">
        <f t="shared" ref="O22:O25" si="5">M22*0.701432/1</f>
        <v>1.0381193600000129</v>
      </c>
      <c r="P22" s="39">
        <f t="shared" ref="P22:P25" si="6">+N22*0.01019716/1</f>
        <v>1.5389105196960192E-3</v>
      </c>
      <c r="R22" s="54">
        <f t="shared" ref="R22:R25" si="7">+$O$11*(M22-I22)</f>
        <v>56.920000000000037</v>
      </c>
      <c r="S22" s="41">
        <f t="shared" ref="S22:S25" si="8">M22/R22</f>
        <v>2.6001405481377676E-2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x14ac:dyDescent="0.25">
      <c r="B23" s="103">
        <v>2</v>
      </c>
      <c r="C23" s="104"/>
      <c r="D23" s="79">
        <v>45615</v>
      </c>
      <c r="E23" s="80">
        <v>0.45833333333333331</v>
      </c>
      <c r="F23" s="105">
        <f t="shared" si="0"/>
        <v>2522.8719999999998</v>
      </c>
      <c r="G23" s="106"/>
      <c r="H23" s="81">
        <f t="shared" si="1"/>
        <v>2495.3719999999998</v>
      </c>
      <c r="I23" s="42">
        <v>-27.26</v>
      </c>
      <c r="J23" s="93">
        <f t="shared" si="2"/>
        <v>2496.5719999999997</v>
      </c>
      <c r="K23" s="83"/>
      <c r="L23" s="21"/>
      <c r="M23" s="40">
        <f t="shared" si="3"/>
        <v>1.1999999999998181</v>
      </c>
      <c r="N23" s="44">
        <f t="shared" si="4"/>
        <v>0.12236399999998146</v>
      </c>
      <c r="O23" s="40">
        <f t="shared" si="5"/>
        <v>0.84171839999987252</v>
      </c>
      <c r="P23" s="40">
        <f t="shared" si="6"/>
        <v>1.247765286239811E-3</v>
      </c>
      <c r="R23" s="42">
        <f t="shared" si="7"/>
        <v>56.919999999999639</v>
      </c>
      <c r="S23" s="42">
        <f t="shared" si="8"/>
        <v>2.1082220660573185E-2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x14ac:dyDescent="0.25">
      <c r="B24" s="103">
        <v>3</v>
      </c>
      <c r="C24" s="104"/>
      <c r="D24" s="79">
        <v>45617</v>
      </c>
      <c r="E24" s="80">
        <v>0.66666666666666663</v>
      </c>
      <c r="F24" s="105">
        <f t="shared" si="0"/>
        <v>2522.8719999999998</v>
      </c>
      <c r="G24" s="106"/>
      <c r="H24" s="81">
        <f t="shared" si="1"/>
        <v>2495.3719999999998</v>
      </c>
      <c r="I24" s="42">
        <v>-27.3</v>
      </c>
      <c r="J24" s="93">
        <f t="shared" si="2"/>
        <v>2496.5319999999997</v>
      </c>
      <c r="K24" s="83"/>
      <c r="L24" s="21"/>
      <c r="M24" s="40">
        <f t="shared" si="3"/>
        <v>1.1599999999998545</v>
      </c>
      <c r="N24" s="44">
        <f t="shared" si="4"/>
        <v>0.11828519999998517</v>
      </c>
      <c r="O24" s="40">
        <f t="shared" si="5"/>
        <v>0.81366111999989799</v>
      </c>
      <c r="P24" s="40">
        <f t="shared" si="6"/>
        <v>1.2061731100318489E-3</v>
      </c>
      <c r="Q24" s="1"/>
      <c r="R24" s="42">
        <f t="shared" si="7"/>
        <v>56.91999999999971</v>
      </c>
      <c r="S24" s="42">
        <f t="shared" si="8"/>
        <v>2.037947997188792E-2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x14ac:dyDescent="0.25">
      <c r="B25" s="103">
        <v>4</v>
      </c>
      <c r="C25" s="104"/>
      <c r="D25" s="79">
        <v>45619</v>
      </c>
      <c r="E25" s="80">
        <v>0.58333333333333337</v>
      </c>
      <c r="F25" s="105">
        <f t="shared" si="0"/>
        <v>2522.8719999999998</v>
      </c>
      <c r="G25" s="106"/>
      <c r="H25" s="81">
        <f t="shared" si="1"/>
        <v>2495.3719999999998</v>
      </c>
      <c r="I25" s="42">
        <v>-27.32</v>
      </c>
      <c r="J25" s="93">
        <f t="shared" si="2"/>
        <v>2496.5119999999997</v>
      </c>
      <c r="K25" s="83"/>
      <c r="L25" s="21"/>
      <c r="M25" s="40">
        <f t="shared" si="3"/>
        <v>1.1399999999998727</v>
      </c>
      <c r="N25" s="44">
        <f t="shared" si="4"/>
        <v>0.11624579999998702</v>
      </c>
      <c r="O25" s="40">
        <f t="shared" si="5"/>
        <v>0.79963247999991072</v>
      </c>
      <c r="P25" s="40">
        <f t="shared" si="6"/>
        <v>1.1853770219278678E-3</v>
      </c>
      <c r="Q25" s="1"/>
      <c r="R25" s="42">
        <f t="shared" si="7"/>
        <v>56.919999999999746</v>
      </c>
      <c r="S25" s="42">
        <f t="shared" si="8"/>
        <v>2.0028109627545289E-2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x14ac:dyDescent="0.25">
      <c r="B26" s="103">
        <v>5</v>
      </c>
      <c r="C26" s="104"/>
      <c r="D26" s="79">
        <v>45630</v>
      </c>
      <c r="E26" s="80">
        <v>0.66666666666666663</v>
      </c>
      <c r="F26" s="105">
        <f t="shared" ref="F26" si="9">G$16</f>
        <v>2522.8719999999998</v>
      </c>
      <c r="G26" s="106"/>
      <c r="H26" s="81">
        <f t="shared" si="1"/>
        <v>2495.3719999999998</v>
      </c>
      <c r="I26" s="42">
        <v>-27.44</v>
      </c>
      <c r="J26" s="93">
        <f t="shared" si="2"/>
        <v>2496.3919999999998</v>
      </c>
      <c r="K26" s="83"/>
      <c r="L26" s="21"/>
      <c r="M26" s="40">
        <f t="shared" ref="M26" si="10">+J26-$H$16</f>
        <v>1.0199999999999818</v>
      </c>
      <c r="N26" s="44">
        <f t="shared" ref="N26" si="11">M26*0.10197/1</f>
        <v>0.10400939999999816</v>
      </c>
      <c r="O26" s="40">
        <f t="shared" ref="O26" si="12">M26*0.701432/1</f>
        <v>0.71546063999998732</v>
      </c>
      <c r="P26" s="40">
        <f t="shared" ref="P26" si="13">+N26*0.01019716/1</f>
        <v>1.0606004933039813E-3</v>
      </c>
      <c r="Q26" s="1"/>
      <c r="R26" s="42">
        <f t="shared" ref="R26" si="14">+$O$11*(M26-I26)</f>
        <v>56.919999999999966</v>
      </c>
      <c r="S26" s="42">
        <f t="shared" ref="S26" si="15">M26/R26</f>
        <v>1.79198875614895E-2</v>
      </c>
      <c r="U26"/>
      <c r="V26"/>
    </row>
    <row r="27" spans="2:68" x14ac:dyDescent="0.25">
      <c r="B27" s="103">
        <v>6</v>
      </c>
      <c r="C27" s="104"/>
      <c r="D27" s="79">
        <v>45637</v>
      </c>
      <c r="E27" s="80">
        <v>0.41666666666666669</v>
      </c>
      <c r="F27" s="105">
        <f t="shared" ref="F27" si="16">G$16</f>
        <v>2522.8719999999998</v>
      </c>
      <c r="G27" s="106"/>
      <c r="H27" s="81">
        <f t="shared" si="1"/>
        <v>2495.3719999999998</v>
      </c>
      <c r="I27" s="42">
        <v>-27.46</v>
      </c>
      <c r="J27" s="93">
        <f t="shared" si="2"/>
        <v>2496.3719999999998</v>
      </c>
      <c r="K27" s="83"/>
      <c r="L27" s="21"/>
      <c r="M27" s="40">
        <f t="shared" ref="M27" si="17">+J27-$H$16</f>
        <v>1</v>
      </c>
      <c r="N27" s="44">
        <f t="shared" ref="N27" si="18">M27*0.10197/1</f>
        <v>0.10197000000000001</v>
      </c>
      <c r="O27" s="40">
        <f t="shared" ref="O27" si="19">M27*0.701432/1</f>
        <v>0.70143200000000006</v>
      </c>
      <c r="P27" s="40">
        <f t="shared" ref="P27" si="20">+N27*0.01019716/1</f>
        <v>1.0398044052000001E-3</v>
      </c>
      <c r="Q27" s="1"/>
      <c r="R27" s="42">
        <f t="shared" ref="R27" si="21">+$O$11*(M27-I27)</f>
        <v>56.92</v>
      </c>
      <c r="S27" s="42">
        <f t="shared" ref="S27" si="22">M27/R27</f>
        <v>1.7568517217146872E-2</v>
      </c>
    </row>
    <row r="28" spans="2:68" x14ac:dyDescent="0.25">
      <c r="B28" s="103">
        <v>7</v>
      </c>
      <c r="C28" s="104"/>
      <c r="D28" s="79">
        <v>45644</v>
      </c>
      <c r="E28" s="80">
        <v>0.375</v>
      </c>
      <c r="F28" s="105">
        <f t="shared" ref="F28" si="23">G$16</f>
        <v>2522.8719999999998</v>
      </c>
      <c r="G28" s="106"/>
      <c r="H28" s="81">
        <f t="shared" si="1"/>
        <v>2495.3719999999998</v>
      </c>
      <c r="I28" s="42">
        <v>-27.48</v>
      </c>
      <c r="J28" s="93">
        <f t="shared" si="2"/>
        <v>2496.3519999999999</v>
      </c>
      <c r="K28" s="83"/>
      <c r="L28" s="21"/>
      <c r="M28" s="40">
        <f t="shared" ref="M28" si="24">+J28-$H$16</f>
        <v>0.98000000000001819</v>
      </c>
      <c r="N28" s="44">
        <f t="shared" ref="N28" si="25">M28*0.10197/1</f>
        <v>9.9930600000001854E-2</v>
      </c>
      <c r="O28" s="40">
        <f t="shared" ref="O28" si="26">M28*0.701432/1</f>
        <v>0.68740336000001279</v>
      </c>
      <c r="P28" s="40">
        <f t="shared" ref="P28" si="27">+N28*0.01019716/1</f>
        <v>1.019008317096019E-3</v>
      </c>
      <c r="Q28" s="1"/>
      <c r="R28" s="42">
        <f t="shared" ref="R28" si="28">+$O$11*(M28-I28)</f>
        <v>56.920000000000037</v>
      </c>
      <c r="S28" s="42">
        <f t="shared" ref="S28" si="29">M28/R28</f>
        <v>1.7217146872804245E-2</v>
      </c>
    </row>
    <row r="29" spans="2:68" x14ac:dyDescent="0.25">
      <c r="B29" s="103">
        <v>8</v>
      </c>
      <c r="C29" s="104"/>
      <c r="D29" s="79">
        <v>45654</v>
      </c>
      <c r="E29" s="80">
        <v>0.41666666666666669</v>
      </c>
      <c r="F29" s="105">
        <f t="shared" ref="F29:F30" si="30">G$16</f>
        <v>2522.8719999999998</v>
      </c>
      <c r="G29" s="106"/>
      <c r="H29" s="81">
        <f t="shared" ref="H29:H30" si="31">G$16-E$12</f>
        <v>2495.3719999999998</v>
      </c>
      <c r="I29" s="42">
        <v>-27.44</v>
      </c>
      <c r="J29" s="93">
        <f t="shared" ref="J29:J30" si="32">(G$16+E$13)+I29</f>
        <v>2496.3919999999998</v>
      </c>
      <c r="K29" s="83"/>
      <c r="L29" s="21"/>
      <c r="M29" s="40">
        <f t="shared" ref="M29:M30" si="33">+J29-$H$16</f>
        <v>1.0199999999999818</v>
      </c>
      <c r="N29" s="44">
        <f t="shared" ref="N29:N30" si="34">M29*0.10197/1</f>
        <v>0.10400939999999816</v>
      </c>
      <c r="O29" s="40">
        <f t="shared" ref="O29:O30" si="35">M29*0.701432/1</f>
        <v>0.71546063999998732</v>
      </c>
      <c r="P29" s="40">
        <f t="shared" ref="P29:P30" si="36">+N29*0.01019716/1</f>
        <v>1.0606004933039813E-3</v>
      </c>
      <c r="Q29" s="1"/>
      <c r="R29" s="42">
        <f t="shared" ref="R29:R30" si="37">+$O$11*(M29-I29)</f>
        <v>56.919999999999966</v>
      </c>
      <c r="S29" s="42">
        <f t="shared" ref="S29:S30" si="38">M29/R29</f>
        <v>1.79198875614895E-2</v>
      </c>
    </row>
    <row r="30" spans="2:68" x14ac:dyDescent="0.25">
      <c r="B30" s="103">
        <v>9</v>
      </c>
      <c r="C30" s="104"/>
      <c r="D30" s="79">
        <v>45663</v>
      </c>
      <c r="E30" s="80">
        <v>0.66666666666666663</v>
      </c>
      <c r="F30" s="105">
        <f t="shared" si="30"/>
        <v>2522.8719999999998</v>
      </c>
      <c r="G30" s="106"/>
      <c r="H30" s="81">
        <f t="shared" si="31"/>
        <v>2495.3719999999998</v>
      </c>
      <c r="I30" s="42">
        <v>-27.46</v>
      </c>
      <c r="J30" s="93">
        <f t="shared" si="32"/>
        <v>2496.3719999999998</v>
      </c>
      <c r="K30" s="83"/>
      <c r="L30" s="21"/>
      <c r="M30" s="40">
        <f t="shared" si="33"/>
        <v>1</v>
      </c>
      <c r="N30" s="44">
        <f t="shared" si="34"/>
        <v>0.10197000000000001</v>
      </c>
      <c r="O30" s="40">
        <f t="shared" si="35"/>
        <v>0.70143200000000006</v>
      </c>
      <c r="P30" s="40">
        <f t="shared" si="36"/>
        <v>1.0398044052000001E-3</v>
      </c>
      <c r="Q30" s="1"/>
      <c r="R30" s="42">
        <f t="shared" si="37"/>
        <v>56.92</v>
      </c>
      <c r="S30" s="42">
        <f t="shared" si="38"/>
        <v>1.7568517217146872E-2</v>
      </c>
    </row>
    <row r="31" spans="2:68" x14ac:dyDescent="0.25">
      <c r="B31" s="103">
        <v>10</v>
      </c>
      <c r="C31" s="104"/>
      <c r="D31" s="79">
        <v>45671</v>
      </c>
      <c r="E31" s="80">
        <v>0.45833333333333331</v>
      </c>
      <c r="F31" s="105">
        <f t="shared" ref="F31" si="39">G$16</f>
        <v>2522.8719999999998</v>
      </c>
      <c r="G31" s="106"/>
      <c r="H31" s="81">
        <f t="shared" ref="H31" si="40">G$16-E$12</f>
        <v>2495.3719999999998</v>
      </c>
      <c r="I31" s="42">
        <v>-27.5</v>
      </c>
      <c r="J31" s="93">
        <f t="shared" ref="J31" si="41">(G$16+E$13)+I31</f>
        <v>2496.3319999999999</v>
      </c>
      <c r="K31" s="83"/>
      <c r="L31" s="21"/>
      <c r="M31" s="40">
        <f t="shared" ref="M31" si="42">+J31-$H$16</f>
        <v>0.96000000000003638</v>
      </c>
      <c r="N31" s="44">
        <f t="shared" ref="N31" si="43">M31*0.10197/1</f>
        <v>9.7891200000003717E-2</v>
      </c>
      <c r="O31" s="40">
        <f t="shared" ref="O31" si="44">M31*0.701432/1</f>
        <v>0.67337472000002552</v>
      </c>
      <c r="P31" s="40">
        <f t="shared" ref="P31" si="45">+N31*0.01019716/1</f>
        <v>9.9821222899203785E-4</v>
      </c>
      <c r="Q31" s="1"/>
      <c r="R31" s="42">
        <f t="shared" ref="R31" si="46">+$O$11*(M31-I31)</f>
        <v>56.920000000000073</v>
      </c>
      <c r="S31" s="42">
        <f t="shared" ref="S31" si="47">M31/R31</f>
        <v>1.6865776528461614E-2</v>
      </c>
    </row>
    <row r="32" spans="2:68" x14ac:dyDescent="0.25">
      <c r="B32" s="103">
        <v>11</v>
      </c>
      <c r="C32" s="104"/>
      <c r="D32" s="79">
        <v>45685</v>
      </c>
      <c r="E32" s="80">
        <v>0.41666666666666669</v>
      </c>
      <c r="F32" s="105">
        <f t="shared" ref="F32" si="48">G$16</f>
        <v>2522.8719999999998</v>
      </c>
      <c r="G32" s="106"/>
      <c r="H32" s="81">
        <f t="shared" ref="H32" si="49">G$16-E$12</f>
        <v>2495.3719999999998</v>
      </c>
      <c r="I32" s="42">
        <v>-27.51</v>
      </c>
      <c r="J32" s="93">
        <f t="shared" ref="J32" si="50">(G$16+E$13)+I32</f>
        <v>2496.3219999999997</v>
      </c>
      <c r="K32" s="83"/>
      <c r="L32" s="21"/>
      <c r="M32" s="40">
        <f t="shared" ref="M32" si="51">+J32-$H$16</f>
        <v>0.9499999999998181</v>
      </c>
      <c r="N32" s="44">
        <f t="shared" ref="N32" si="52">M32*0.10197/1</f>
        <v>9.6871499999981459E-2</v>
      </c>
      <c r="O32" s="40">
        <f t="shared" ref="O32" si="53">M32*0.701432/1</f>
        <v>0.66636039999987251</v>
      </c>
      <c r="P32" s="40">
        <f t="shared" ref="P32" si="54">+N32*0.01019716/1</f>
        <v>9.8781418493981091E-4</v>
      </c>
      <c r="Q32" s="1"/>
      <c r="R32" s="42">
        <f t="shared" ref="R32" si="55">+$O$11*(M32-I32)</f>
        <v>56.919999999999639</v>
      </c>
      <c r="S32" s="42">
        <f t="shared" ref="S32" si="56">M32/R32</f>
        <v>1.6690091356286439E-2</v>
      </c>
    </row>
    <row r="33" spans="2:19" x14ac:dyDescent="0.25">
      <c r="B33" s="103">
        <v>12</v>
      </c>
      <c r="C33" s="104"/>
      <c r="D33" s="79">
        <v>45703</v>
      </c>
      <c r="E33" s="80">
        <v>0.45833333333333298</v>
      </c>
      <c r="F33" s="105">
        <f t="shared" ref="F33" si="57">G$16</f>
        <v>2522.8719999999998</v>
      </c>
      <c r="G33" s="106"/>
      <c r="H33" s="81">
        <f t="shared" ref="H33" si="58">G$16-E$12</f>
        <v>2495.3719999999998</v>
      </c>
      <c r="I33" s="42">
        <v>-27.01</v>
      </c>
      <c r="J33" s="93">
        <f t="shared" ref="J33" si="59">(G$16+E$13)+I33</f>
        <v>2496.8219999999997</v>
      </c>
      <c r="K33" s="83"/>
      <c r="L33" s="21"/>
      <c r="M33" s="40">
        <f t="shared" ref="M33" si="60">+J33-$H$16</f>
        <v>1.4499999999998181</v>
      </c>
      <c r="N33" s="44">
        <f t="shared" ref="N33" si="61">M33*0.10197/1</f>
        <v>0.14785649999998146</v>
      </c>
      <c r="O33" s="40">
        <f t="shared" ref="O33" si="62">M33*0.701432/1</f>
        <v>1.0170763999998724</v>
      </c>
      <c r="P33" s="40">
        <f t="shared" ref="P33" si="63">+N33*0.01019716/1</f>
        <v>1.5077163875398111E-3</v>
      </c>
      <c r="Q33" s="1"/>
      <c r="R33" s="42">
        <f t="shared" ref="R33" si="64">+$O$11*(M33-I33)</f>
        <v>56.919999999999639</v>
      </c>
      <c r="S33" s="42">
        <f t="shared" ref="S33" si="65">M33/R33</f>
        <v>2.5474349964859932E-2</v>
      </c>
    </row>
    <row r="34" spans="2:19" x14ac:dyDescent="0.25">
      <c r="B34" s="103">
        <v>13</v>
      </c>
      <c r="C34" s="104"/>
      <c r="D34" s="79">
        <v>45719</v>
      </c>
      <c r="E34" s="80">
        <v>0.5</v>
      </c>
      <c r="F34" s="105">
        <f t="shared" ref="F34" si="66">G$16</f>
        <v>2522.8719999999998</v>
      </c>
      <c r="G34" s="106"/>
      <c r="H34" s="81">
        <f t="shared" ref="H34" si="67">G$16-E$12</f>
        <v>2495.3719999999998</v>
      </c>
      <c r="I34" s="42">
        <v>-25.89</v>
      </c>
      <c r="J34" s="93">
        <f t="shared" ref="J34" si="68">(G$16+E$13)+I34</f>
        <v>2497.942</v>
      </c>
      <c r="K34" s="83"/>
      <c r="L34" s="21"/>
      <c r="M34" s="40">
        <f t="shared" ref="M34" si="69">+J34-$H$16</f>
        <v>2.5700000000001637</v>
      </c>
      <c r="N34" s="44">
        <f t="shared" ref="N34" si="70">M34*0.10197/1</f>
        <v>0.2620629000000167</v>
      </c>
      <c r="O34" s="40">
        <f t="shared" ref="O34" si="71">M34*0.701432/1</f>
        <v>1.802680240000115</v>
      </c>
      <c r="P34" s="40">
        <f t="shared" ref="P34" si="72">+N34*0.01019716/1</f>
        <v>2.6722973213641702E-3</v>
      </c>
      <c r="Q34" s="1"/>
      <c r="R34" s="42">
        <f t="shared" ref="R34" si="73">+$O$11*(M34-I34)</f>
        <v>56.920000000000329</v>
      </c>
      <c r="S34" s="42">
        <f t="shared" ref="S34" si="74">M34/R34</f>
        <v>4.5151089248070077E-2</v>
      </c>
    </row>
  </sheetData>
  <dataConsolidate/>
  <mergeCells count="40">
    <mergeCell ref="S19:S21"/>
    <mergeCell ref="B29:C29"/>
    <mergeCell ref="F29:G29"/>
    <mergeCell ref="B30:C30"/>
    <mergeCell ref="F30:G30"/>
    <mergeCell ref="B25:C25"/>
    <mergeCell ref="B27:C27"/>
    <mergeCell ref="F27:G27"/>
    <mergeCell ref="B28:C28"/>
    <mergeCell ref="F28:G28"/>
    <mergeCell ref="B26:C26"/>
    <mergeCell ref="F26:G26"/>
    <mergeCell ref="M19:P20"/>
    <mergeCell ref="R19:R21"/>
    <mergeCell ref="B23:C23"/>
    <mergeCell ref="F22:G22"/>
    <mergeCell ref="E2:K5"/>
    <mergeCell ref="I19:I20"/>
    <mergeCell ref="J19:J20"/>
    <mergeCell ref="K19:K21"/>
    <mergeCell ref="B2:D5"/>
    <mergeCell ref="B19:C21"/>
    <mergeCell ref="D19:D21"/>
    <mergeCell ref="F19:G20"/>
    <mergeCell ref="F21:G21"/>
    <mergeCell ref="H19:H20"/>
    <mergeCell ref="E19:E21"/>
    <mergeCell ref="B24:C24"/>
    <mergeCell ref="B22:C22"/>
    <mergeCell ref="F24:G24"/>
    <mergeCell ref="B34:C34"/>
    <mergeCell ref="F34:G34"/>
    <mergeCell ref="B33:C33"/>
    <mergeCell ref="F33:G33"/>
    <mergeCell ref="F23:G23"/>
    <mergeCell ref="B32:C32"/>
    <mergeCell ref="F32:G32"/>
    <mergeCell ref="B31:C31"/>
    <mergeCell ref="F31:G31"/>
    <mergeCell ref="F25:G25"/>
  </mergeCells>
  <pageMargins left="0.7" right="0.7" top="0.75" bottom="0.75" header="0.3" footer="0.3"/>
  <pageSetup paperSize="9" scale="3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E D z V N n p l + m l A A A A 9 g A A A B I A H A B D b 2 5 m a W c v U G F j a 2 F n Z S 5 4 b W w g o h g A K K A U A A A A A A A A A A A A A A A A A A A A A A A A A A A A h Y 8 x D o I w G I W v Q r r T F j C G k J 8 y G D d J S E y M a 1 M q N E A x t F j u 5 u C R v I I Y R d 0 c 3 / e + 4 b 3 7 9 Q b Z 1 L X e R Q 5 G 9 T p F A a b I k 1 r 0 p d J V i k Z 7 8 m O U M S i 4 a H g l v V n W J p l M m a L a 2 n N C i H M O u w j 3 Q 0 V C S g N y z H d 7 U c u O o 4 + s / s u + 0 s Z y L S R i c H i N Y S E O 6 B q v 4 g h T I A u E X O m v E M 5 7 n + 0 P h M 3 Y 2 n G Q T B q / 2 A J Z I p D 3 B / Y A U E s D B B Q A A g A I A F h A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Q P N U K I p H u A 4 A A A A R A A A A E w A c A E Z v c m 1 1 b G F z L 1 N l Y 3 R p b 2 4 x L m 0 g o h g A K K A U A A A A A A A A A A A A A A A A A A A A A A A A A A A A K 0 5 N L s n M z 1 M I h t C G 1 g B Q S w E C L Q A U A A I A C A B Y Q P N U 2 e m X 6 a U A A A D 2 A A A A E g A A A A A A A A A A A A A A A A A A A A A A Q 2 9 u Z m l n L 1 B h Y 2 t h Z 2 U u e G 1 s U E s B A i 0 A F A A C A A g A W E D z V A / K 6 a u k A A A A 6 Q A A A B M A A A A A A A A A A A A A A A A A 8 Q A A A F t D b 2 5 0 Z W 5 0 X 1 R 5 c G V z X S 5 4 b W x Q S w E C L Q A U A A I A C A B Y Q P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9 m X j M F Y r 0 + T b W l r / 6 I i p g A A A A A C A A A A A A A D Z g A A w A A A A B A A A A C q z r H 9 j F g a q c j H 5 m a n z k W j A A A A A A S A A A C g A A A A E A A A A A q N N E r F E 1 5 Z K + x F R O W 4 + B t Q A A A A P 9 I N T 6 7 7 V 2 e S f B + a c f i r J I 8 E F 9 h L g s o 2 h H R v v 7 D a b P 4 e A q W V E C A q x f n s j O d S e W w r B J S z a T 2 h P J 5 G w n J C g q Y H Q W d w V j Z N l d d 5 d H f d Q 8 d E 8 B 4 U A A A A 4 o Q N r I H y n q O G R C y C h f L a 2 K l 9 N U Q = < / D a t a M a s h u p > 
</file>

<file path=customXml/itemProps1.xml><?xml version="1.0" encoding="utf-8"?>
<ds:datastoreItem xmlns:ds="http://schemas.openxmlformats.org/officeDocument/2006/customXml" ds:itemID="{1266B322-9751-4D15-8040-F2C6A8DA7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PTA-SH7-101</vt:lpstr>
      <vt:lpstr>PTA-SH7-102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Usuario</cp:lastModifiedBy>
  <cp:lastPrinted>2023-02-24T02:12:12Z</cp:lastPrinted>
  <dcterms:created xsi:type="dcterms:W3CDTF">2021-11-24T00:37:39Z</dcterms:created>
  <dcterms:modified xsi:type="dcterms:W3CDTF">2025-03-06T01:20:18Z</dcterms:modified>
</cp:coreProperties>
</file>