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Users\joel.graff\Projects\tile-test\"/>
    </mc:Choice>
  </mc:AlternateContent>
  <xr:revisionPtr revIDLastSave="0" documentId="8_{A3DDEFCF-C6A1-4300-9A98-8DD8888D1EAC}" xr6:coauthVersionLast="47" xr6:coauthVersionMax="47" xr10:uidLastSave="{00000000-0000-0000-0000-000000000000}"/>
  <bookViews>
    <workbookView xWindow="28680" yWindow="-120" windowWidth="29040" windowHeight="17520" activeTab="1" xr2:uid="{A8739F3B-A190-4191-B5D8-F00A551C04BF}"/>
  </bookViews>
  <sheets>
    <sheet name="Sheet1" sheetId="1" r:id="rId1"/>
    <sheet name="Table 1" sheetId="9" r:id="rId2"/>
    <sheet name="Sheet7" sheetId="8" r:id="rId3"/>
    <sheet name="Sheet2" sheetId="2" r:id="rId4"/>
    <sheet name="Sheet3" sheetId="3" r:id="rId5"/>
    <sheet name="python_files" sheetId="5" r:id="rId6"/>
    <sheet name="Sheet4" sheetId="4" r:id="rId7"/>
    <sheet name="Sheet5" sheetId="6" r:id="rId8"/>
    <sheet name="Sheet6" sheetId="7" r:id="rId9"/>
  </sheets>
  <definedNames>
    <definedName name="ExternalData_1" localSheetId="5" hidden="1">python_files!$A$1:$A$171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 l="1"/>
  <c r="E22" i="1"/>
  <c r="E21" i="1"/>
  <c r="E20" i="1"/>
  <c r="E7" i="1"/>
  <c r="T67" i="1"/>
  <c r="U66" i="1"/>
  <c r="T66" i="1"/>
  <c r="Y69" i="1"/>
  <c r="J39" i="7" l="1"/>
  <c r="J40" i="7"/>
  <c r="C27" i="7"/>
  <c r="B28" i="7" s="1"/>
  <c r="T11" i="1"/>
  <c r="U18" i="1"/>
  <c r="Z69" i="1"/>
  <c r="I21" i="7"/>
  <c r="I19" i="7"/>
  <c r="C28" i="7" l="1"/>
  <c r="B29" i="7"/>
  <c r="C29" i="7"/>
  <c r="B30" i="7" s="1"/>
  <c r="I11" i="7"/>
  <c r="H2" i="7"/>
  <c r="L11" i="7" s="1"/>
  <c r="G3" i="7"/>
  <c r="J3" i="7" s="1"/>
  <c r="H8" i="7"/>
  <c r="K8" i="7" s="1"/>
  <c r="G8" i="7"/>
  <c r="J8" i="7" s="1"/>
  <c r="H4" i="7"/>
  <c r="K4" i="7" s="1"/>
  <c r="G4" i="7"/>
  <c r="J4" i="7" s="1"/>
  <c r="F3" i="7"/>
  <c r="E3" i="7"/>
  <c r="D3" i="7"/>
  <c r="E11" i="7"/>
  <c r="D11" i="7"/>
  <c r="F10" i="7"/>
  <c r="E10" i="7"/>
  <c r="D10" i="7"/>
  <c r="F9" i="7"/>
  <c r="E9" i="7"/>
  <c r="D9" i="7"/>
  <c r="F8" i="7"/>
  <c r="E8" i="7"/>
  <c r="D8" i="7"/>
  <c r="F7" i="7"/>
  <c r="E7" i="7"/>
  <c r="D7" i="7"/>
  <c r="F6" i="7"/>
  <c r="E6" i="7"/>
  <c r="D6" i="7"/>
  <c r="F5" i="7"/>
  <c r="E5" i="7"/>
  <c r="D5" i="7"/>
  <c r="F4" i="7"/>
  <c r="E4" i="7"/>
  <c r="D4" i="7"/>
  <c r="L35" i="6"/>
  <c r="L32" i="6"/>
  <c r="N35" i="6"/>
  <c r="M27" i="6"/>
  <c r="L27" i="6"/>
  <c r="M22" i="6"/>
  <c r="M23" i="6" s="1"/>
  <c r="M21" i="6"/>
  <c r="O19" i="6"/>
  <c r="P19" i="6" s="1"/>
  <c r="Q19" i="6" s="1"/>
  <c r="R19" i="6" s="1"/>
  <c r="S19" i="6" s="1"/>
  <c r="J18" i="6"/>
  <c r="J12" i="6"/>
  <c r="G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A17" i="6"/>
  <c r="A16" i="6"/>
  <c r="A15" i="6"/>
  <c r="A13" i="6"/>
  <c r="A14" i="6"/>
  <c r="A12" i="6"/>
  <c r="A9" i="6"/>
  <c r="A4" i="6"/>
  <c r="A3" i="6"/>
  <c r="A2" i="6"/>
  <c r="A1" i="6"/>
  <c r="C30" i="7" l="1"/>
  <c r="B31" i="7" s="1"/>
  <c r="I4" i="7"/>
  <c r="L4" i="7" s="1"/>
  <c r="I8" i="7"/>
  <c r="L8" i="7" s="1"/>
  <c r="G5" i="7"/>
  <c r="J5" i="7" s="1"/>
  <c r="G9" i="7"/>
  <c r="J9" i="7" s="1"/>
  <c r="H5" i="7"/>
  <c r="K5" i="7" s="1"/>
  <c r="H9" i="7"/>
  <c r="K9" i="7" s="1"/>
  <c r="I5" i="7"/>
  <c r="L5" i="7" s="1"/>
  <c r="I9" i="7"/>
  <c r="L9" i="7" s="1"/>
  <c r="G6" i="7"/>
  <c r="J6" i="7" s="1"/>
  <c r="G10" i="7"/>
  <c r="J10" i="7" s="1"/>
  <c r="H6" i="7"/>
  <c r="K6" i="7" s="1"/>
  <c r="H10" i="7"/>
  <c r="K10" i="7" s="1"/>
  <c r="I6" i="7"/>
  <c r="L6" i="7" s="1"/>
  <c r="I10" i="7"/>
  <c r="L10" i="7" s="1"/>
  <c r="G7" i="7"/>
  <c r="J7" i="7" s="1"/>
  <c r="G11" i="7"/>
  <c r="J11" i="7" s="1"/>
  <c r="H3" i="7"/>
  <c r="K3" i="7" s="1"/>
  <c r="H7" i="7"/>
  <c r="K7" i="7" s="1"/>
  <c r="H11" i="7"/>
  <c r="K11" i="7" s="1"/>
  <c r="I3" i="7"/>
  <c r="L3" i="7" s="1"/>
  <c r="I7" i="7"/>
  <c r="L7" i="7" s="1"/>
  <c r="G13" i="7"/>
  <c r="X8" i="4"/>
  <c r="X7" i="4"/>
  <c r="X6" i="4"/>
  <c r="X9" i="4"/>
  <c r="H43" i="4"/>
  <c r="F37" i="4"/>
  <c r="F36" i="4"/>
  <c r="F34" i="4"/>
  <c r="F45" i="4"/>
  <c r="F44" i="4"/>
  <c r="F43" i="4"/>
  <c r="F42" i="4"/>
  <c r="F41" i="4"/>
  <c r="F40" i="4"/>
  <c r="F39" i="4"/>
  <c r="F38" i="4"/>
  <c r="F35" i="4"/>
  <c r="F33" i="4"/>
  <c r="F32" i="4"/>
  <c r="F31" i="4"/>
  <c r="F30" i="4"/>
  <c r="R29" i="4"/>
  <c r="S20" i="4"/>
  <c r="S28" i="4"/>
  <c r="R28" i="4" s="1"/>
  <c r="Q6" i="4"/>
  <c r="S6" i="4" s="1"/>
  <c r="R25" i="4"/>
  <c r="R24" i="4"/>
  <c r="R23" i="4"/>
  <c r="R22" i="4"/>
  <c r="R21" i="4"/>
  <c r="C31" i="7" l="1"/>
  <c r="B32" i="7" s="1"/>
  <c r="S27" i="4"/>
  <c r="R27" i="4" s="1"/>
  <c r="S26" i="4"/>
  <c r="R26" i="4" s="1"/>
  <c r="C32" i="7" l="1"/>
  <c r="B33" i="7" s="1"/>
  <c r="A2" i="2"/>
  <c r="A3" i="2" s="1"/>
  <c r="C6" i="2" s="1"/>
  <c r="A4"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B252" i="2" s="1"/>
  <c r="B253" i="2" s="1"/>
  <c r="B254" i="2" s="1"/>
  <c r="B255" i="2" s="1"/>
  <c r="B256" i="2" s="1"/>
  <c r="B257" i="2" s="1"/>
  <c r="B258" i="2" s="1"/>
  <c r="B259" i="2" s="1"/>
  <c r="B260" i="2" s="1"/>
  <c r="B261" i="2" s="1"/>
  <c r="B262" i="2" s="1"/>
  <c r="B263" i="2" s="1"/>
  <c r="B264" i="2" s="1"/>
  <c r="B265" i="2" s="1"/>
  <c r="B266" i="2" s="1"/>
  <c r="B267" i="2" s="1"/>
  <c r="B268" i="2" s="1"/>
  <c r="B269" i="2" s="1"/>
  <c r="B270" i="2" s="1"/>
  <c r="B271" i="2" s="1"/>
  <c r="B272" i="2" s="1"/>
  <c r="B273" i="2" s="1"/>
  <c r="B274" i="2" s="1"/>
  <c r="B275" i="2" s="1"/>
  <c r="B276" i="2" s="1"/>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B298" i="2" s="1"/>
  <c r="B299" i="2" s="1"/>
  <c r="B300" i="2" s="1"/>
  <c r="B301" i="2" s="1"/>
  <c r="B302" i="2" s="1"/>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B331" i="2" s="1"/>
  <c r="B332" i="2" s="1"/>
  <c r="B333" i="2" s="1"/>
  <c r="B334" i="2" s="1"/>
  <c r="B335" i="2" s="1"/>
  <c r="B336" i="2" s="1"/>
  <c r="B337" i="2" s="1"/>
  <c r="B338" i="2" s="1"/>
  <c r="B339" i="2" s="1"/>
  <c r="B340" i="2" s="1"/>
  <c r="B341" i="2" s="1"/>
  <c r="B342" i="2" s="1"/>
  <c r="B343" i="2" s="1"/>
  <c r="B344" i="2" s="1"/>
  <c r="B345" i="2" s="1"/>
  <c r="B346" i="2" s="1"/>
  <c r="B347" i="2" s="1"/>
  <c r="B348" i="2" s="1"/>
  <c r="B349" i="2" s="1"/>
  <c r="B350" i="2" s="1"/>
  <c r="B351" i="2" s="1"/>
  <c r="B352" i="2" s="1"/>
  <c r="B353" i="2" s="1"/>
  <c r="B354" i="2" s="1"/>
  <c r="B355" i="2" s="1"/>
  <c r="B356" i="2" s="1"/>
  <c r="B357" i="2" s="1"/>
  <c r="B358" i="2" s="1"/>
  <c r="B359" i="2" s="1"/>
  <c r="B360" i="2" s="1"/>
  <c r="B361" i="2" s="1"/>
  <c r="B362" i="2" s="1"/>
  <c r="B363" i="2" s="1"/>
  <c r="B364" i="2" s="1"/>
  <c r="B365" i="2" s="1"/>
  <c r="A187" i="2"/>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186" i="2"/>
  <c r="A126" i="2"/>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21" i="2"/>
  <c r="A122" i="2" s="1"/>
  <c r="A123" i="2" s="1"/>
  <c r="A124" i="2" s="1"/>
  <c r="A125" i="2" s="1"/>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0" i="2"/>
  <c r="A8" i="2"/>
  <c r="A9" i="2" s="1"/>
  <c r="A7" i="2"/>
  <c r="D155" i="1"/>
  <c r="D156" i="1"/>
  <c r="D154" i="1"/>
  <c r="D145" i="1"/>
  <c r="D144" i="1"/>
  <c r="D142" i="1"/>
  <c r="D133" i="1"/>
  <c r="D132" i="1"/>
  <c r="D130" i="1"/>
  <c r="D121" i="1"/>
  <c r="D120" i="1"/>
  <c r="D118" i="1"/>
  <c r="D109" i="1"/>
  <c r="D108" i="1"/>
  <c r="D106" i="1"/>
  <c r="D97" i="1"/>
  <c r="D96" i="1"/>
  <c r="D94" i="1"/>
  <c r="D85" i="1"/>
  <c r="D84" i="1"/>
  <c r="D82" i="1"/>
  <c r="M10" i="4"/>
  <c r="M8" i="4"/>
  <c r="C33" i="7" l="1"/>
  <c r="B34" i="7" s="1"/>
  <c r="D6" i="2"/>
  <c r="C7" i="2" s="1"/>
  <c r="D7" i="2" s="1"/>
  <c r="D74" i="1"/>
  <c r="D86" i="1"/>
  <c r="D98" i="1"/>
  <c r="D110" i="1"/>
  <c r="D122" i="1"/>
  <c r="D134" i="1"/>
  <c r="D146" i="1"/>
  <c r="D75" i="1"/>
  <c r="D87" i="1"/>
  <c r="D99" i="1"/>
  <c r="D111" i="1"/>
  <c r="D123" i="1"/>
  <c r="D135" i="1"/>
  <c r="D147" i="1"/>
  <c r="D76" i="1"/>
  <c r="D88" i="1"/>
  <c r="D100" i="1"/>
  <c r="D112" i="1"/>
  <c r="D124" i="1"/>
  <c r="D136" i="1"/>
  <c r="D148" i="1"/>
  <c r="D77" i="1"/>
  <c r="D89" i="1"/>
  <c r="D101" i="1"/>
  <c r="D113" i="1"/>
  <c r="D125" i="1"/>
  <c r="D137" i="1"/>
  <c r="D149" i="1"/>
  <c r="D78" i="1"/>
  <c r="D90" i="1"/>
  <c r="D102" i="1"/>
  <c r="D114" i="1"/>
  <c r="D126" i="1"/>
  <c r="D138" i="1"/>
  <c r="D150" i="1"/>
  <c r="D79" i="1"/>
  <c r="D91" i="1"/>
  <c r="D103" i="1"/>
  <c r="D115" i="1"/>
  <c r="D127" i="1"/>
  <c r="D139" i="1"/>
  <c r="D151" i="1"/>
  <c r="D80" i="1"/>
  <c r="D92" i="1"/>
  <c r="D104" i="1"/>
  <c r="D116" i="1"/>
  <c r="D128" i="1"/>
  <c r="D140" i="1"/>
  <c r="D152" i="1"/>
  <c r="D81" i="1"/>
  <c r="D93" i="1"/>
  <c r="D105" i="1"/>
  <c r="D117" i="1"/>
  <c r="D129" i="1"/>
  <c r="D141" i="1"/>
  <c r="D153" i="1"/>
  <c r="D83" i="1"/>
  <c r="D95" i="1"/>
  <c r="D107" i="1"/>
  <c r="D119" i="1"/>
  <c r="D131" i="1"/>
  <c r="D143" i="1"/>
  <c r="C34" i="7" l="1"/>
  <c r="B35" i="7" s="1"/>
  <c r="C8" i="2"/>
  <c r="D8" i="2" s="1"/>
  <c r="C9" i="2" s="1"/>
  <c r="D9" i="2" s="1"/>
  <c r="C10" i="2" s="1"/>
  <c r="D10" i="2" s="1"/>
  <c r="C11" i="2" s="1"/>
  <c r="D11" i="2" s="1"/>
  <c r="C35" i="7" l="1"/>
  <c r="B36" i="7" s="1"/>
  <c r="C12" i="2"/>
  <c r="D12" i="2" s="1"/>
  <c r="C36" i="7" l="1"/>
  <c r="B37" i="7" s="1"/>
  <c r="C13" i="2"/>
  <c r="D13" i="2" s="1"/>
  <c r="C37" i="7" l="1"/>
  <c r="B38" i="7" s="1"/>
  <c r="C14" i="2"/>
  <c r="D14" i="2" s="1"/>
  <c r="C38" i="7" l="1"/>
  <c r="B39" i="7" s="1"/>
  <c r="C15" i="2"/>
  <c r="D15" i="2" s="1"/>
  <c r="C39" i="7" l="1"/>
  <c r="B40" i="7" s="1"/>
  <c r="C16" i="2"/>
  <c r="D16" i="2" s="1"/>
  <c r="C40" i="7" l="1"/>
  <c r="B41" i="7" s="1"/>
  <c r="C17" i="2"/>
  <c r="D17" i="2" s="1"/>
  <c r="C41" i="7" l="1"/>
  <c r="B42" i="7" s="1"/>
  <c r="C18" i="2"/>
  <c r="D18" i="2" s="1"/>
  <c r="C42" i="7" l="1"/>
  <c r="B43" i="7" s="1"/>
  <c r="C19" i="2"/>
  <c r="D19" i="2" s="1"/>
  <c r="C43" i="7" l="1"/>
  <c r="B44" i="7" s="1"/>
  <c r="C44" i="7" s="1"/>
  <c r="C20" i="2"/>
  <c r="D20" i="2" s="1"/>
  <c r="C21" i="2" l="1"/>
  <c r="D21" i="2" s="1"/>
  <c r="C22" i="2" l="1"/>
  <c r="D22" i="2" s="1"/>
  <c r="C23" i="2" l="1"/>
  <c r="D23" i="2" s="1"/>
  <c r="C24" i="2" l="1"/>
  <c r="D24" i="2" s="1"/>
  <c r="C25" i="2" l="1"/>
  <c r="D25" i="2" s="1"/>
  <c r="C26" i="2" l="1"/>
  <c r="D26" i="2" s="1"/>
  <c r="C27" i="2" l="1"/>
  <c r="D27" i="2" s="1"/>
  <c r="C28" i="2" l="1"/>
  <c r="D28" i="2" s="1"/>
  <c r="C29" i="2" l="1"/>
  <c r="D29" i="2" s="1"/>
  <c r="J22" i="4"/>
  <c r="H26" i="4"/>
  <c r="H25" i="4"/>
  <c r="H22" i="4"/>
  <c r="E10" i="4"/>
  <c r="F10" i="4" s="1"/>
  <c r="D21" i="4"/>
  <c r="F8" i="4"/>
  <c r="F7" i="4"/>
  <c r="E5" i="4"/>
  <c r="E6" i="4"/>
  <c r="F6" i="4" s="1"/>
  <c r="E9" i="4"/>
  <c r="F9" i="4" s="1"/>
  <c r="E20" i="4"/>
  <c r="F20" i="4" s="1"/>
  <c r="E12" i="4"/>
  <c r="F12" i="4" s="1"/>
  <c r="E11" i="4"/>
  <c r="F11" i="4" s="1"/>
  <c r="E13" i="4"/>
  <c r="F13" i="4" s="1"/>
  <c r="E14" i="4"/>
  <c r="F14" i="4" s="1"/>
  <c r="E18" i="4"/>
  <c r="F18" i="4" s="1"/>
  <c r="E19" i="4"/>
  <c r="F19" i="4" s="1"/>
  <c r="E17" i="4"/>
  <c r="F17" i="4" s="1"/>
  <c r="E16" i="4"/>
  <c r="F16" i="4" s="1"/>
  <c r="E15" i="4"/>
  <c r="F15" i="4" s="1"/>
  <c r="D7" i="3"/>
  <c r="G293" i="3"/>
  <c r="B8" i="3"/>
  <c r="B9" i="3" s="1"/>
  <c r="A8" i="3"/>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B3" i="3"/>
  <c r="C30" i="2" l="1"/>
  <c r="D30" i="2" s="1"/>
  <c r="E21" i="4"/>
  <c r="F5" i="4"/>
  <c r="F21" i="4" s="1"/>
  <c r="C8" i="3"/>
  <c r="D8" i="3" s="1"/>
  <c r="B10" i="3"/>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153" i="3" s="1"/>
  <c r="B154" i="3" s="1"/>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203" i="3" s="1"/>
  <c r="B204" i="3" s="1"/>
  <c r="B205" i="3" s="1"/>
  <c r="B206" i="3" s="1"/>
  <c r="B207" i="3" s="1"/>
  <c r="B208" i="3" s="1"/>
  <c r="B209" i="3" s="1"/>
  <c r="B210" i="3" s="1"/>
  <c r="B211" i="3" s="1"/>
  <c r="B212" i="3" s="1"/>
  <c r="B213" i="3" s="1"/>
  <c r="B214" i="3" s="1"/>
  <c r="B215" i="3" s="1"/>
  <c r="B216" i="3" s="1"/>
  <c r="B217" i="3" s="1"/>
  <c r="B218" i="3" s="1"/>
  <c r="B219" i="3" s="1"/>
  <c r="B220" i="3" s="1"/>
  <c r="B221" i="3" s="1"/>
  <c r="B222" i="3" s="1"/>
  <c r="B223" i="3" s="1"/>
  <c r="B224" i="3" s="1"/>
  <c r="B225" i="3" s="1"/>
  <c r="B226" i="3" s="1"/>
  <c r="B227" i="3" s="1"/>
  <c r="B228" i="3" s="1"/>
  <c r="B229" i="3" s="1"/>
  <c r="B230" i="3" s="1"/>
  <c r="B231" i="3" s="1"/>
  <c r="B232" i="3" s="1"/>
  <c r="B233" i="3" s="1"/>
  <c r="B234" i="3" s="1"/>
  <c r="B235" i="3" s="1"/>
  <c r="B236" i="3" s="1"/>
  <c r="B237" i="3" s="1"/>
  <c r="B238" i="3" s="1"/>
  <c r="B239" i="3" s="1"/>
  <c r="B240" i="3" s="1"/>
  <c r="B241" i="3" s="1"/>
  <c r="B242" i="3" s="1"/>
  <c r="B243" i="3" s="1"/>
  <c r="B244" i="3" s="1"/>
  <c r="B245" i="3" s="1"/>
  <c r="B246" i="3" s="1"/>
  <c r="B247" i="3" s="1"/>
  <c r="B248" i="3" s="1"/>
  <c r="B249" i="3" s="1"/>
  <c r="B250" i="3" s="1"/>
  <c r="B251" i="3" s="1"/>
  <c r="B252" i="3" s="1"/>
  <c r="B253" i="3" s="1"/>
  <c r="B254" i="3" s="1"/>
  <c r="B255" i="3" s="1"/>
  <c r="B256" i="3" s="1"/>
  <c r="B257" i="3" s="1"/>
  <c r="B258" i="3" s="1"/>
  <c r="B259" i="3" s="1"/>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1" i="3" s="1"/>
  <c r="B292" i="3" s="1"/>
  <c r="B293" i="3" s="1"/>
  <c r="B294" i="3" s="1"/>
  <c r="B295" i="3" s="1"/>
  <c r="E8" i="1"/>
  <c r="E9" i="1" s="1"/>
  <c r="E4" i="1"/>
  <c r="E5" i="1" s="1"/>
  <c r="Z11" i="1"/>
  <c r="Z10" i="1"/>
  <c r="Z9" i="1"/>
  <c r="Z5" i="1"/>
  <c r="Z3" i="1"/>
  <c r="Q20" i="1"/>
  <c r="Q15" i="1"/>
  <c r="Q14" i="1"/>
  <c r="Q26" i="1"/>
  <c r="Q25" i="1"/>
  <c r="Q69" i="1"/>
  <c r="Q48" i="1"/>
  <c r="Q95" i="1"/>
  <c r="Q93" i="1"/>
  <c r="Q83" i="1"/>
  <c r="Q81" i="1"/>
  <c r="Q77" i="1"/>
  <c r="Q74" i="1"/>
  <c r="Q73" i="1"/>
  <c r="R5" i="1"/>
  <c r="F3" i="1"/>
  <c r="I3" i="1"/>
  <c r="J3" i="1" s="1"/>
  <c r="L3" i="1"/>
  <c r="K3" i="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Q72" i="1" s="1"/>
  <c r="B75" i="1"/>
  <c r="C75" i="1" s="1"/>
  <c r="C74" i="1"/>
  <c r="A75" i="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E10" i="1" l="1"/>
  <c r="B9" i="1"/>
  <c r="M3" i="1"/>
  <c r="K4" i="1" s="1"/>
  <c r="G3" i="1"/>
  <c r="F4" i="1" s="1"/>
  <c r="G4" i="1" s="1"/>
  <c r="C31" i="2"/>
  <c r="D31" i="2" s="1"/>
  <c r="T75" i="1"/>
  <c r="C9" i="3"/>
  <c r="D9" i="3" s="1"/>
  <c r="C10" i="3" s="1"/>
  <c r="B296" i="3"/>
  <c r="B297" i="3" s="1"/>
  <c r="B298" i="3" s="1"/>
  <c r="B299" i="3" s="1"/>
  <c r="B300" i="3" s="1"/>
  <c r="B301" i="3" s="1"/>
  <c r="B302" i="3" s="1"/>
  <c r="B303" i="3" s="1"/>
  <c r="B304" i="3" s="1"/>
  <c r="B305" i="3" s="1"/>
  <c r="B306" i="3" s="1"/>
  <c r="B307" i="3" s="1"/>
  <c r="B308" i="3" s="1"/>
  <c r="B309" i="3" s="1"/>
  <c r="B310" i="3" s="1"/>
  <c r="B311" i="3" s="1"/>
  <c r="B312" i="3" s="1"/>
  <c r="B313" i="3" s="1"/>
  <c r="B314" i="3" s="1"/>
  <c r="B315" i="3" s="1"/>
  <c r="B316" i="3" s="1"/>
  <c r="B317"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54" i="3" s="1"/>
  <c r="B355" i="3" s="1"/>
  <c r="B356" i="3" s="1"/>
  <c r="B357" i="3" s="1"/>
  <c r="B358" i="3" s="1"/>
  <c r="B359" i="3" s="1"/>
  <c r="B360" i="3" s="1"/>
  <c r="B361" i="3" s="1"/>
  <c r="B362" i="3" s="1"/>
  <c r="B363" i="3" s="1"/>
  <c r="B364" i="3" s="1"/>
  <c r="B365" i="3" s="1"/>
  <c r="B366" i="3" s="1"/>
  <c r="B367" i="3" s="1"/>
  <c r="B368" i="3" s="1"/>
  <c r="B369" i="3" s="1"/>
  <c r="B370" i="3" s="1"/>
  <c r="B371" i="3" s="1"/>
  <c r="B372" i="3" s="1"/>
  <c r="B373" i="3" s="1"/>
  <c r="B374" i="3" s="1"/>
  <c r="B375" i="3" s="1"/>
  <c r="B376" i="3" s="1"/>
  <c r="B377" i="3" s="1"/>
  <c r="B378" i="3" s="1"/>
  <c r="B379" i="3" s="1"/>
  <c r="B380" i="3" s="1"/>
  <c r="B381" i="3" s="1"/>
  <c r="B382" i="3" s="1"/>
  <c r="B383" i="3" s="1"/>
  <c r="B384" i="3" s="1"/>
  <c r="B385" i="3" s="1"/>
  <c r="B386" i="3" s="1"/>
  <c r="B387" i="3" s="1"/>
  <c r="B388" i="3" s="1"/>
  <c r="B389" i="3" s="1"/>
  <c r="B390" i="3" s="1"/>
  <c r="B391" i="3" s="1"/>
  <c r="B392" i="3" s="1"/>
  <c r="B393" i="3" s="1"/>
  <c r="B394" i="3" s="1"/>
  <c r="B395" i="3" s="1"/>
  <c r="B396" i="3" s="1"/>
  <c r="B397" i="3" s="1"/>
  <c r="B398" i="3" s="1"/>
  <c r="B399" i="3" s="1"/>
  <c r="B400" i="3" s="1"/>
  <c r="B401" i="3" s="1"/>
  <c r="B402" i="3" s="1"/>
  <c r="B403" i="3" s="1"/>
  <c r="B404" i="3" s="1"/>
  <c r="B405" i="3" s="1"/>
  <c r="B406" i="3" s="1"/>
  <c r="B407" i="3" s="1"/>
  <c r="B408" i="3" s="1"/>
  <c r="B409" i="3" s="1"/>
  <c r="B410" i="3" s="1"/>
  <c r="B411" i="3" s="1"/>
  <c r="B412" i="3" s="1"/>
  <c r="B413" i="3" s="1"/>
  <c r="B414" i="3" s="1"/>
  <c r="B415" i="3" s="1"/>
  <c r="B416" i="3" s="1"/>
  <c r="B417" i="3" s="1"/>
  <c r="B418" i="3" s="1"/>
  <c r="B419" i="3" s="1"/>
  <c r="B420" i="3" s="1"/>
  <c r="B421" i="3" s="1"/>
  <c r="B422" i="3" s="1"/>
  <c r="B423" i="3" s="1"/>
  <c r="B424" i="3" s="1"/>
  <c r="B425" i="3" s="1"/>
  <c r="B426" i="3" s="1"/>
  <c r="B427" i="3" s="1"/>
  <c r="B428" i="3" s="1"/>
  <c r="B429" i="3" s="1"/>
  <c r="B430" i="3" s="1"/>
  <c r="B431" i="3" s="1"/>
  <c r="B432" i="3" s="1"/>
  <c r="B433" i="3" s="1"/>
  <c r="B434" i="3" s="1"/>
  <c r="B435" i="3" s="1"/>
  <c r="B436" i="3" s="1"/>
  <c r="B437" i="3" s="1"/>
  <c r="B438" i="3" s="1"/>
  <c r="T74" i="1"/>
  <c r="Q80" i="1"/>
  <c r="Q92" i="1"/>
  <c r="Q47" i="1"/>
  <c r="Q52" i="1"/>
  <c r="Q63" i="1"/>
  <c r="Q30" i="1"/>
  <c r="Q82" i="1"/>
  <c r="Q94" i="1"/>
  <c r="Q53" i="1"/>
  <c r="Q58" i="1"/>
  <c r="Q64" i="1"/>
  <c r="Q31" i="1"/>
  <c r="Q36" i="1"/>
  <c r="Q41" i="1"/>
  <c r="Q9" i="1"/>
  <c r="Q84" i="1"/>
  <c r="Q96" i="1"/>
  <c r="Q54" i="1"/>
  <c r="Q59" i="1"/>
  <c r="Q65" i="1"/>
  <c r="Q70" i="1"/>
  <c r="Q37" i="1"/>
  <c r="Q42" i="1"/>
  <c r="Q10" i="1"/>
  <c r="Q21" i="1"/>
  <c r="Q85" i="1"/>
  <c r="Q97" i="1"/>
  <c r="Q32" i="1"/>
  <c r="Q16" i="1"/>
  <c r="Q86" i="1"/>
  <c r="Q98" i="1"/>
  <c r="Q49" i="1"/>
  <c r="Q60" i="1"/>
  <c r="Q66" i="1"/>
  <c r="Q71" i="1"/>
  <c r="Q27" i="1"/>
  <c r="Q43" i="1"/>
  <c r="Q11" i="1"/>
  <c r="Q22" i="1"/>
  <c r="Q75" i="1"/>
  <c r="Q87" i="1"/>
  <c r="Q99" i="1"/>
  <c r="Q55" i="1"/>
  <c r="Q33" i="1"/>
  <c r="Q38" i="1"/>
  <c r="Q17" i="1"/>
  <c r="Q76" i="1"/>
  <c r="Q88" i="1"/>
  <c r="Q100" i="1"/>
  <c r="Q45" i="1"/>
  <c r="Q50" i="1"/>
  <c r="Q61" i="1"/>
  <c r="Q28" i="1"/>
  <c r="Q44" i="1"/>
  <c r="Q23" i="1"/>
  <c r="Q89" i="1"/>
  <c r="Q101" i="1"/>
  <c r="Q56" i="1"/>
  <c r="Q67" i="1"/>
  <c r="Q34" i="1"/>
  <c r="Q39" i="1"/>
  <c r="Q12" i="1"/>
  <c r="Q18" i="1"/>
  <c r="Q78" i="1"/>
  <c r="Q90" i="1"/>
  <c r="Q46" i="1"/>
  <c r="Q51" i="1"/>
  <c r="Q62" i="1"/>
  <c r="Q29" i="1"/>
  <c r="Q79" i="1"/>
  <c r="Q91" i="1"/>
  <c r="Q57" i="1"/>
  <c r="Q68" i="1"/>
  <c r="Q24" i="1"/>
  <c r="Q35" i="1"/>
  <c r="Q40" i="1"/>
  <c r="Q8" i="1"/>
  <c r="Q13" i="1"/>
  <c r="Q19" i="1"/>
  <c r="L4" i="1"/>
  <c r="M4" i="1" s="1"/>
  <c r="I4" i="1"/>
  <c r="J4" i="1" s="1"/>
  <c r="B76" i="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E11" i="1" l="1"/>
  <c r="B10" i="1"/>
  <c r="C32" i="2"/>
  <c r="D32" i="2" s="1"/>
  <c r="E2" i="3"/>
  <c r="D10" i="3"/>
  <c r="C11" i="3" s="1"/>
  <c r="D11" i="3" s="1"/>
  <c r="T76" i="1"/>
  <c r="L5" i="1"/>
  <c r="K5" i="1"/>
  <c r="I5" i="1"/>
  <c r="J5" i="1" s="1"/>
  <c r="F5" i="1"/>
  <c r="G5" i="1" s="1"/>
  <c r="C76" i="1"/>
  <c r="C77" i="1"/>
  <c r="C78" i="1"/>
  <c r="E12" i="1" l="1"/>
  <c r="B11" i="1"/>
  <c r="C33" i="2"/>
  <c r="D33" i="2" s="1"/>
  <c r="C12" i="3"/>
  <c r="D12" i="3" s="1"/>
  <c r="T77" i="1"/>
  <c r="F6" i="1"/>
  <c r="G6" i="1" s="1"/>
  <c r="M5" i="1"/>
  <c r="I6" i="1"/>
  <c r="J6" i="1" s="1"/>
  <c r="I7" i="1" s="1"/>
  <c r="J7" i="1" s="1"/>
  <c r="C79" i="1"/>
  <c r="E13" i="1" l="1"/>
  <c r="B12" i="1"/>
  <c r="C34" i="2"/>
  <c r="D34" i="2" s="1"/>
  <c r="C13" i="3"/>
  <c r="D13" i="3" s="1"/>
  <c r="T78" i="1"/>
  <c r="F7" i="1"/>
  <c r="G7" i="1" s="1"/>
  <c r="K6" i="1"/>
  <c r="L6" i="1"/>
  <c r="I8" i="1"/>
  <c r="J8" i="1" s="1"/>
  <c r="I9" i="1" s="1"/>
  <c r="J9" i="1" s="1"/>
  <c r="C80" i="1"/>
  <c r="E14" i="1" l="1"/>
  <c r="B13" i="1"/>
  <c r="C35" i="2"/>
  <c r="D35" i="2" s="1"/>
  <c r="C14" i="3"/>
  <c r="D14" i="3" s="1"/>
  <c r="T79" i="1"/>
  <c r="M6" i="1"/>
  <c r="L7" i="1"/>
  <c r="K7" i="1"/>
  <c r="M7" i="1" s="1"/>
  <c r="I10" i="1"/>
  <c r="J10" i="1" s="1"/>
  <c r="C81" i="1"/>
  <c r="E15" i="1" l="1"/>
  <c r="B14" i="1"/>
  <c r="C36" i="2"/>
  <c r="D36" i="2" s="1"/>
  <c r="C15" i="3"/>
  <c r="D15" i="3"/>
  <c r="T80" i="1"/>
  <c r="K8" i="1"/>
  <c r="L8" i="1"/>
  <c r="I11" i="1"/>
  <c r="J11" i="1" s="1"/>
  <c r="C82" i="1"/>
  <c r="E16" i="1" l="1"/>
  <c r="B15" i="1"/>
  <c r="C37" i="2"/>
  <c r="D37" i="2" s="1"/>
  <c r="C16" i="3"/>
  <c r="D16" i="3" s="1"/>
  <c r="T81" i="1"/>
  <c r="M8" i="1"/>
  <c r="I12" i="1"/>
  <c r="J12" i="1" s="1"/>
  <c r="C83" i="1"/>
  <c r="E17" i="1" l="1"/>
  <c r="B16" i="1"/>
  <c r="C38" i="2"/>
  <c r="D38" i="2" s="1"/>
  <c r="C17" i="3"/>
  <c r="D17" i="3" s="1"/>
  <c r="T82" i="1"/>
  <c r="L9" i="1"/>
  <c r="K9" i="1"/>
  <c r="M9" i="1"/>
  <c r="I13" i="1"/>
  <c r="J13" i="1" s="1"/>
  <c r="C84" i="1"/>
  <c r="E18" i="1" l="1"/>
  <c r="B17" i="1"/>
  <c r="C39" i="2"/>
  <c r="D39" i="2" s="1"/>
  <c r="C18" i="3"/>
  <c r="D18" i="3" s="1"/>
  <c r="T83" i="1"/>
  <c r="L10" i="1"/>
  <c r="K10" i="1"/>
  <c r="I14" i="1"/>
  <c r="J14" i="1" s="1"/>
  <c r="C85" i="1"/>
  <c r="E19" i="1" l="1"/>
  <c r="B18" i="1"/>
  <c r="C40" i="2"/>
  <c r="D40" i="2" s="1"/>
  <c r="C19" i="3"/>
  <c r="D19" i="3" s="1"/>
  <c r="T84" i="1"/>
  <c r="M10" i="1"/>
  <c r="I15" i="1"/>
  <c r="J15" i="1" s="1"/>
  <c r="C86" i="1"/>
  <c r="B19" i="1" l="1"/>
  <c r="C41" i="2"/>
  <c r="D41" i="2" s="1"/>
  <c r="C20" i="3"/>
  <c r="D20" i="3" s="1"/>
  <c r="T85" i="1"/>
  <c r="L11" i="1"/>
  <c r="K11" i="1"/>
  <c r="M11" i="1" s="1"/>
  <c r="I16" i="1"/>
  <c r="J16" i="1" s="1"/>
  <c r="C87" i="1"/>
  <c r="B20" i="1" l="1"/>
  <c r="C42" i="2"/>
  <c r="D42" i="2" s="1"/>
  <c r="C21" i="3"/>
  <c r="D21" i="3" s="1"/>
  <c r="T86" i="1"/>
  <c r="K12" i="1"/>
  <c r="L12" i="1"/>
  <c r="I17" i="1"/>
  <c r="J17" i="1" s="1"/>
  <c r="C88" i="1"/>
  <c r="B21" i="1" l="1"/>
  <c r="C43" i="2"/>
  <c r="D43" i="2" s="1"/>
  <c r="C22" i="3"/>
  <c r="D22" i="3" s="1"/>
  <c r="T87" i="1"/>
  <c r="M12" i="1"/>
  <c r="K13" i="1"/>
  <c r="L13" i="1"/>
  <c r="I18" i="1"/>
  <c r="J18" i="1" s="1"/>
  <c r="C89" i="1"/>
  <c r="B22" i="1" l="1"/>
  <c r="C44" i="2"/>
  <c r="D44" i="2" s="1"/>
  <c r="C23" i="3"/>
  <c r="D23" i="3" s="1"/>
  <c r="T88" i="1"/>
  <c r="M13" i="1"/>
  <c r="I19" i="1"/>
  <c r="J19" i="1" s="1"/>
  <c r="C90" i="1"/>
  <c r="E24" i="1" l="1"/>
  <c r="B23" i="1"/>
  <c r="C45" i="2"/>
  <c r="D45" i="2" s="1"/>
  <c r="C24" i="3"/>
  <c r="D24" i="3" s="1"/>
  <c r="T89" i="1"/>
  <c r="K14" i="1"/>
  <c r="L14" i="1"/>
  <c r="M14" i="1" s="1"/>
  <c r="K15" i="1" s="1"/>
  <c r="I20" i="1"/>
  <c r="J20" i="1" s="1"/>
  <c r="C91" i="1"/>
  <c r="E25" i="1" l="1"/>
  <c r="B24" i="1"/>
  <c r="C46" i="2"/>
  <c r="D46" i="2" s="1"/>
  <c r="C25" i="3"/>
  <c r="D25" i="3" s="1"/>
  <c r="T90" i="1"/>
  <c r="L15" i="1"/>
  <c r="M15" i="1" s="1"/>
  <c r="I21" i="1"/>
  <c r="J21" i="1" s="1"/>
  <c r="C92" i="1"/>
  <c r="E26" i="1" l="1"/>
  <c r="B25" i="1"/>
  <c r="C47" i="2"/>
  <c r="D47" i="2" s="1"/>
  <c r="C26" i="3"/>
  <c r="D26" i="3" s="1"/>
  <c r="T91" i="1"/>
  <c r="K16" i="1"/>
  <c r="L16" i="1"/>
  <c r="I22" i="1"/>
  <c r="J22" i="1" s="1"/>
  <c r="C93" i="1"/>
  <c r="E27" i="1" l="1"/>
  <c r="B26" i="1"/>
  <c r="M16" i="1"/>
  <c r="K17" i="1" s="1"/>
  <c r="C48" i="2"/>
  <c r="D48" i="2" s="1"/>
  <c r="C27" i="3"/>
  <c r="D27" i="3" s="1"/>
  <c r="T92" i="1"/>
  <c r="I23" i="1"/>
  <c r="J23" i="1" s="1"/>
  <c r="C94" i="1"/>
  <c r="E28" i="1" l="1"/>
  <c r="B27" i="1"/>
  <c r="L17" i="1"/>
  <c r="M17" i="1" s="1"/>
  <c r="C49" i="2"/>
  <c r="D49" i="2" s="1"/>
  <c r="C28" i="3"/>
  <c r="D28" i="3" s="1"/>
  <c r="T93" i="1"/>
  <c r="I24" i="1"/>
  <c r="J24" i="1" s="1"/>
  <c r="C95" i="1"/>
  <c r="E29" i="1" l="1"/>
  <c r="B28" i="1"/>
  <c r="K18" i="1"/>
  <c r="L18" i="1"/>
  <c r="C50" i="2"/>
  <c r="D50" i="2" s="1"/>
  <c r="C29" i="3"/>
  <c r="D29" i="3" s="1"/>
  <c r="T94" i="1"/>
  <c r="I25" i="1"/>
  <c r="J25" i="1" s="1"/>
  <c r="C96" i="1"/>
  <c r="E30" i="1" l="1"/>
  <c r="B29" i="1"/>
  <c r="M18" i="1"/>
  <c r="C51" i="2"/>
  <c r="D51" i="2" s="1"/>
  <c r="C30" i="3"/>
  <c r="D30" i="3" s="1"/>
  <c r="T95" i="1"/>
  <c r="I26" i="1"/>
  <c r="J26" i="1" s="1"/>
  <c r="C97" i="1"/>
  <c r="E31" i="1" l="1"/>
  <c r="B30" i="1"/>
  <c r="K19" i="1"/>
  <c r="L19" i="1"/>
  <c r="C52" i="2"/>
  <c r="D52" i="2" s="1"/>
  <c r="C31" i="3"/>
  <c r="D31" i="3" s="1"/>
  <c r="T96" i="1"/>
  <c r="I27" i="1"/>
  <c r="J27" i="1" s="1"/>
  <c r="C98" i="1"/>
  <c r="E32" i="1" l="1"/>
  <c r="B31" i="1"/>
  <c r="M19" i="1"/>
  <c r="K20" i="1" s="1"/>
  <c r="L20" i="1"/>
  <c r="M20" i="1" s="1"/>
  <c r="C53" i="2"/>
  <c r="D53" i="2" s="1"/>
  <c r="C32" i="3"/>
  <c r="D32" i="3" s="1"/>
  <c r="T97" i="1"/>
  <c r="I28" i="1"/>
  <c r="J28" i="1" s="1"/>
  <c r="C99" i="1"/>
  <c r="E33" i="1" l="1"/>
  <c r="B32" i="1"/>
  <c r="C54" i="2"/>
  <c r="D54" i="2" s="1"/>
  <c r="C33" i="3"/>
  <c r="D33" i="3" s="1"/>
  <c r="T98" i="1"/>
  <c r="L21" i="1"/>
  <c r="K21" i="1"/>
  <c r="M21" i="1" s="1"/>
  <c r="I29" i="1"/>
  <c r="J29" i="1" s="1"/>
  <c r="C100" i="1"/>
  <c r="E34" i="1" l="1"/>
  <c r="B33" i="1"/>
  <c r="C55" i="2"/>
  <c r="D55" i="2" s="1"/>
  <c r="C34" i="3"/>
  <c r="D34" i="3" s="1"/>
  <c r="T99" i="1"/>
  <c r="L22" i="1"/>
  <c r="K22" i="1"/>
  <c r="I30" i="1"/>
  <c r="J30" i="1" s="1"/>
  <c r="C101" i="1"/>
  <c r="E35" i="1" l="1"/>
  <c r="B34" i="1"/>
  <c r="C56" i="2"/>
  <c r="D56" i="2" s="1"/>
  <c r="C35" i="3"/>
  <c r="D35" i="3" s="1"/>
  <c r="T100" i="1"/>
  <c r="M22" i="1"/>
  <c r="I31" i="1"/>
  <c r="J31" i="1" s="1"/>
  <c r="C102" i="1"/>
  <c r="E36" i="1" l="1"/>
  <c r="B35" i="1"/>
  <c r="C57" i="2"/>
  <c r="D57" i="2" s="1"/>
  <c r="C36" i="3"/>
  <c r="D36" i="3" s="1"/>
  <c r="T101" i="1"/>
  <c r="K23" i="1"/>
  <c r="L23" i="1"/>
  <c r="I32" i="1"/>
  <c r="J32" i="1" s="1"/>
  <c r="C103" i="1"/>
  <c r="E37" i="1" l="1"/>
  <c r="B36" i="1"/>
  <c r="C58" i="2"/>
  <c r="D58" i="2" s="1"/>
  <c r="C37" i="3"/>
  <c r="D37" i="3" s="1"/>
  <c r="M23" i="1"/>
  <c r="I33" i="1"/>
  <c r="J33" i="1" s="1"/>
  <c r="C104" i="1"/>
  <c r="E38" i="1" l="1"/>
  <c r="B37" i="1"/>
  <c r="C59" i="2"/>
  <c r="D59" i="2" s="1"/>
  <c r="C38" i="3"/>
  <c r="D38" i="3" s="1"/>
  <c r="L24" i="1"/>
  <c r="K24" i="1"/>
  <c r="I34" i="1"/>
  <c r="J34" i="1" s="1"/>
  <c r="C105" i="1"/>
  <c r="E39" i="1" l="1"/>
  <c r="B38" i="1"/>
  <c r="C60" i="2"/>
  <c r="D60" i="2" s="1"/>
  <c r="C39" i="3"/>
  <c r="D39" i="3" s="1"/>
  <c r="M24" i="1"/>
  <c r="I35" i="1"/>
  <c r="J35" i="1" s="1"/>
  <c r="C106" i="1"/>
  <c r="E40" i="1" l="1"/>
  <c r="B39" i="1"/>
  <c r="C61" i="2"/>
  <c r="D61" i="2" s="1"/>
  <c r="C40" i="3"/>
  <c r="D40" i="3" s="1"/>
  <c r="K25" i="1"/>
  <c r="L25" i="1"/>
  <c r="M25" i="1" s="1"/>
  <c r="I36" i="1"/>
  <c r="J36" i="1" s="1"/>
  <c r="C107" i="1"/>
  <c r="E41" i="1" l="1"/>
  <c r="B40" i="1"/>
  <c r="C62" i="2"/>
  <c r="D62" i="2" s="1"/>
  <c r="C41" i="3"/>
  <c r="D41" i="3" s="1"/>
  <c r="K26" i="1"/>
  <c r="L26" i="1"/>
  <c r="I37" i="1"/>
  <c r="J37" i="1" s="1"/>
  <c r="C108" i="1"/>
  <c r="E42" i="1" l="1"/>
  <c r="B41" i="1"/>
  <c r="C63" i="2"/>
  <c r="D63" i="2" s="1"/>
  <c r="C42" i="3"/>
  <c r="D42" i="3" s="1"/>
  <c r="M26" i="1"/>
  <c r="I38" i="1"/>
  <c r="J38" i="1" s="1"/>
  <c r="C109" i="1"/>
  <c r="E43" i="1" l="1"/>
  <c r="B42" i="1"/>
  <c r="C64" i="2"/>
  <c r="D64" i="2" s="1"/>
  <c r="C43" i="3"/>
  <c r="D43" i="3" s="1"/>
  <c r="K27" i="1"/>
  <c r="L27" i="1"/>
  <c r="M27" i="1" s="1"/>
  <c r="I39" i="1"/>
  <c r="J39" i="1" s="1"/>
  <c r="C110" i="1"/>
  <c r="E44" i="1" l="1"/>
  <c r="B43" i="1"/>
  <c r="C65" i="2"/>
  <c r="D65" i="2" s="1"/>
  <c r="C44" i="3"/>
  <c r="D44" i="3" s="1"/>
  <c r="L28" i="1"/>
  <c r="K28" i="1"/>
  <c r="I40" i="1"/>
  <c r="J40" i="1" s="1"/>
  <c r="C111" i="1"/>
  <c r="E45" i="1" l="1"/>
  <c r="B44" i="1"/>
  <c r="C66" i="2"/>
  <c r="D66" i="2" s="1"/>
  <c r="C45" i="3"/>
  <c r="D45" i="3" s="1"/>
  <c r="M28" i="1"/>
  <c r="I41" i="1"/>
  <c r="J41" i="1" s="1"/>
  <c r="C112" i="1"/>
  <c r="E46" i="1" l="1"/>
  <c r="B45" i="1"/>
  <c r="C67" i="2"/>
  <c r="D67" i="2" s="1"/>
  <c r="C46" i="3"/>
  <c r="D46" i="3" s="1"/>
  <c r="K29" i="1"/>
  <c r="L29" i="1"/>
  <c r="I42" i="1"/>
  <c r="J42" i="1" s="1"/>
  <c r="C113" i="1"/>
  <c r="E47" i="1" l="1"/>
  <c r="B46" i="1"/>
  <c r="M29" i="1"/>
  <c r="K30" i="1" s="1"/>
  <c r="C68" i="2"/>
  <c r="D68" i="2" s="1"/>
  <c r="C47" i="3"/>
  <c r="D47" i="3" s="1"/>
  <c r="I43" i="1"/>
  <c r="J43" i="1" s="1"/>
  <c r="C114" i="1"/>
  <c r="E48" i="1" l="1"/>
  <c r="B47" i="1"/>
  <c r="L30" i="1"/>
  <c r="C69" i="2"/>
  <c r="D69" i="2" s="1"/>
  <c r="C48" i="3"/>
  <c r="D48" i="3" s="1"/>
  <c r="M30" i="1"/>
  <c r="I44" i="1"/>
  <c r="J44" i="1" s="1"/>
  <c r="C115" i="1"/>
  <c r="E49" i="1" l="1"/>
  <c r="B48" i="1"/>
  <c r="C70" i="2"/>
  <c r="D70" i="2" s="1"/>
  <c r="C49" i="3"/>
  <c r="D49" i="3" s="1"/>
  <c r="K31" i="1"/>
  <c r="L31" i="1"/>
  <c r="I45" i="1"/>
  <c r="J45" i="1" s="1"/>
  <c r="C116" i="1"/>
  <c r="E50" i="1" l="1"/>
  <c r="B49" i="1"/>
  <c r="C71" i="2"/>
  <c r="D71" i="2" s="1"/>
  <c r="C50" i="3"/>
  <c r="D50" i="3" s="1"/>
  <c r="M31" i="1"/>
  <c r="I46" i="1"/>
  <c r="J46" i="1" s="1"/>
  <c r="C117" i="1"/>
  <c r="E51" i="1" l="1"/>
  <c r="B50" i="1"/>
  <c r="C72" i="2"/>
  <c r="D72" i="2" s="1"/>
  <c r="C51" i="3"/>
  <c r="D51" i="3" s="1"/>
  <c r="K32" i="1"/>
  <c r="L32" i="1"/>
  <c r="I47" i="1"/>
  <c r="J47" i="1" s="1"/>
  <c r="C118" i="1"/>
  <c r="E52" i="1" l="1"/>
  <c r="B51" i="1"/>
  <c r="M32" i="1"/>
  <c r="C73" i="2"/>
  <c r="D73" i="2" s="1"/>
  <c r="C52" i="3"/>
  <c r="D52" i="3" s="1"/>
  <c r="K33" i="1"/>
  <c r="L33" i="1"/>
  <c r="I48" i="1"/>
  <c r="J48" i="1" s="1"/>
  <c r="C119" i="1"/>
  <c r="E53" i="1" l="1"/>
  <c r="B52" i="1"/>
  <c r="M33" i="1"/>
  <c r="K34" i="1" s="1"/>
  <c r="C74" i="2"/>
  <c r="D74" i="2" s="1"/>
  <c r="C53" i="3"/>
  <c r="D53" i="3" s="1"/>
  <c r="I49" i="1"/>
  <c r="J49" i="1" s="1"/>
  <c r="C120" i="1"/>
  <c r="E54" i="1" l="1"/>
  <c r="B53" i="1"/>
  <c r="L34" i="1"/>
  <c r="M34" i="1" s="1"/>
  <c r="C75" i="2"/>
  <c r="D75" i="2" s="1"/>
  <c r="C54" i="3"/>
  <c r="D54" i="3" s="1"/>
  <c r="I50" i="1"/>
  <c r="J50" i="1" s="1"/>
  <c r="C121" i="1"/>
  <c r="E55" i="1" l="1"/>
  <c r="B54" i="1"/>
  <c r="L35" i="1"/>
  <c r="K35" i="1"/>
  <c r="C76" i="2"/>
  <c r="D76" i="2" s="1"/>
  <c r="C55" i="3"/>
  <c r="D55" i="3" s="1"/>
  <c r="I51" i="1"/>
  <c r="J51" i="1" s="1"/>
  <c r="C122" i="1"/>
  <c r="E56" i="1" l="1"/>
  <c r="B55" i="1"/>
  <c r="M35" i="1"/>
  <c r="C77" i="2"/>
  <c r="D77" i="2" s="1"/>
  <c r="C56" i="3"/>
  <c r="D56" i="3" s="1"/>
  <c r="I52" i="1"/>
  <c r="J52" i="1" s="1"/>
  <c r="C123" i="1"/>
  <c r="E57" i="1" l="1"/>
  <c r="B56" i="1"/>
  <c r="L36" i="1"/>
  <c r="K36" i="1"/>
  <c r="M36" i="1" s="1"/>
  <c r="C78" i="2"/>
  <c r="D78" i="2" s="1"/>
  <c r="C57" i="3"/>
  <c r="D57" i="3" s="1"/>
  <c r="I53" i="1"/>
  <c r="J53" i="1" s="1"/>
  <c r="C124" i="1"/>
  <c r="E58" i="1" l="1"/>
  <c r="B57" i="1"/>
  <c r="L37" i="1"/>
  <c r="K37" i="1"/>
  <c r="M37" i="1" s="1"/>
  <c r="C79" i="2"/>
  <c r="D79" i="2" s="1"/>
  <c r="C58" i="3"/>
  <c r="D58" i="3" s="1"/>
  <c r="I54" i="1"/>
  <c r="J54" i="1" s="1"/>
  <c r="C125" i="1"/>
  <c r="E59" i="1" l="1"/>
  <c r="B58" i="1"/>
  <c r="L38" i="1"/>
  <c r="K38" i="1"/>
  <c r="M38" i="1" s="1"/>
  <c r="C80" i="2"/>
  <c r="D80" i="2" s="1"/>
  <c r="C59" i="3"/>
  <c r="D59" i="3" s="1"/>
  <c r="I55" i="1"/>
  <c r="J55" i="1" s="1"/>
  <c r="C126" i="1"/>
  <c r="E60" i="1" l="1"/>
  <c r="B59" i="1"/>
  <c r="K39" i="1"/>
  <c r="M39" i="1" s="1"/>
  <c r="L39" i="1"/>
  <c r="C81" i="2"/>
  <c r="D81" i="2" s="1"/>
  <c r="C60" i="3"/>
  <c r="D60" i="3" s="1"/>
  <c r="I56" i="1"/>
  <c r="J56" i="1" s="1"/>
  <c r="C127" i="1"/>
  <c r="E61" i="1" l="1"/>
  <c r="B60" i="1"/>
  <c r="K40" i="1"/>
  <c r="L40" i="1"/>
  <c r="M40" i="1"/>
  <c r="C82" i="2"/>
  <c r="D82" i="2" s="1"/>
  <c r="C61" i="3"/>
  <c r="D61" i="3" s="1"/>
  <c r="K41" i="1"/>
  <c r="L41" i="1"/>
  <c r="M41" i="1" s="1"/>
  <c r="I57" i="1"/>
  <c r="J57" i="1" s="1"/>
  <c r="C128" i="1"/>
  <c r="E62" i="1" l="1"/>
  <c r="B61" i="1"/>
  <c r="C83" i="2"/>
  <c r="D83" i="2" s="1"/>
  <c r="C62" i="3"/>
  <c r="D62" i="3" s="1"/>
  <c r="L42" i="1"/>
  <c r="K42" i="1"/>
  <c r="M42" i="1" s="1"/>
  <c r="I58" i="1"/>
  <c r="J58" i="1" s="1"/>
  <c r="C129" i="1"/>
  <c r="E63" i="1" l="1"/>
  <c r="B62" i="1"/>
  <c r="C84" i="2"/>
  <c r="D84" i="2" s="1"/>
  <c r="C63" i="3"/>
  <c r="D63" i="3" s="1"/>
  <c r="L43" i="1"/>
  <c r="K43" i="1"/>
  <c r="M43" i="1" s="1"/>
  <c r="I59" i="1"/>
  <c r="J59" i="1" s="1"/>
  <c r="C130" i="1"/>
  <c r="E64" i="1" l="1"/>
  <c r="B63" i="1"/>
  <c r="C85" i="2"/>
  <c r="D85" i="2" s="1"/>
  <c r="C64" i="3"/>
  <c r="D64" i="3" s="1"/>
  <c r="L44" i="1"/>
  <c r="K44" i="1"/>
  <c r="M44" i="1" s="1"/>
  <c r="I60" i="1"/>
  <c r="J60" i="1" s="1"/>
  <c r="C131" i="1"/>
  <c r="E65" i="1" l="1"/>
  <c r="B64" i="1"/>
  <c r="C86" i="2"/>
  <c r="D86" i="2" s="1"/>
  <c r="C65" i="3"/>
  <c r="D65" i="3" s="1"/>
  <c r="L45" i="1"/>
  <c r="K45" i="1"/>
  <c r="M45" i="1" s="1"/>
  <c r="I61" i="1"/>
  <c r="J61" i="1" s="1"/>
  <c r="C132" i="1"/>
  <c r="E66" i="1" l="1"/>
  <c r="B65" i="1"/>
  <c r="C87" i="2"/>
  <c r="D87" i="2" s="1"/>
  <c r="C66" i="3"/>
  <c r="D66" i="3" s="1"/>
  <c r="L46" i="1"/>
  <c r="K46" i="1"/>
  <c r="M46" i="1" s="1"/>
  <c r="I62" i="1"/>
  <c r="J62" i="1" s="1"/>
  <c r="C133" i="1"/>
  <c r="E67" i="1" l="1"/>
  <c r="B66" i="1"/>
  <c r="C88" i="2"/>
  <c r="D88" i="2" s="1"/>
  <c r="C67" i="3"/>
  <c r="D67" i="3" s="1"/>
  <c r="K47" i="1"/>
  <c r="L47" i="1"/>
  <c r="I63" i="1"/>
  <c r="J63" i="1" s="1"/>
  <c r="C134" i="1"/>
  <c r="E68" i="1" l="1"/>
  <c r="B67" i="1"/>
  <c r="C89" i="2"/>
  <c r="D89" i="2" s="1"/>
  <c r="C68" i="3"/>
  <c r="D68" i="3" s="1"/>
  <c r="M47" i="1"/>
  <c r="I64" i="1"/>
  <c r="J64" i="1" s="1"/>
  <c r="C135" i="1"/>
  <c r="E69" i="1" l="1"/>
  <c r="B68" i="1"/>
  <c r="C90" i="2"/>
  <c r="D90" i="2" s="1"/>
  <c r="C69" i="3"/>
  <c r="D69" i="3" s="1"/>
  <c r="L48" i="1"/>
  <c r="K48" i="1"/>
  <c r="M48" i="1" s="1"/>
  <c r="I65" i="1"/>
  <c r="J65" i="1" s="1"/>
  <c r="C136" i="1"/>
  <c r="E70" i="1" l="1"/>
  <c r="B69" i="1"/>
  <c r="C91" i="2"/>
  <c r="D91" i="2" s="1"/>
  <c r="C70" i="3"/>
  <c r="D70" i="3" s="1"/>
  <c r="K49" i="1"/>
  <c r="L49" i="1"/>
  <c r="M49" i="1" s="1"/>
  <c r="I66" i="1"/>
  <c r="J66" i="1" s="1"/>
  <c r="C137" i="1"/>
  <c r="E71" i="1" l="1"/>
  <c r="B70" i="1"/>
  <c r="C92" i="2"/>
  <c r="D92" i="2" s="1"/>
  <c r="C71" i="3"/>
  <c r="D71" i="3" s="1"/>
  <c r="L50" i="1"/>
  <c r="K50" i="1"/>
  <c r="M50" i="1" s="1"/>
  <c r="I67" i="1"/>
  <c r="J67" i="1" s="1"/>
  <c r="C138" i="1"/>
  <c r="E72" i="1" l="1"/>
  <c r="B71" i="1"/>
  <c r="C93" i="2"/>
  <c r="D93" i="2" s="1"/>
  <c r="C72" i="3"/>
  <c r="D72" i="3" s="1"/>
  <c r="L51" i="1"/>
  <c r="K51" i="1"/>
  <c r="I68" i="1"/>
  <c r="J68" i="1" s="1"/>
  <c r="C139" i="1"/>
  <c r="E73" i="1" l="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B72" i="1"/>
  <c r="C94" i="2"/>
  <c r="D94" i="2" s="1"/>
  <c r="C73" i="3"/>
  <c r="D73" i="3" s="1"/>
  <c r="M51" i="1"/>
  <c r="I69" i="1"/>
  <c r="J69" i="1" s="1"/>
  <c r="C140" i="1"/>
  <c r="C95" i="2" l="1"/>
  <c r="D95" i="2" s="1"/>
  <c r="C74" i="3"/>
  <c r="D74" i="3" s="1"/>
  <c r="L52" i="1"/>
  <c r="K52" i="1"/>
  <c r="I70" i="1"/>
  <c r="J70" i="1" s="1"/>
  <c r="C141" i="1"/>
  <c r="M52" i="1" l="1"/>
  <c r="C96" i="2"/>
  <c r="D96" i="2" s="1"/>
  <c r="C75" i="3"/>
  <c r="D75" i="3" s="1"/>
  <c r="K53" i="1"/>
  <c r="L53" i="1"/>
  <c r="I71" i="1"/>
  <c r="J71" i="1" s="1"/>
  <c r="C142" i="1"/>
  <c r="M53" i="1" l="1"/>
  <c r="K54" i="1" s="1"/>
  <c r="C97" i="2"/>
  <c r="D97" i="2" s="1"/>
  <c r="C76" i="3"/>
  <c r="D76" i="3" s="1"/>
  <c r="I72" i="1"/>
  <c r="J72" i="1" s="1"/>
  <c r="C143" i="1"/>
  <c r="L54" i="1" l="1"/>
  <c r="M54" i="1"/>
  <c r="K55" i="1" s="1"/>
  <c r="C98" i="2"/>
  <c r="D98" i="2" s="1"/>
  <c r="C77" i="3"/>
  <c r="D77" i="3" s="1"/>
  <c r="L55" i="1"/>
  <c r="M55" i="1" s="1"/>
  <c r="I73" i="1"/>
  <c r="J73" i="1" s="1"/>
  <c r="C144" i="1"/>
  <c r="C99" i="2" l="1"/>
  <c r="D99" i="2" s="1"/>
  <c r="C78" i="3"/>
  <c r="D78" i="3" s="1"/>
  <c r="L56" i="1"/>
  <c r="K56" i="1"/>
  <c r="M56" i="1" s="1"/>
  <c r="X4" i="1"/>
  <c r="I74" i="1"/>
  <c r="J74" i="1" s="1"/>
  <c r="I75" i="1" s="1"/>
  <c r="L57" i="1"/>
  <c r="K57" i="1"/>
  <c r="M57" i="1" s="1"/>
  <c r="C145" i="1"/>
  <c r="C100" i="2" l="1"/>
  <c r="D100" i="2" s="1"/>
  <c r="C79" i="3"/>
  <c r="D79" i="3" s="1"/>
  <c r="J75" i="1"/>
  <c r="I76" i="1"/>
  <c r="L58" i="1"/>
  <c r="K58" i="1"/>
  <c r="M58" i="1" s="1"/>
  <c r="C146" i="1"/>
  <c r="C101" i="2" l="1"/>
  <c r="D101" i="2" s="1"/>
  <c r="C80" i="3"/>
  <c r="D80" i="3" s="1"/>
  <c r="J76" i="1"/>
  <c r="I77" i="1"/>
  <c r="L59" i="1"/>
  <c r="K59" i="1"/>
  <c r="M59" i="1" s="1"/>
  <c r="C147" i="1"/>
  <c r="C102" i="2" l="1"/>
  <c r="D102" i="2" s="1"/>
  <c r="C81" i="3"/>
  <c r="D81" i="3" s="1"/>
  <c r="J77" i="1"/>
  <c r="I78" i="1" s="1"/>
  <c r="L60" i="1"/>
  <c r="K60" i="1"/>
  <c r="C148" i="1"/>
  <c r="C103" i="2" l="1"/>
  <c r="D103" i="2" s="1"/>
  <c r="C82" i="3"/>
  <c r="D82" i="3" s="1"/>
  <c r="J78" i="1"/>
  <c r="I79" i="1" s="1"/>
  <c r="M60" i="1"/>
  <c r="K61" i="1"/>
  <c r="L61" i="1"/>
  <c r="C149" i="1"/>
  <c r="M61" i="1" l="1"/>
  <c r="L62" i="1" s="1"/>
  <c r="C104" i="2"/>
  <c r="D104" i="2" s="1"/>
  <c r="C83" i="3"/>
  <c r="D83" i="3" s="1"/>
  <c r="J79" i="1"/>
  <c r="I80" i="1" s="1"/>
  <c r="C150" i="1"/>
  <c r="K62" i="1" l="1"/>
  <c r="M62" i="1" s="1"/>
  <c r="C105" i="2"/>
  <c r="D105" i="2" s="1"/>
  <c r="C84" i="3"/>
  <c r="D84" i="3" s="1"/>
  <c r="J80" i="1"/>
  <c r="I81" i="1" s="1"/>
  <c r="C151" i="1"/>
  <c r="C106" i="2" l="1"/>
  <c r="D106" i="2" s="1"/>
  <c r="C85" i="3"/>
  <c r="D85" i="3" s="1"/>
  <c r="J81" i="1"/>
  <c r="I82" i="1" s="1"/>
  <c r="L63" i="1"/>
  <c r="K63" i="1"/>
  <c r="M63" i="1" s="1"/>
  <c r="K64" i="1"/>
  <c r="C152" i="1"/>
  <c r="C107" i="2" l="1"/>
  <c r="D107" i="2" s="1"/>
  <c r="C86" i="3"/>
  <c r="D86" i="3" s="1"/>
  <c r="L64" i="1"/>
  <c r="J82" i="1"/>
  <c r="I83" i="1" s="1"/>
  <c r="M64" i="1"/>
  <c r="C153" i="1"/>
  <c r="C108" i="2" l="1"/>
  <c r="D108" i="2" s="1"/>
  <c r="C87" i="3"/>
  <c r="D87" i="3" s="1"/>
  <c r="J83" i="1"/>
  <c r="I84" i="1" s="1"/>
  <c r="L65" i="1"/>
  <c r="K65" i="1"/>
  <c r="M65" i="1" s="1"/>
  <c r="C154" i="1"/>
  <c r="C109" i="2" l="1"/>
  <c r="D109" i="2" s="1"/>
  <c r="C88" i="3"/>
  <c r="D88" i="3" s="1"/>
  <c r="K66" i="1"/>
  <c r="J84" i="1"/>
  <c r="I85" i="1" s="1"/>
  <c r="L66" i="1"/>
  <c r="M66" i="1" s="1"/>
  <c r="C155" i="1"/>
  <c r="C110" i="2" l="1"/>
  <c r="D110" i="2" s="1"/>
  <c r="C89" i="3"/>
  <c r="D89" i="3"/>
  <c r="J85" i="1"/>
  <c r="I86" i="1" s="1"/>
  <c r="K67" i="1"/>
  <c r="L67" i="1"/>
  <c r="C156" i="1"/>
  <c r="C111" i="2" l="1"/>
  <c r="D111" i="2" s="1"/>
  <c r="C90" i="3"/>
  <c r="D90" i="3" s="1"/>
  <c r="M67" i="1"/>
  <c r="K68" i="1"/>
  <c r="J86" i="1"/>
  <c r="I87" i="1" s="1"/>
  <c r="L68" i="1"/>
  <c r="C112" i="2" l="1"/>
  <c r="D112" i="2" s="1"/>
  <c r="C91" i="3"/>
  <c r="D91" i="3" s="1"/>
  <c r="M68" i="1"/>
  <c r="J87" i="1"/>
  <c r="I88" i="1" s="1"/>
  <c r="K69" i="1"/>
  <c r="L69" i="1"/>
  <c r="C113" i="2" l="1"/>
  <c r="D113" i="2" s="1"/>
  <c r="C92" i="3"/>
  <c r="D92" i="3"/>
  <c r="J88" i="1"/>
  <c r="I89" i="1" s="1"/>
  <c r="M69" i="1"/>
  <c r="C114" i="2" l="1"/>
  <c r="D114" i="2" s="1"/>
  <c r="C93" i="3"/>
  <c r="D93" i="3" s="1"/>
  <c r="J89" i="1"/>
  <c r="I90" i="1" s="1"/>
  <c r="K70" i="1"/>
  <c r="L70" i="1"/>
  <c r="C115" i="2" l="1"/>
  <c r="D115" i="2" s="1"/>
  <c r="C94" i="3"/>
  <c r="D94" i="3" s="1"/>
  <c r="M70" i="1"/>
  <c r="J90" i="1"/>
  <c r="I91" i="1" s="1"/>
  <c r="K71" i="1"/>
  <c r="L71" i="1"/>
  <c r="C116" i="2" l="1"/>
  <c r="D116" i="2" s="1"/>
  <c r="C95" i="3"/>
  <c r="D95" i="3" s="1"/>
  <c r="M71" i="1"/>
  <c r="K72" i="1"/>
  <c r="J91" i="1"/>
  <c r="I92" i="1" s="1"/>
  <c r="L72" i="1"/>
  <c r="M72" i="1" s="1"/>
  <c r="C117" i="2" l="1"/>
  <c r="D117" i="2" s="1"/>
  <c r="C96" i="3"/>
  <c r="D96" i="3" s="1"/>
  <c r="J92" i="1"/>
  <c r="I93" i="1" s="1"/>
  <c r="L73" i="1"/>
  <c r="K73" i="1"/>
  <c r="M73" i="1" s="1"/>
  <c r="L74" i="1" s="1"/>
  <c r="K74" i="1" l="1"/>
  <c r="X3" i="1"/>
  <c r="C118" i="2"/>
  <c r="D118" i="2" s="1"/>
  <c r="C97" i="3"/>
  <c r="D97" i="3" s="1"/>
  <c r="M74" i="1"/>
  <c r="J93" i="1"/>
  <c r="I94" i="1" s="1"/>
  <c r="L75" i="1"/>
  <c r="K75" i="1"/>
  <c r="C119" i="2" l="1"/>
  <c r="D119" i="2" s="1"/>
  <c r="C98" i="3"/>
  <c r="D98" i="3"/>
  <c r="J94" i="1"/>
  <c r="I95" i="1" s="1"/>
  <c r="M75" i="1"/>
  <c r="C120" i="2" l="1"/>
  <c r="D120" i="2" s="1"/>
  <c r="C99" i="3"/>
  <c r="D99" i="3"/>
  <c r="J95" i="1"/>
  <c r="I96" i="1" s="1"/>
  <c r="K76" i="1"/>
  <c r="L76" i="1"/>
  <c r="C121" i="2" l="1"/>
  <c r="D121" i="2" s="1"/>
  <c r="C122" i="2" s="1"/>
  <c r="D122" i="2" s="1"/>
  <c r="C123" i="2" s="1"/>
  <c r="D123" i="2" s="1"/>
  <c r="C124" i="2" s="1"/>
  <c r="D124" i="2" s="1"/>
  <c r="C100" i="3"/>
  <c r="D100" i="3" s="1"/>
  <c r="J96" i="1"/>
  <c r="I97" i="1" s="1"/>
  <c r="M76" i="1"/>
  <c r="C125" i="2" l="1"/>
  <c r="D125" i="2" s="1"/>
  <c r="D1" i="2" s="1"/>
  <c r="C101" i="3"/>
  <c r="D101" i="3" s="1"/>
  <c r="J97" i="1"/>
  <c r="I98" i="1" s="1"/>
  <c r="L77" i="1"/>
  <c r="K77" i="1"/>
  <c r="C126" i="2" l="1"/>
  <c r="D126" i="2" s="1"/>
  <c r="C127" i="2" s="1"/>
  <c r="D127" i="2" s="1"/>
  <c r="C128" i="2" s="1"/>
  <c r="D128" i="2" s="1"/>
  <c r="C102" i="3"/>
  <c r="D102" i="3" s="1"/>
  <c r="M77" i="1"/>
  <c r="J98" i="1"/>
  <c r="I99" i="1" s="1"/>
  <c r="L78" i="1"/>
  <c r="K78" i="1"/>
  <c r="C129" i="2" l="1"/>
  <c r="D129" i="2" s="1"/>
  <c r="C130" i="2" s="1"/>
  <c r="D130" i="2" s="1"/>
  <c r="C131" i="2" s="1"/>
  <c r="D131" i="2" s="1"/>
  <c r="C132" i="2" s="1"/>
  <c r="D132" i="2" s="1"/>
  <c r="C103" i="3"/>
  <c r="D103" i="3" s="1"/>
  <c r="J99" i="1"/>
  <c r="I100" i="1" s="1"/>
  <c r="M78" i="1"/>
  <c r="K79" i="1" s="1"/>
  <c r="L79" i="1"/>
  <c r="C133" i="2" l="1"/>
  <c r="D133" i="2" s="1"/>
  <c r="C134" i="2" s="1"/>
  <c r="D134" i="2" s="1"/>
  <c r="C135" i="2" s="1"/>
  <c r="D135" i="2" s="1"/>
  <c r="C136" i="2" s="1"/>
  <c r="D136" i="2" s="1"/>
  <c r="C137" i="2" s="1"/>
  <c r="D137" i="2" s="1"/>
  <c r="C104" i="3"/>
  <c r="D104" i="3" s="1"/>
  <c r="J100" i="1"/>
  <c r="I101" i="1" s="1"/>
  <c r="M79" i="1"/>
  <c r="C138" i="2" l="1"/>
  <c r="D138" i="2" s="1"/>
  <c r="C139" i="2" s="1"/>
  <c r="D139" i="2" s="1"/>
  <c r="C140" i="2" s="1"/>
  <c r="D140" i="2" s="1"/>
  <c r="C141" i="2" s="1"/>
  <c r="D141" i="2" s="1"/>
  <c r="C105" i="3"/>
  <c r="D105" i="3" s="1"/>
  <c r="J101" i="1"/>
  <c r="K80" i="1"/>
  <c r="L80" i="1"/>
  <c r="C142" i="2" l="1"/>
  <c r="D142" i="2" s="1"/>
  <c r="C143" i="2" s="1"/>
  <c r="D143" i="2" s="1"/>
  <c r="C144" i="2" s="1"/>
  <c r="D144" i="2" s="1"/>
  <c r="C145" i="2" s="1"/>
  <c r="D145" i="2" s="1"/>
  <c r="C146" i="2" s="1"/>
  <c r="D146" i="2" s="1"/>
  <c r="C106" i="3"/>
  <c r="D106" i="3" s="1"/>
  <c r="M80" i="1"/>
  <c r="L81" i="1"/>
  <c r="K81" i="1"/>
  <c r="C147" i="2" l="1"/>
  <c r="D147" i="2" s="1"/>
  <c r="C148" i="2" s="1"/>
  <c r="D148" i="2" s="1"/>
  <c r="C149" i="2" s="1"/>
  <c r="D149" i="2" s="1"/>
  <c r="C150" i="2" s="1"/>
  <c r="D150" i="2" s="1"/>
  <c r="C107" i="3"/>
  <c r="D107" i="3"/>
  <c r="M81" i="1"/>
  <c r="L82" i="1"/>
  <c r="K82" i="1"/>
  <c r="C151" i="2" l="1"/>
  <c r="D151" i="2" s="1"/>
  <c r="C152" i="2" s="1"/>
  <c r="D152" i="2" s="1"/>
  <c r="C153" i="2" s="1"/>
  <c r="D153" i="2" s="1"/>
  <c r="C154" i="2" s="1"/>
  <c r="D154" i="2" s="1"/>
  <c r="C155" i="2" s="1"/>
  <c r="D155" i="2" s="1"/>
  <c r="C108" i="3"/>
  <c r="D108" i="3" s="1"/>
  <c r="M82" i="1"/>
  <c r="L83" i="1" s="1"/>
  <c r="K83" i="1"/>
  <c r="M83" i="1" l="1"/>
  <c r="K84" i="1" s="1"/>
  <c r="C156" i="2"/>
  <c r="D156" i="2" s="1"/>
  <c r="C157" i="2" s="1"/>
  <c r="D157" i="2" s="1"/>
  <c r="C158" i="2" s="1"/>
  <c r="D158" i="2" s="1"/>
  <c r="C159" i="2" s="1"/>
  <c r="D159" i="2" s="1"/>
  <c r="C109" i="3"/>
  <c r="D109" i="3" s="1"/>
  <c r="L84" i="1" l="1"/>
  <c r="M84" i="1" s="1"/>
  <c r="L85" i="1" s="1"/>
  <c r="C160" i="2"/>
  <c r="D160" i="2" s="1"/>
  <c r="C161" i="2" s="1"/>
  <c r="D161" i="2" s="1"/>
  <c r="C162" i="2" s="1"/>
  <c r="D162" i="2" s="1"/>
  <c r="C163" i="2" s="1"/>
  <c r="D163" i="2" s="1"/>
  <c r="C164" i="2" s="1"/>
  <c r="D164" i="2" s="1"/>
  <c r="C110" i="3"/>
  <c r="D110" i="3"/>
  <c r="C165" i="2" l="1"/>
  <c r="D165" i="2" s="1"/>
  <c r="C166" i="2" s="1"/>
  <c r="D166" i="2" s="1"/>
  <c r="C167" i="2" s="1"/>
  <c r="D167" i="2" s="1"/>
  <c r="C168" i="2" s="1"/>
  <c r="D168" i="2" s="1"/>
  <c r="C111" i="3"/>
  <c r="D111" i="3" s="1"/>
  <c r="K85" i="1"/>
  <c r="M85" i="1"/>
  <c r="C169" i="2" l="1"/>
  <c r="D169" i="2" s="1"/>
  <c r="C170" i="2" s="1"/>
  <c r="D170" i="2" s="1"/>
  <c r="C171" i="2" s="1"/>
  <c r="D171" i="2" s="1"/>
  <c r="C172" i="2" s="1"/>
  <c r="D172" i="2" s="1"/>
  <c r="C173" i="2" s="1"/>
  <c r="D173" i="2" s="1"/>
  <c r="C174" i="2" s="1"/>
  <c r="D174" i="2" s="1"/>
  <c r="C175" i="2" s="1"/>
  <c r="D175" i="2" s="1"/>
  <c r="C112" i="3"/>
  <c r="D112" i="3" s="1"/>
  <c r="K86" i="1"/>
  <c r="L86" i="1"/>
  <c r="C176" i="2" l="1"/>
  <c r="D176" i="2" s="1"/>
  <c r="C177" i="2" s="1"/>
  <c r="D177" i="2" s="1"/>
  <c r="C178" i="2" s="1"/>
  <c r="D178" i="2" s="1"/>
  <c r="C179" i="2" s="1"/>
  <c r="D179" i="2" s="1"/>
  <c r="C180" i="2" s="1"/>
  <c r="D180" i="2" s="1"/>
  <c r="C113" i="3"/>
  <c r="D113" i="3" s="1"/>
  <c r="M86" i="1"/>
  <c r="L87" i="1"/>
  <c r="K87" i="1"/>
  <c r="M87" i="1" s="1"/>
  <c r="C181" i="2" l="1"/>
  <c r="D181" i="2" s="1"/>
  <c r="C182" i="2" s="1"/>
  <c r="D182" i="2" s="1"/>
  <c r="C183" i="2" s="1"/>
  <c r="D183" i="2" s="1"/>
  <c r="C184" i="2" s="1"/>
  <c r="D184" i="2" s="1"/>
  <c r="C185" i="2" s="1"/>
  <c r="D185" i="2" s="1"/>
  <c r="D2" i="2"/>
  <c r="C114" i="3"/>
  <c r="D114" i="3" s="1"/>
  <c r="L88" i="1"/>
  <c r="K88" i="1"/>
  <c r="C186" i="2" l="1"/>
  <c r="D186" i="2" s="1"/>
  <c r="C115" i="3"/>
  <c r="D115" i="3" s="1"/>
  <c r="M88" i="1"/>
  <c r="L89" i="1"/>
  <c r="K89" i="1"/>
  <c r="C187" i="2" l="1"/>
  <c r="D187" i="2" s="1"/>
  <c r="C116" i="3"/>
  <c r="D116" i="3" s="1"/>
  <c r="M89" i="1"/>
  <c r="K90" i="1"/>
  <c r="L90" i="1"/>
  <c r="C188" i="2" l="1"/>
  <c r="D188" i="2" s="1"/>
  <c r="C189" i="2" s="1"/>
  <c r="D189" i="2" s="1"/>
  <c r="C190" i="2" s="1"/>
  <c r="D190" i="2" s="1"/>
  <c r="C191" i="2" s="1"/>
  <c r="D191" i="2" s="1"/>
  <c r="C192" i="2" s="1"/>
  <c r="D192" i="2" s="1"/>
  <c r="C193" i="2" s="1"/>
  <c r="D193" i="2" s="1"/>
  <c r="C117" i="3"/>
  <c r="D117" i="3" s="1"/>
  <c r="M90" i="1"/>
  <c r="L91" i="1"/>
  <c r="K91" i="1"/>
  <c r="C194" i="2" l="1"/>
  <c r="D194" i="2" s="1"/>
  <c r="C195" i="2" s="1"/>
  <c r="D195" i="2" s="1"/>
  <c r="C196" i="2" s="1"/>
  <c r="D196" i="2" s="1"/>
  <c r="C197" i="2" s="1"/>
  <c r="D197" i="2" s="1"/>
  <c r="C198" i="2" s="1"/>
  <c r="D198" i="2" s="1"/>
  <c r="C199" i="2" s="1"/>
  <c r="D199" i="2" s="1"/>
  <c r="C118" i="3"/>
  <c r="D118" i="3" s="1"/>
  <c r="M91" i="1"/>
  <c r="C200" i="2" l="1"/>
  <c r="D200" i="2" s="1"/>
  <c r="C201" i="2" s="1"/>
  <c r="D201" i="2" s="1"/>
  <c r="C202" i="2" s="1"/>
  <c r="D202" i="2" s="1"/>
  <c r="C119" i="3"/>
  <c r="D119" i="3" s="1"/>
  <c r="L92" i="1"/>
  <c r="K92" i="1"/>
  <c r="M92" i="1" s="1"/>
  <c r="C203" i="2" l="1"/>
  <c r="D203" i="2" s="1"/>
  <c r="C204" i="2" s="1"/>
  <c r="D204" i="2" s="1"/>
  <c r="C205" i="2" s="1"/>
  <c r="D205" i="2" s="1"/>
  <c r="C120" i="3"/>
  <c r="D120" i="3" s="1"/>
  <c r="K93" i="1"/>
  <c r="L93" i="1"/>
  <c r="C206" i="2" l="1"/>
  <c r="D206" i="2" s="1"/>
  <c r="C207" i="2" s="1"/>
  <c r="D207" i="2" s="1"/>
  <c r="C121" i="3"/>
  <c r="D121" i="3" s="1"/>
  <c r="M93" i="1"/>
  <c r="C208" i="2" l="1"/>
  <c r="D208" i="2" s="1"/>
  <c r="C209" i="2" s="1"/>
  <c r="D209" i="2" s="1"/>
  <c r="C122" i="3"/>
  <c r="D122" i="3" s="1"/>
  <c r="L94" i="1"/>
  <c r="K94" i="1"/>
  <c r="M94" i="1" l="1"/>
  <c r="K95" i="1" s="1"/>
  <c r="C210" i="2"/>
  <c r="D210" i="2" s="1"/>
  <c r="C123" i="3"/>
  <c r="D123" i="3" s="1"/>
  <c r="L95" i="1" l="1"/>
  <c r="C211" i="2"/>
  <c r="D211" i="2" s="1"/>
  <c r="C124" i="3"/>
  <c r="D124" i="3" s="1"/>
  <c r="M95" i="1"/>
  <c r="C212" i="2" l="1"/>
  <c r="D212" i="2" s="1"/>
  <c r="C213" i="2" s="1"/>
  <c r="D213" i="2" s="1"/>
  <c r="C125" i="3"/>
  <c r="D125" i="3" s="1"/>
  <c r="K96" i="1"/>
  <c r="L96" i="1"/>
  <c r="M96" i="1"/>
  <c r="C214" i="2" l="1"/>
  <c r="D214" i="2" s="1"/>
  <c r="C126" i="3"/>
  <c r="D126" i="3" s="1"/>
  <c r="L97" i="1"/>
  <c r="K97" i="1"/>
  <c r="M97" i="1"/>
  <c r="C215" i="2" l="1"/>
  <c r="D215" i="2" s="1"/>
  <c r="C216" i="2" s="1"/>
  <c r="D216" i="2" s="1"/>
  <c r="C217" i="2" s="1"/>
  <c r="D217" i="2" s="1"/>
  <c r="C127" i="3"/>
  <c r="D127" i="3" s="1"/>
  <c r="K98" i="1"/>
  <c r="L98" i="1"/>
  <c r="M98" i="1" s="1"/>
  <c r="C218" i="2" l="1"/>
  <c r="D218" i="2" s="1"/>
  <c r="C128" i="3"/>
  <c r="D128" i="3" s="1"/>
  <c r="K99" i="1"/>
  <c r="L99" i="1"/>
  <c r="C219" i="2" l="1"/>
  <c r="D219" i="2" s="1"/>
  <c r="C220" i="2" s="1"/>
  <c r="D220" i="2" s="1"/>
  <c r="C129" i="3"/>
  <c r="D129" i="3" s="1"/>
  <c r="M99" i="1"/>
  <c r="C221" i="2" l="1"/>
  <c r="D221" i="2" s="1"/>
  <c r="C222" i="2" s="1"/>
  <c r="D222" i="2" s="1"/>
  <c r="C223" i="2" s="1"/>
  <c r="D223" i="2" s="1"/>
  <c r="C224" i="2" s="1"/>
  <c r="D224" i="2" s="1"/>
  <c r="C225" i="2" s="1"/>
  <c r="D225" i="2" s="1"/>
  <c r="C130" i="3"/>
  <c r="D130" i="3" s="1"/>
  <c r="L100" i="1"/>
  <c r="K100" i="1"/>
  <c r="C226" i="2" l="1"/>
  <c r="D226" i="2" s="1"/>
  <c r="C131" i="3"/>
  <c r="D131" i="3" s="1"/>
  <c r="M100" i="1"/>
  <c r="K101" i="1"/>
  <c r="L101" i="1"/>
  <c r="C227" i="2" l="1"/>
  <c r="D227" i="2" s="1"/>
  <c r="C228" i="2" s="1"/>
  <c r="D228" i="2" s="1"/>
  <c r="C229" i="2" s="1"/>
  <c r="D229" i="2" s="1"/>
  <c r="C230" i="2" s="1"/>
  <c r="D230" i="2" s="1"/>
  <c r="C231" i="2" s="1"/>
  <c r="D231" i="2" s="1"/>
  <c r="C232" i="2" s="1"/>
  <c r="D232" i="2" s="1"/>
  <c r="C132" i="3"/>
  <c r="D132" i="3" s="1"/>
  <c r="M101" i="1"/>
  <c r="F8" i="1"/>
  <c r="C233" i="2" l="1"/>
  <c r="D233" i="2" s="1"/>
  <c r="C234" i="2" s="1"/>
  <c r="D234" i="2" s="1"/>
  <c r="C133" i="3"/>
  <c r="D133" i="3" s="1"/>
  <c r="G8" i="1"/>
  <c r="O8" i="1" l="1"/>
  <c r="P8" i="1" s="1"/>
  <c r="R8" i="1" s="1"/>
  <c r="C10" i="1"/>
  <c r="C9" i="1"/>
  <c r="C11" i="1"/>
  <c r="D11" i="1" s="1"/>
  <c r="C235" i="2"/>
  <c r="D235" i="2" s="1"/>
  <c r="C134" i="3"/>
  <c r="D134" i="3" s="1"/>
  <c r="F9" i="1"/>
  <c r="G9" i="1" s="1"/>
  <c r="C12" i="1" l="1"/>
  <c r="D12" i="1" s="1"/>
  <c r="C13" i="1" s="1"/>
  <c r="D13" i="1" s="1"/>
  <c r="C236" i="2"/>
  <c r="D236" i="2" s="1"/>
  <c r="C135" i="3"/>
  <c r="D135" i="3" s="1"/>
  <c r="F10" i="1"/>
  <c r="G10" i="1" s="1"/>
  <c r="O9" i="1"/>
  <c r="P9" i="1" s="1"/>
  <c r="R9" i="1" s="1"/>
  <c r="C14" i="1" l="1"/>
  <c r="C237" i="2"/>
  <c r="D237" i="2" s="1"/>
  <c r="C136" i="3"/>
  <c r="D136" i="3" s="1"/>
  <c r="F11" i="1"/>
  <c r="G11" i="1" s="1"/>
  <c r="O10" i="1"/>
  <c r="P10" i="1" s="1"/>
  <c r="R10" i="1" s="1"/>
  <c r="D14" i="1" l="1"/>
  <c r="C15" i="1" s="1"/>
  <c r="D15" i="1" s="1"/>
  <c r="C16" i="1" s="1"/>
  <c r="D16" i="1" s="1"/>
  <c r="C17" i="1" s="1"/>
  <c r="D17" i="1" s="1"/>
  <c r="C18" i="1" s="1"/>
  <c r="D18" i="1" s="1"/>
  <c r="C238" i="2"/>
  <c r="D238" i="2" s="1"/>
  <c r="C137" i="3"/>
  <c r="D137" i="3" s="1"/>
  <c r="O11" i="1"/>
  <c r="P11" i="1" s="1"/>
  <c r="R11" i="1" s="1"/>
  <c r="F12" i="1"/>
  <c r="G12" i="1" s="1"/>
  <c r="C19" i="1" l="1"/>
  <c r="D19" i="1" s="1"/>
  <c r="C20" i="1" s="1"/>
  <c r="D20" i="1" s="1"/>
  <c r="C21" i="1" s="1"/>
  <c r="D21" i="1" s="1"/>
  <c r="C22" i="1" s="1"/>
  <c r="D22" i="1" s="1"/>
  <c r="C23" i="1" s="1"/>
  <c r="D23" i="1" s="1"/>
  <c r="C24" i="1" s="1"/>
  <c r="D24" i="1" s="1"/>
  <c r="C25" i="1" s="1"/>
  <c r="D25" i="1" s="1"/>
  <c r="C26" i="1" s="1"/>
  <c r="D26" i="1" s="1"/>
  <c r="C27" i="1" s="1"/>
  <c r="D27" i="1" s="1"/>
  <c r="C28" i="1" s="1"/>
  <c r="D28" i="1" s="1"/>
  <c r="C29" i="1" s="1"/>
  <c r="D29" i="1" s="1"/>
  <c r="C30" i="1" s="1"/>
  <c r="D30" i="1" s="1"/>
  <c r="C31" i="1" s="1"/>
  <c r="D31" i="1" s="1"/>
  <c r="C239" i="2"/>
  <c r="D239" i="2" s="1"/>
  <c r="C240" i="2" s="1"/>
  <c r="D240" i="2" s="1"/>
  <c r="C241" i="2" s="1"/>
  <c r="D241" i="2" s="1"/>
  <c r="C138" i="3"/>
  <c r="D138" i="3" s="1"/>
  <c r="O12" i="1"/>
  <c r="P12" i="1" s="1"/>
  <c r="R12" i="1" s="1"/>
  <c r="F13" i="1"/>
  <c r="G13" i="1" s="1"/>
  <c r="C32" i="1" l="1"/>
  <c r="D32" i="1" s="1"/>
  <c r="C33" i="1" s="1"/>
  <c r="D33" i="1" s="1"/>
  <c r="C34" i="1" s="1"/>
  <c r="D34" i="1" s="1"/>
  <c r="C35" i="1" s="1"/>
  <c r="D35" i="1" s="1"/>
  <c r="C36" i="1" s="1"/>
  <c r="D36" i="1" s="1"/>
  <c r="C37" i="1" s="1"/>
  <c r="D37" i="1" s="1"/>
  <c r="C38" i="1" s="1"/>
  <c r="D38" i="1" s="1"/>
  <c r="C39" i="1" s="1"/>
  <c r="D39" i="1" s="1"/>
  <c r="C40" i="1" s="1"/>
  <c r="D40" i="1" s="1"/>
  <c r="C41" i="1" s="1"/>
  <c r="D41" i="1" s="1"/>
  <c r="C42" i="1" s="1"/>
  <c r="D42" i="1" s="1"/>
  <c r="C43" i="1" s="1"/>
  <c r="D43" i="1" s="1"/>
  <c r="C242" i="2"/>
  <c r="D242" i="2" s="1"/>
  <c r="C243" i="2" s="1"/>
  <c r="D243" i="2" s="1"/>
  <c r="C244" i="2" s="1"/>
  <c r="D244" i="2" s="1"/>
  <c r="C245" i="2" s="1"/>
  <c r="D245" i="2" s="1"/>
  <c r="C139" i="3"/>
  <c r="D139" i="3" s="1"/>
  <c r="O13" i="1"/>
  <c r="P13" i="1" s="1"/>
  <c r="R13" i="1" s="1"/>
  <c r="F14" i="1"/>
  <c r="G14" i="1" s="1"/>
  <c r="C44" i="1" l="1"/>
  <c r="D44" i="1" s="1"/>
  <c r="C45" i="1" s="1"/>
  <c r="D45" i="1" s="1"/>
  <c r="C46" i="1" s="1"/>
  <c r="D46" i="1" s="1"/>
  <c r="C47" i="1" s="1"/>
  <c r="D47" i="1" s="1"/>
  <c r="C48" i="1" s="1"/>
  <c r="D48" i="1" s="1"/>
  <c r="C49" i="1" s="1"/>
  <c r="D49" i="1" s="1"/>
  <c r="C50" i="1" s="1"/>
  <c r="D50" i="1" s="1"/>
  <c r="C51" i="1" s="1"/>
  <c r="D51" i="1" s="1"/>
  <c r="C52" i="1" s="1"/>
  <c r="D52" i="1" s="1"/>
  <c r="C53" i="1" s="1"/>
  <c r="D53" i="1" s="1"/>
  <c r="C54" i="1" s="1"/>
  <c r="D54" i="1" s="1"/>
  <c r="C55" i="1" s="1"/>
  <c r="D55" i="1" s="1"/>
  <c r="C56" i="1" s="1"/>
  <c r="D56" i="1" s="1"/>
  <c r="C57" i="1" s="1"/>
  <c r="D57" i="1" s="1"/>
  <c r="C58" i="1" s="1"/>
  <c r="D58" i="1" s="1"/>
  <c r="C59" i="1" s="1"/>
  <c r="D59" i="1" s="1"/>
  <c r="C246" i="2"/>
  <c r="D246" i="2" s="1"/>
  <c r="C140" i="3"/>
  <c r="D140" i="3" s="1"/>
  <c r="O14" i="1"/>
  <c r="P14" i="1" s="1"/>
  <c r="R14" i="1" s="1"/>
  <c r="F15" i="1"/>
  <c r="G15" i="1" s="1"/>
  <c r="C60" i="1" l="1"/>
  <c r="D60" i="1" s="1"/>
  <c r="C61" i="1" s="1"/>
  <c r="D61" i="1" s="1"/>
  <c r="C62" i="1" s="1"/>
  <c r="D62" i="1" s="1"/>
  <c r="C63" i="1" s="1"/>
  <c r="D63" i="1" s="1"/>
  <c r="C64" i="1" s="1"/>
  <c r="D64" i="1" s="1"/>
  <c r="C65" i="1" s="1"/>
  <c r="D65" i="1" s="1"/>
  <c r="C66" i="1" s="1"/>
  <c r="D66" i="1" s="1"/>
  <c r="C67" i="1" s="1"/>
  <c r="D67" i="1" s="1"/>
  <c r="C68" i="1" s="1"/>
  <c r="D68" i="1" s="1"/>
  <c r="C69" i="1" s="1"/>
  <c r="D69" i="1" s="1"/>
  <c r="C70" i="1" s="1"/>
  <c r="D70" i="1" s="1"/>
  <c r="C71" i="1" s="1"/>
  <c r="D71" i="1" s="1"/>
  <c r="C247" i="2"/>
  <c r="D247" i="2" s="1"/>
  <c r="C141" i="3"/>
  <c r="D141" i="3" s="1"/>
  <c r="F16" i="1"/>
  <c r="G16" i="1" s="1"/>
  <c r="O15" i="1"/>
  <c r="P15" i="1" s="1"/>
  <c r="R15" i="1" s="1"/>
  <c r="C72" i="1" l="1"/>
  <c r="C248" i="2"/>
  <c r="D248" i="2" s="1"/>
  <c r="C249" i="2" s="1"/>
  <c r="D249" i="2" s="1"/>
  <c r="C142" i="3"/>
  <c r="D142" i="3" s="1"/>
  <c r="O16" i="1"/>
  <c r="P16" i="1" s="1"/>
  <c r="R16" i="1" s="1"/>
  <c r="F17" i="1"/>
  <c r="G17" i="1" s="1"/>
  <c r="D72" i="1" l="1"/>
  <c r="C3" i="1" s="1"/>
  <c r="C250" i="2"/>
  <c r="D250" i="2" s="1"/>
  <c r="C143" i="3"/>
  <c r="D143" i="3" s="1"/>
  <c r="F18" i="1"/>
  <c r="G18" i="1" s="1"/>
  <c r="O17" i="1"/>
  <c r="P17" i="1" s="1"/>
  <c r="R17" i="1" s="1"/>
  <c r="C251" i="2" l="1"/>
  <c r="D251" i="2" s="1"/>
  <c r="C252" i="2" s="1"/>
  <c r="D252" i="2" s="1"/>
  <c r="C253" i="2" s="1"/>
  <c r="D253" i="2" s="1"/>
  <c r="C254" i="2" s="1"/>
  <c r="D254" i="2" s="1"/>
  <c r="C255" i="2" s="1"/>
  <c r="D255" i="2" s="1"/>
  <c r="C144" i="3"/>
  <c r="D144" i="3" s="1"/>
  <c r="O18" i="1"/>
  <c r="P18" i="1" s="1"/>
  <c r="R18" i="1" s="1"/>
  <c r="F19" i="1"/>
  <c r="G19" i="1" s="1"/>
  <c r="C256" i="2" l="1"/>
  <c r="D256" i="2" s="1"/>
  <c r="C257" i="2" s="1"/>
  <c r="D257" i="2" s="1"/>
  <c r="C258" i="2" s="1"/>
  <c r="D258" i="2" s="1"/>
  <c r="C145" i="3"/>
  <c r="D145" i="3" s="1"/>
  <c r="F20" i="1"/>
  <c r="G20" i="1" s="1"/>
  <c r="O19" i="1"/>
  <c r="P19" i="1" s="1"/>
  <c r="R19" i="1" s="1"/>
  <c r="C259" i="2" l="1"/>
  <c r="D259" i="2" s="1"/>
  <c r="C146" i="3"/>
  <c r="D146" i="3"/>
  <c r="F21" i="1"/>
  <c r="G21" i="1" s="1"/>
  <c r="O20" i="1"/>
  <c r="P20" i="1" s="1"/>
  <c r="R20" i="1" s="1"/>
  <c r="C260" i="2" l="1"/>
  <c r="D260" i="2" s="1"/>
  <c r="C261" i="2" s="1"/>
  <c r="D261" i="2" s="1"/>
  <c r="C147" i="3"/>
  <c r="D147" i="3" s="1"/>
  <c r="O21" i="1"/>
  <c r="P21" i="1" s="1"/>
  <c r="R21" i="1" s="1"/>
  <c r="F22" i="1"/>
  <c r="G22" i="1" s="1"/>
  <c r="C262" i="2" l="1"/>
  <c r="D262" i="2" s="1"/>
  <c r="C148" i="3"/>
  <c r="D148" i="3" s="1"/>
  <c r="O22" i="1"/>
  <c r="P22" i="1" s="1"/>
  <c r="R22" i="1" s="1"/>
  <c r="F23" i="1"/>
  <c r="G23" i="1" s="1"/>
  <c r="C263" i="2" l="1"/>
  <c r="D263" i="2" s="1"/>
  <c r="C264" i="2" s="1"/>
  <c r="D264" i="2" s="1"/>
  <c r="C149" i="3"/>
  <c r="D149" i="3" s="1"/>
  <c r="F24" i="1"/>
  <c r="G24" i="1" s="1"/>
  <c r="O23" i="1"/>
  <c r="P23" i="1" s="1"/>
  <c r="R23" i="1" s="1"/>
  <c r="C265" i="2" l="1"/>
  <c r="D265" i="2" s="1"/>
  <c r="C266" i="2" s="1"/>
  <c r="D266" i="2" s="1"/>
  <c r="C267" i="2" s="1"/>
  <c r="D267" i="2" s="1"/>
  <c r="C268" i="2" s="1"/>
  <c r="D268" i="2" s="1"/>
  <c r="C269" i="2" s="1"/>
  <c r="D269" i="2" s="1"/>
  <c r="C270" i="2" s="1"/>
  <c r="D270" i="2" s="1"/>
  <c r="C150" i="3"/>
  <c r="D150" i="3" s="1"/>
  <c r="F25" i="1"/>
  <c r="G25" i="1" s="1"/>
  <c r="O24" i="1"/>
  <c r="P24" i="1" s="1"/>
  <c r="R24" i="1" s="1"/>
  <c r="C271" i="2" l="1"/>
  <c r="D271" i="2" s="1"/>
  <c r="C272" i="2" s="1"/>
  <c r="D272" i="2" s="1"/>
  <c r="C151" i="3"/>
  <c r="D151" i="3" s="1"/>
  <c r="O25" i="1"/>
  <c r="P25" i="1" s="1"/>
  <c r="R25" i="1" s="1"/>
  <c r="F26" i="1"/>
  <c r="G26" i="1" s="1"/>
  <c r="C273" i="2" l="1"/>
  <c r="D273" i="2" s="1"/>
  <c r="C152" i="3"/>
  <c r="D152" i="3"/>
  <c r="F27" i="1"/>
  <c r="G27" i="1" s="1"/>
  <c r="O26" i="1"/>
  <c r="P26" i="1" s="1"/>
  <c r="R26" i="1" s="1"/>
  <c r="C274" i="2" l="1"/>
  <c r="D274" i="2" s="1"/>
  <c r="C275" i="2" s="1"/>
  <c r="D275" i="2" s="1"/>
  <c r="C276" i="2" s="1"/>
  <c r="D276" i="2" s="1"/>
  <c r="C277" i="2" s="1"/>
  <c r="D277" i="2" s="1"/>
  <c r="C153" i="3"/>
  <c r="D153" i="3" s="1"/>
  <c r="O27" i="1"/>
  <c r="P27" i="1" s="1"/>
  <c r="R27" i="1" s="1"/>
  <c r="F28" i="1"/>
  <c r="G28" i="1" s="1"/>
  <c r="C278" i="2" l="1"/>
  <c r="D278" i="2" s="1"/>
  <c r="C279" i="2" s="1"/>
  <c r="D279" i="2" s="1"/>
  <c r="C154" i="3"/>
  <c r="D154" i="3" s="1"/>
  <c r="F29" i="1"/>
  <c r="G29" i="1" s="1"/>
  <c r="O28" i="1"/>
  <c r="P28" i="1" s="1"/>
  <c r="R28" i="1" s="1"/>
  <c r="C280" i="2" l="1"/>
  <c r="D280" i="2" s="1"/>
  <c r="C155" i="3"/>
  <c r="D155" i="3" s="1"/>
  <c r="F30" i="1"/>
  <c r="G30" i="1" s="1"/>
  <c r="O29" i="1"/>
  <c r="P29" i="1" s="1"/>
  <c r="R29" i="1" s="1"/>
  <c r="C281" i="2" l="1"/>
  <c r="D281" i="2" s="1"/>
  <c r="C282" i="2" s="1"/>
  <c r="D282" i="2" s="1"/>
  <c r="C156" i="3"/>
  <c r="D156" i="3" s="1"/>
  <c r="F31" i="1"/>
  <c r="G31" i="1" s="1"/>
  <c r="O30" i="1"/>
  <c r="P30" i="1" s="1"/>
  <c r="R30" i="1" s="1"/>
  <c r="C283" i="2" l="1"/>
  <c r="D283" i="2" s="1"/>
  <c r="C284" i="2" s="1"/>
  <c r="D284" i="2" s="1"/>
  <c r="C157" i="3"/>
  <c r="D157" i="3" s="1"/>
  <c r="O31" i="1"/>
  <c r="P31" i="1" s="1"/>
  <c r="R31" i="1" s="1"/>
  <c r="F32" i="1"/>
  <c r="G32" i="1" s="1"/>
  <c r="C285" i="2" l="1"/>
  <c r="D285" i="2" s="1"/>
  <c r="C286" i="2" s="1"/>
  <c r="D286" i="2" s="1"/>
  <c r="C158" i="3"/>
  <c r="D158" i="3" s="1"/>
  <c r="F33" i="1"/>
  <c r="G33" i="1" s="1"/>
  <c r="O32" i="1"/>
  <c r="P32" i="1" s="1"/>
  <c r="R32" i="1" s="1"/>
  <c r="C287" i="2" l="1"/>
  <c r="D287" i="2" s="1"/>
  <c r="C288" i="2" s="1"/>
  <c r="D288" i="2" s="1"/>
  <c r="C289" i="2" s="1"/>
  <c r="D289" i="2" s="1"/>
  <c r="C290" i="2" s="1"/>
  <c r="D290" i="2" s="1"/>
  <c r="C291" i="2" s="1"/>
  <c r="D291" i="2" s="1"/>
  <c r="C159" i="3"/>
  <c r="D159" i="3" s="1"/>
  <c r="O33" i="1"/>
  <c r="P33" i="1" s="1"/>
  <c r="R33" i="1" s="1"/>
  <c r="F34" i="1"/>
  <c r="G34" i="1" s="1"/>
  <c r="C292" i="2" l="1"/>
  <c r="D292" i="2" s="1"/>
  <c r="C293" i="2" s="1"/>
  <c r="D293" i="2" s="1"/>
  <c r="C160" i="3"/>
  <c r="D160" i="3" s="1"/>
  <c r="F35" i="1"/>
  <c r="G35" i="1" s="1"/>
  <c r="O34" i="1"/>
  <c r="P34" i="1" s="1"/>
  <c r="R34" i="1" s="1"/>
  <c r="C294" i="2" l="1"/>
  <c r="D294" i="2" s="1"/>
  <c r="C295" i="2" s="1"/>
  <c r="D295" i="2" s="1"/>
  <c r="C161" i="3"/>
  <c r="D161" i="3" s="1"/>
  <c r="O35" i="1"/>
  <c r="P35" i="1" s="1"/>
  <c r="R35" i="1" s="1"/>
  <c r="F36" i="1"/>
  <c r="G36" i="1" s="1"/>
  <c r="C296" i="2" l="1"/>
  <c r="D296" i="2" s="1"/>
  <c r="C297" i="2" s="1"/>
  <c r="D297" i="2" s="1"/>
  <c r="C298" i="2" s="1"/>
  <c r="D298" i="2" s="1"/>
  <c r="C162" i="3"/>
  <c r="D162" i="3" s="1"/>
  <c r="F37" i="1"/>
  <c r="G37" i="1" s="1"/>
  <c r="O36" i="1"/>
  <c r="P36" i="1" s="1"/>
  <c r="R36" i="1" s="1"/>
  <c r="C299" i="2" l="1"/>
  <c r="D299" i="2" s="1"/>
  <c r="C163" i="3"/>
  <c r="D163" i="3" s="1"/>
  <c r="O37" i="1"/>
  <c r="P37" i="1" s="1"/>
  <c r="R37" i="1" s="1"/>
  <c r="F38" i="1"/>
  <c r="G38" i="1" s="1"/>
  <c r="C300" i="2" l="1"/>
  <c r="D300" i="2" s="1"/>
  <c r="C301" i="2" s="1"/>
  <c r="D301" i="2" s="1"/>
  <c r="C164" i="3"/>
  <c r="D164" i="3"/>
  <c r="O38" i="1"/>
  <c r="P38" i="1" s="1"/>
  <c r="R38" i="1" s="1"/>
  <c r="F39" i="1"/>
  <c r="G39" i="1" s="1"/>
  <c r="C302" i="2" l="1"/>
  <c r="D302" i="2" s="1"/>
  <c r="C303" i="2" s="1"/>
  <c r="D303" i="2" s="1"/>
  <c r="C304" i="2" s="1"/>
  <c r="D304" i="2" s="1"/>
  <c r="C165" i="3"/>
  <c r="D165" i="3" s="1"/>
  <c r="O39" i="1"/>
  <c r="P39" i="1" s="1"/>
  <c r="R39" i="1" s="1"/>
  <c r="F40" i="1"/>
  <c r="G40" i="1" s="1"/>
  <c r="C305" i="2" l="1"/>
  <c r="D305" i="2" s="1"/>
  <c r="C306" i="2" s="1"/>
  <c r="D306" i="2" s="1"/>
  <c r="C166" i="3"/>
  <c r="D166" i="3" s="1"/>
  <c r="F41" i="1"/>
  <c r="G41" i="1" s="1"/>
  <c r="O40" i="1"/>
  <c r="P40" i="1" s="1"/>
  <c r="R40" i="1" s="1"/>
  <c r="C307" i="2" l="1"/>
  <c r="D307" i="2" s="1"/>
  <c r="C167" i="3"/>
  <c r="D167" i="3" s="1"/>
  <c r="O41" i="1"/>
  <c r="P41" i="1" s="1"/>
  <c r="R41" i="1" s="1"/>
  <c r="F42" i="1"/>
  <c r="G42" i="1" s="1"/>
  <c r="C308" i="2" l="1"/>
  <c r="D308" i="2" s="1"/>
  <c r="C309" i="2" s="1"/>
  <c r="D309" i="2" s="1"/>
  <c r="C310" i="2" s="1"/>
  <c r="D310" i="2" s="1"/>
  <c r="C168" i="3"/>
  <c r="D168" i="3" s="1"/>
  <c r="O42" i="1"/>
  <c r="P42" i="1" s="1"/>
  <c r="R42" i="1" s="1"/>
  <c r="F43" i="1"/>
  <c r="G43" i="1" s="1"/>
  <c r="C311" i="2" l="1"/>
  <c r="D311" i="2" s="1"/>
  <c r="C169" i="3"/>
  <c r="D169" i="3" s="1"/>
  <c r="O43" i="1"/>
  <c r="P43" i="1" s="1"/>
  <c r="R43" i="1" s="1"/>
  <c r="F44" i="1"/>
  <c r="G44" i="1" s="1"/>
  <c r="C312" i="2" l="1"/>
  <c r="D312" i="2" s="1"/>
  <c r="C313" i="2" s="1"/>
  <c r="D313" i="2" s="1"/>
  <c r="C170" i="3"/>
  <c r="D170" i="3"/>
  <c r="F45" i="1"/>
  <c r="G45" i="1" s="1"/>
  <c r="O44" i="1"/>
  <c r="P44" i="1" s="1"/>
  <c r="R44" i="1" s="1"/>
  <c r="C314" i="2" l="1"/>
  <c r="D314" i="2" s="1"/>
  <c r="C315" i="2" s="1"/>
  <c r="D315" i="2" s="1"/>
  <c r="C316" i="2" s="1"/>
  <c r="D316" i="2" s="1"/>
  <c r="C171" i="3"/>
  <c r="D171" i="3"/>
  <c r="O45" i="1"/>
  <c r="P45" i="1" s="1"/>
  <c r="R45" i="1" s="1"/>
  <c r="F46" i="1"/>
  <c r="G46" i="1" s="1"/>
  <c r="C317" i="2" l="1"/>
  <c r="D317" i="2" s="1"/>
  <c r="C172" i="3"/>
  <c r="D172" i="3" s="1"/>
  <c r="O46" i="1"/>
  <c r="P46" i="1" s="1"/>
  <c r="R46" i="1" s="1"/>
  <c r="F47" i="1"/>
  <c r="G47" i="1" s="1"/>
  <c r="C318" i="2" l="1"/>
  <c r="D318" i="2" s="1"/>
  <c r="C173" i="3"/>
  <c r="D173" i="3" s="1"/>
  <c r="O47" i="1"/>
  <c r="P47" i="1" s="1"/>
  <c r="R47" i="1" s="1"/>
  <c r="F48" i="1"/>
  <c r="G48" i="1" s="1"/>
  <c r="C319" i="2" l="1"/>
  <c r="D319" i="2" s="1"/>
  <c r="C320" i="2" s="1"/>
  <c r="D320" i="2" s="1"/>
  <c r="C321" i="2" s="1"/>
  <c r="D321" i="2" s="1"/>
  <c r="C174" i="3"/>
  <c r="D174" i="3" s="1"/>
  <c r="F49" i="1"/>
  <c r="G49" i="1" s="1"/>
  <c r="O48" i="1"/>
  <c r="P48" i="1" s="1"/>
  <c r="R48" i="1" s="1"/>
  <c r="C322" i="2" l="1"/>
  <c r="D322" i="2" s="1"/>
  <c r="C323" i="2" s="1"/>
  <c r="D323" i="2" s="1"/>
  <c r="C324" i="2" s="1"/>
  <c r="D324" i="2" s="1"/>
  <c r="C175" i="3"/>
  <c r="D175" i="3" s="1"/>
  <c r="O49" i="1"/>
  <c r="P49" i="1" s="1"/>
  <c r="R49" i="1" s="1"/>
  <c r="F50" i="1"/>
  <c r="G50" i="1" s="1"/>
  <c r="C325" i="2" l="1"/>
  <c r="D325" i="2" s="1"/>
  <c r="C176" i="3"/>
  <c r="D176" i="3" s="1"/>
  <c r="O50" i="1"/>
  <c r="P50" i="1" s="1"/>
  <c r="R50" i="1" s="1"/>
  <c r="F51" i="1"/>
  <c r="G51" i="1" s="1"/>
  <c r="C326" i="2" l="1"/>
  <c r="D326" i="2" s="1"/>
  <c r="C327" i="2" s="1"/>
  <c r="D327" i="2" s="1"/>
  <c r="C328" i="2" s="1"/>
  <c r="D328" i="2" s="1"/>
  <c r="C177" i="3"/>
  <c r="D177" i="3" s="1"/>
  <c r="F52" i="1"/>
  <c r="G52" i="1" s="1"/>
  <c r="O51" i="1"/>
  <c r="P51" i="1" s="1"/>
  <c r="R51" i="1" s="1"/>
  <c r="C329" i="2" l="1"/>
  <c r="D329" i="2" s="1"/>
  <c r="C330" i="2" s="1"/>
  <c r="D330" i="2" s="1"/>
  <c r="C331" i="2" s="1"/>
  <c r="D331" i="2" s="1"/>
  <c r="C178" i="3"/>
  <c r="D178" i="3" s="1"/>
  <c r="O52" i="1"/>
  <c r="P52" i="1" s="1"/>
  <c r="R52" i="1" s="1"/>
  <c r="F53" i="1"/>
  <c r="G53" i="1" s="1"/>
  <c r="C332" i="2" l="1"/>
  <c r="D332" i="2" s="1"/>
  <c r="C179" i="3"/>
  <c r="D179" i="3"/>
  <c r="O53" i="1"/>
  <c r="P53" i="1" s="1"/>
  <c r="R53" i="1" s="1"/>
  <c r="F54" i="1"/>
  <c r="G54" i="1" s="1"/>
  <c r="C333" i="2" l="1"/>
  <c r="D333" i="2" s="1"/>
  <c r="C334" i="2" s="1"/>
  <c r="D334" i="2" s="1"/>
  <c r="C180" i="3"/>
  <c r="D180" i="3" s="1"/>
  <c r="O54" i="1"/>
  <c r="P54" i="1" s="1"/>
  <c r="R54" i="1" s="1"/>
  <c r="F55" i="1"/>
  <c r="G55" i="1" s="1"/>
  <c r="C335" i="2" l="1"/>
  <c r="D335" i="2" s="1"/>
  <c r="C181" i="3"/>
  <c r="D181" i="3" s="1"/>
  <c r="O55" i="1"/>
  <c r="P55" i="1" s="1"/>
  <c r="R55" i="1" s="1"/>
  <c r="F56" i="1"/>
  <c r="G56" i="1" s="1"/>
  <c r="C336" i="2" l="1"/>
  <c r="D336" i="2" s="1"/>
  <c r="C337" i="2" s="1"/>
  <c r="D337" i="2" s="1"/>
  <c r="C182" i="3"/>
  <c r="D182" i="3"/>
  <c r="F57" i="1"/>
  <c r="G57" i="1" s="1"/>
  <c r="O56" i="1"/>
  <c r="P56" i="1" s="1"/>
  <c r="R56" i="1" s="1"/>
  <c r="C338" i="2" l="1"/>
  <c r="D338" i="2" s="1"/>
  <c r="C339" i="2" s="1"/>
  <c r="D339" i="2" s="1"/>
  <c r="C340" i="2" s="1"/>
  <c r="D340" i="2" s="1"/>
  <c r="C183" i="3"/>
  <c r="D183" i="3" s="1"/>
  <c r="O57" i="1"/>
  <c r="P57" i="1" s="1"/>
  <c r="R57" i="1" s="1"/>
  <c r="F58" i="1"/>
  <c r="G58" i="1" s="1"/>
  <c r="C341" i="2" l="1"/>
  <c r="D341" i="2" s="1"/>
  <c r="C184" i="3"/>
  <c r="D184" i="3" s="1"/>
  <c r="F59" i="1"/>
  <c r="G59" i="1" s="1"/>
  <c r="O58" i="1"/>
  <c r="P58" i="1" s="1"/>
  <c r="R58" i="1" s="1"/>
  <c r="C342" i="2" l="1"/>
  <c r="D342" i="2" s="1"/>
  <c r="C185" i="3"/>
  <c r="D185" i="3" s="1"/>
  <c r="O59" i="1"/>
  <c r="P59" i="1" s="1"/>
  <c r="R59" i="1" s="1"/>
  <c r="F60" i="1"/>
  <c r="G60" i="1" s="1"/>
  <c r="C343" i="2" l="1"/>
  <c r="D343" i="2" s="1"/>
  <c r="C186" i="3"/>
  <c r="D186" i="3" s="1"/>
  <c r="F61" i="1"/>
  <c r="G61" i="1" s="1"/>
  <c r="O60" i="1"/>
  <c r="P60" i="1" s="1"/>
  <c r="R60" i="1" s="1"/>
  <c r="C344" i="2" l="1"/>
  <c r="D344" i="2" s="1"/>
  <c r="C345" i="2" s="1"/>
  <c r="D345" i="2" s="1"/>
  <c r="C346" i="2" s="1"/>
  <c r="D346" i="2" s="1"/>
  <c r="C187" i="3"/>
  <c r="D187" i="3" s="1"/>
  <c r="O61" i="1"/>
  <c r="P61" i="1" s="1"/>
  <c r="R61" i="1" s="1"/>
  <c r="F62" i="1"/>
  <c r="G62" i="1" s="1"/>
  <c r="C347" i="2" l="1"/>
  <c r="D347" i="2" s="1"/>
  <c r="C348" i="2" s="1"/>
  <c r="D348" i="2" s="1"/>
  <c r="C349" i="2" s="1"/>
  <c r="D349" i="2" s="1"/>
  <c r="C188" i="3"/>
  <c r="D188" i="3"/>
  <c r="O62" i="1"/>
  <c r="P62" i="1" s="1"/>
  <c r="R62" i="1" s="1"/>
  <c r="F63" i="1"/>
  <c r="G63" i="1" s="1"/>
  <c r="C350" i="2" l="1"/>
  <c r="D350" i="2" s="1"/>
  <c r="C351" i="2" s="1"/>
  <c r="D351" i="2" s="1"/>
  <c r="C189" i="3"/>
  <c r="D189" i="3" s="1"/>
  <c r="O63" i="1"/>
  <c r="P63" i="1" s="1"/>
  <c r="R63" i="1" s="1"/>
  <c r="F64" i="1"/>
  <c r="G64" i="1" s="1"/>
  <c r="C352" i="2" l="1"/>
  <c r="D352" i="2" s="1"/>
  <c r="C190" i="3"/>
  <c r="D190" i="3" s="1"/>
  <c r="O64" i="1"/>
  <c r="P64" i="1" s="1"/>
  <c r="R64" i="1" s="1"/>
  <c r="F65" i="1"/>
  <c r="G65" i="1" s="1"/>
  <c r="C353" i="2" l="1"/>
  <c r="D353" i="2" s="1"/>
  <c r="C191" i="3"/>
  <c r="D191" i="3" s="1"/>
  <c r="O65" i="1"/>
  <c r="P65" i="1" s="1"/>
  <c r="R65" i="1" s="1"/>
  <c r="F66" i="1"/>
  <c r="G66" i="1" s="1"/>
  <c r="C354" i="2" l="1"/>
  <c r="D354" i="2" s="1"/>
  <c r="C192" i="3"/>
  <c r="D192" i="3" s="1"/>
  <c r="F67" i="1"/>
  <c r="G67" i="1" s="1"/>
  <c r="O66" i="1"/>
  <c r="P66" i="1" s="1"/>
  <c r="R66" i="1" s="1"/>
  <c r="C355" i="2" l="1"/>
  <c r="D355" i="2" s="1"/>
  <c r="C193" i="3"/>
  <c r="D193" i="3" s="1"/>
  <c r="O67" i="1"/>
  <c r="P67" i="1" s="1"/>
  <c r="R67" i="1" s="1"/>
  <c r="F68" i="1"/>
  <c r="G68" i="1" s="1"/>
  <c r="C356" i="2" l="1"/>
  <c r="D356" i="2" s="1"/>
  <c r="C357" i="2" s="1"/>
  <c r="D357" i="2" s="1"/>
  <c r="C358" i="2" s="1"/>
  <c r="D358" i="2" s="1"/>
  <c r="C194" i="3"/>
  <c r="D194" i="3" s="1"/>
  <c r="O68" i="1"/>
  <c r="P68" i="1" s="1"/>
  <c r="R68" i="1" s="1"/>
  <c r="F69" i="1"/>
  <c r="G69" i="1" s="1"/>
  <c r="C359" i="2" l="1"/>
  <c r="D359" i="2" s="1"/>
  <c r="C360" i="2" s="1"/>
  <c r="D360" i="2" s="1"/>
  <c r="C195" i="3"/>
  <c r="D195" i="3"/>
  <c r="O69" i="1"/>
  <c r="P69" i="1" s="1"/>
  <c r="R69" i="1" s="1"/>
  <c r="F70" i="1"/>
  <c r="G70" i="1" s="1"/>
  <c r="C361" i="2" l="1"/>
  <c r="D361" i="2" s="1"/>
  <c r="C196" i="3"/>
  <c r="D196" i="3" s="1"/>
  <c r="F71" i="1"/>
  <c r="G71" i="1" s="1"/>
  <c r="O70" i="1"/>
  <c r="P70" i="1" s="1"/>
  <c r="R70" i="1" s="1"/>
  <c r="C362" i="2" l="1"/>
  <c r="D362" i="2" s="1"/>
  <c r="C197" i="3"/>
  <c r="D197" i="3"/>
  <c r="F72" i="1"/>
  <c r="O71" i="1"/>
  <c r="P71" i="1" s="1"/>
  <c r="R71" i="1" s="1"/>
  <c r="G72" i="1" l="1"/>
  <c r="F73" i="1" s="1"/>
  <c r="G73" i="1" s="1"/>
  <c r="D3" i="1"/>
  <c r="C363" i="2"/>
  <c r="D363" i="2" s="1"/>
  <c r="C198" i="3"/>
  <c r="D198" i="3" s="1"/>
  <c r="O72" i="1" l="1"/>
  <c r="P72" i="1" s="1"/>
  <c r="R72" i="1" s="1"/>
  <c r="C364" i="2"/>
  <c r="D364" i="2" s="1"/>
  <c r="C199" i="3"/>
  <c r="D199" i="3" s="1"/>
  <c r="O73" i="1"/>
  <c r="P73" i="1" s="1"/>
  <c r="R73" i="1" s="1"/>
  <c r="X2" i="1"/>
  <c r="X5" i="1" s="1"/>
  <c r="R6" i="1" s="1"/>
  <c r="F74" i="1"/>
  <c r="U74" i="1" s="1"/>
  <c r="C365" i="2" l="1"/>
  <c r="D365" i="2" s="1"/>
  <c r="D3" i="2" s="1"/>
  <c r="C200" i="3"/>
  <c r="D200" i="3"/>
  <c r="G74" i="1"/>
  <c r="C201" i="3" l="1"/>
  <c r="D201" i="3" s="1"/>
  <c r="O74" i="1"/>
  <c r="F75" i="1"/>
  <c r="U75" i="1" s="1"/>
  <c r="C202" i="3" l="1"/>
  <c r="D202" i="3" s="1"/>
  <c r="P74" i="1"/>
  <c r="R74" i="1" s="1"/>
  <c r="V74" i="1"/>
  <c r="W74" i="1" s="1"/>
  <c r="G75" i="1"/>
  <c r="X74" i="1" l="1"/>
  <c r="C203" i="3"/>
  <c r="D203" i="3" s="1"/>
  <c r="Y74" i="1"/>
  <c r="F76" i="1"/>
  <c r="U76" i="1" s="1"/>
  <c r="O75" i="1"/>
  <c r="C204" i="3" l="1"/>
  <c r="D204" i="3" s="1"/>
  <c r="P75" i="1"/>
  <c r="R75" i="1" s="1"/>
  <c r="V75" i="1"/>
  <c r="W75" i="1" s="1"/>
  <c r="G76" i="1"/>
  <c r="C205" i="3" l="1"/>
  <c r="D205" i="3" s="1"/>
  <c r="F77" i="1"/>
  <c r="U77" i="1" s="1"/>
  <c r="O76" i="1"/>
  <c r="Y75" i="1"/>
  <c r="X75" i="1"/>
  <c r="C206" i="3" l="1"/>
  <c r="D206" i="3"/>
  <c r="P76" i="1"/>
  <c r="R76" i="1" s="1"/>
  <c r="V76" i="1"/>
  <c r="W76" i="1" s="1"/>
  <c r="G77" i="1"/>
  <c r="C207" i="3" l="1"/>
  <c r="D207" i="3" s="1"/>
  <c r="O77" i="1"/>
  <c r="F78" i="1"/>
  <c r="U78" i="1" s="1"/>
  <c r="Y76" i="1"/>
  <c r="X76" i="1"/>
  <c r="C208" i="3" l="1"/>
  <c r="D208" i="3" s="1"/>
  <c r="P77" i="1"/>
  <c r="R77" i="1" s="1"/>
  <c r="V77" i="1"/>
  <c r="W77" i="1" s="1"/>
  <c r="G78" i="1"/>
  <c r="C209" i="3" l="1"/>
  <c r="D209" i="3" s="1"/>
  <c r="F79" i="1"/>
  <c r="U79" i="1" s="1"/>
  <c r="O78" i="1"/>
  <c r="Y77" i="1"/>
  <c r="X77" i="1"/>
  <c r="C210" i="3" l="1"/>
  <c r="D210" i="3" s="1"/>
  <c r="V78" i="1"/>
  <c r="W78" i="1" s="1"/>
  <c r="P78" i="1"/>
  <c r="R78" i="1" s="1"/>
  <c r="G79" i="1"/>
  <c r="C211" i="3" l="1"/>
  <c r="D211" i="3" s="1"/>
  <c r="F80" i="1"/>
  <c r="U80" i="1" s="1"/>
  <c r="O79" i="1"/>
  <c r="X78" i="1"/>
  <c r="Y78" i="1"/>
  <c r="C212" i="3" l="1"/>
  <c r="D212" i="3" s="1"/>
  <c r="P79" i="1"/>
  <c r="R79" i="1" s="1"/>
  <c r="V79" i="1"/>
  <c r="W79" i="1" s="1"/>
  <c r="G80" i="1"/>
  <c r="C213" i="3" l="1"/>
  <c r="D213" i="3"/>
  <c r="O80" i="1"/>
  <c r="F81" i="1"/>
  <c r="U81" i="1" s="1"/>
  <c r="X79" i="1"/>
  <c r="Y79" i="1"/>
  <c r="C214" i="3" l="1"/>
  <c r="D214" i="3" s="1"/>
  <c r="P80" i="1"/>
  <c r="R80" i="1" s="1"/>
  <c r="V80" i="1"/>
  <c r="W80" i="1" s="1"/>
  <c r="G81" i="1"/>
  <c r="C215" i="3" l="1"/>
  <c r="D215" i="3"/>
  <c r="O81" i="1"/>
  <c r="F82" i="1"/>
  <c r="U82" i="1" s="1"/>
  <c r="Y80" i="1"/>
  <c r="X80" i="1"/>
  <c r="C216" i="3" l="1"/>
  <c r="D216" i="3" s="1"/>
  <c r="P81" i="1"/>
  <c r="R81" i="1" s="1"/>
  <c r="V81" i="1"/>
  <c r="W81" i="1" s="1"/>
  <c r="G82" i="1"/>
  <c r="C217" i="3" l="1"/>
  <c r="D217" i="3" s="1"/>
  <c r="F83" i="1"/>
  <c r="U83" i="1" s="1"/>
  <c r="O82" i="1"/>
  <c r="X81" i="1"/>
  <c r="Y81" i="1"/>
  <c r="C218" i="3" l="1"/>
  <c r="D218" i="3"/>
  <c r="P82" i="1"/>
  <c r="R82" i="1" s="1"/>
  <c r="V82" i="1"/>
  <c r="W82" i="1" s="1"/>
  <c r="G83" i="1"/>
  <c r="C219" i="3" l="1"/>
  <c r="D219" i="3" s="1"/>
  <c r="F84" i="1"/>
  <c r="U84" i="1" s="1"/>
  <c r="O83" i="1"/>
  <c r="X82" i="1"/>
  <c r="Y82" i="1"/>
  <c r="C220" i="3" l="1"/>
  <c r="D220" i="3" s="1"/>
  <c r="P83" i="1"/>
  <c r="R83" i="1" s="1"/>
  <c r="V83" i="1"/>
  <c r="W83" i="1" s="1"/>
  <c r="G84" i="1"/>
  <c r="C221" i="3" l="1"/>
  <c r="D221" i="3" s="1"/>
  <c r="F85" i="1"/>
  <c r="U85" i="1" s="1"/>
  <c r="O84" i="1"/>
  <c r="X83" i="1"/>
  <c r="Y83" i="1"/>
  <c r="C222" i="3" l="1"/>
  <c r="D222" i="3" s="1"/>
  <c r="V84" i="1"/>
  <c r="W84" i="1" s="1"/>
  <c r="P84" i="1"/>
  <c r="R84" i="1" s="1"/>
  <c r="G85" i="1"/>
  <c r="C223" i="3" l="1"/>
  <c r="D223" i="3" s="1"/>
  <c r="O85" i="1"/>
  <c r="F86" i="1"/>
  <c r="U86" i="1" s="1"/>
  <c r="X84" i="1"/>
  <c r="Y84" i="1"/>
  <c r="C224" i="3" l="1"/>
  <c r="D224" i="3"/>
  <c r="P85" i="1"/>
  <c r="R85" i="1" s="1"/>
  <c r="V85" i="1"/>
  <c r="W85" i="1" s="1"/>
  <c r="G86" i="1"/>
  <c r="C225" i="3" l="1"/>
  <c r="D225" i="3" s="1"/>
  <c r="O86" i="1"/>
  <c r="F87" i="1"/>
  <c r="U87" i="1" s="1"/>
  <c r="X85" i="1"/>
  <c r="Y85" i="1"/>
  <c r="C226" i="3" l="1"/>
  <c r="D226" i="3" s="1"/>
  <c r="P86" i="1"/>
  <c r="R86" i="1" s="1"/>
  <c r="V86" i="1"/>
  <c r="W86" i="1" s="1"/>
  <c r="G87" i="1"/>
  <c r="C227" i="3" l="1"/>
  <c r="D227" i="3" s="1"/>
  <c r="O87" i="1"/>
  <c r="F88" i="1"/>
  <c r="U88" i="1" s="1"/>
  <c r="Y86" i="1"/>
  <c r="X86" i="1"/>
  <c r="C228" i="3" l="1"/>
  <c r="D228" i="3" s="1"/>
  <c r="P87" i="1"/>
  <c r="R87" i="1" s="1"/>
  <c r="V87" i="1"/>
  <c r="W87" i="1" s="1"/>
  <c r="G88" i="1"/>
  <c r="C229" i="3" l="1"/>
  <c r="D229" i="3" s="1"/>
  <c r="O88" i="1"/>
  <c r="F89" i="1"/>
  <c r="U89" i="1" s="1"/>
  <c r="X87" i="1"/>
  <c r="Y87" i="1"/>
  <c r="C230" i="3" l="1"/>
  <c r="D230" i="3" s="1"/>
  <c r="V88" i="1"/>
  <c r="W88" i="1" s="1"/>
  <c r="P88" i="1"/>
  <c r="R88" i="1" s="1"/>
  <c r="G89" i="1"/>
  <c r="C231" i="3" l="1"/>
  <c r="D231" i="3" s="1"/>
  <c r="O89" i="1"/>
  <c r="F90" i="1"/>
  <c r="U90" i="1" s="1"/>
  <c r="X88" i="1"/>
  <c r="Y88" i="1"/>
  <c r="C232" i="3" l="1"/>
  <c r="D232" i="3" s="1"/>
  <c r="P89" i="1"/>
  <c r="R89" i="1" s="1"/>
  <c r="V89" i="1"/>
  <c r="W89" i="1" s="1"/>
  <c r="G90" i="1"/>
  <c r="C233" i="3" l="1"/>
  <c r="D233" i="3"/>
  <c r="F91" i="1"/>
  <c r="U91" i="1" s="1"/>
  <c r="O90" i="1"/>
  <c r="Y89" i="1"/>
  <c r="X89" i="1"/>
  <c r="C234" i="3" l="1"/>
  <c r="D234" i="3" s="1"/>
  <c r="V90" i="1"/>
  <c r="W90" i="1" s="1"/>
  <c r="P90" i="1"/>
  <c r="R90" i="1" s="1"/>
  <c r="G91" i="1"/>
  <c r="C235" i="3" l="1"/>
  <c r="D235" i="3" s="1"/>
  <c r="O91" i="1"/>
  <c r="F92" i="1"/>
  <c r="U92" i="1" s="1"/>
  <c r="X90" i="1"/>
  <c r="Y90" i="1"/>
  <c r="C236" i="3" l="1"/>
  <c r="D236" i="3" s="1"/>
  <c r="P91" i="1"/>
  <c r="R91" i="1" s="1"/>
  <c r="V91" i="1"/>
  <c r="W91" i="1" s="1"/>
  <c r="G92" i="1"/>
  <c r="C237" i="3" l="1"/>
  <c r="D237" i="3" s="1"/>
  <c r="F93" i="1"/>
  <c r="U93" i="1" s="1"/>
  <c r="O92" i="1"/>
  <c r="X91" i="1"/>
  <c r="Y91" i="1"/>
  <c r="C238" i="3" l="1"/>
  <c r="D238" i="3" s="1"/>
  <c r="P92" i="1"/>
  <c r="R92" i="1" s="1"/>
  <c r="V92" i="1"/>
  <c r="W92" i="1" s="1"/>
  <c r="G93" i="1"/>
  <c r="C239" i="3" l="1"/>
  <c r="D239" i="3" s="1"/>
  <c r="O93" i="1"/>
  <c r="F94" i="1"/>
  <c r="U94" i="1" s="1"/>
  <c r="Y92" i="1"/>
  <c r="X92" i="1"/>
  <c r="C240" i="3" l="1"/>
  <c r="D240" i="3"/>
  <c r="V93" i="1"/>
  <c r="W93" i="1" s="1"/>
  <c r="P93" i="1"/>
  <c r="R93" i="1" s="1"/>
  <c r="G94" i="1"/>
  <c r="C241" i="3" l="1"/>
  <c r="D241" i="3" s="1"/>
  <c r="F95" i="1"/>
  <c r="U95" i="1" s="1"/>
  <c r="O94" i="1"/>
  <c r="Y93" i="1"/>
  <c r="X93" i="1"/>
  <c r="C242" i="3" l="1"/>
  <c r="D242" i="3"/>
  <c r="P94" i="1"/>
  <c r="R94" i="1" s="1"/>
  <c r="V94" i="1"/>
  <c r="W94" i="1" s="1"/>
  <c r="G95" i="1"/>
  <c r="C243" i="3" l="1"/>
  <c r="D243" i="3" s="1"/>
  <c r="O95" i="1"/>
  <c r="F96" i="1"/>
  <c r="U96" i="1" s="1"/>
  <c r="X94" i="1"/>
  <c r="Y94" i="1"/>
  <c r="C244" i="3" l="1"/>
  <c r="D244" i="3" s="1"/>
  <c r="V95" i="1"/>
  <c r="W95" i="1" s="1"/>
  <c r="P95" i="1"/>
  <c r="R95" i="1" s="1"/>
  <c r="G96" i="1"/>
  <c r="C245" i="3" l="1"/>
  <c r="D245" i="3"/>
  <c r="F97" i="1"/>
  <c r="U97" i="1" s="1"/>
  <c r="O96" i="1"/>
  <c r="X95" i="1"/>
  <c r="Y95" i="1"/>
  <c r="C246" i="3" l="1"/>
  <c r="D246" i="3" s="1"/>
  <c r="P96" i="1"/>
  <c r="R96" i="1" s="1"/>
  <c r="V96" i="1"/>
  <c r="W96" i="1" s="1"/>
  <c r="G97" i="1"/>
  <c r="C247" i="3" l="1"/>
  <c r="D247" i="3" s="1"/>
  <c r="F98" i="1"/>
  <c r="U98" i="1" s="1"/>
  <c r="O97" i="1"/>
  <c r="X96" i="1"/>
  <c r="Y96" i="1"/>
  <c r="C248" i="3" l="1"/>
  <c r="D248" i="3" s="1"/>
  <c r="V97" i="1"/>
  <c r="W97" i="1" s="1"/>
  <c r="P97" i="1"/>
  <c r="R97" i="1" s="1"/>
  <c r="G98" i="1"/>
  <c r="C249" i="3" l="1"/>
  <c r="D249" i="3" s="1"/>
  <c r="O98" i="1"/>
  <c r="F99" i="1"/>
  <c r="U99" i="1" s="1"/>
  <c r="X97" i="1"/>
  <c r="Y97" i="1"/>
  <c r="C250" i="3" l="1"/>
  <c r="D250" i="3" s="1"/>
  <c r="V98" i="1"/>
  <c r="W98" i="1" s="1"/>
  <c r="P98" i="1"/>
  <c r="R98" i="1" s="1"/>
  <c r="G99" i="1"/>
  <c r="C251" i="3" l="1"/>
  <c r="D251" i="3"/>
  <c r="O99" i="1"/>
  <c r="F100" i="1"/>
  <c r="U100" i="1" s="1"/>
  <c r="X98" i="1"/>
  <c r="Y98" i="1"/>
  <c r="C252" i="3" l="1"/>
  <c r="D252" i="3" s="1"/>
  <c r="V99" i="1"/>
  <c r="W99" i="1" s="1"/>
  <c r="P99" i="1"/>
  <c r="R99" i="1" s="1"/>
  <c r="G100" i="1"/>
  <c r="C253" i="3" l="1"/>
  <c r="D253" i="3" s="1"/>
  <c r="O100" i="1"/>
  <c r="F101" i="1"/>
  <c r="U101" i="1" s="1"/>
  <c r="Y99" i="1"/>
  <c r="X99" i="1"/>
  <c r="C254" i="3" l="1"/>
  <c r="D254" i="3" s="1"/>
  <c r="P100" i="1"/>
  <c r="R100" i="1" s="1"/>
  <c r="V100" i="1"/>
  <c r="W100" i="1" s="1"/>
  <c r="G101" i="1"/>
  <c r="O101" i="1" s="1"/>
  <c r="C255" i="3" l="1"/>
  <c r="D255" i="3" s="1"/>
  <c r="V101" i="1"/>
  <c r="W101" i="1" s="1"/>
  <c r="P101" i="1"/>
  <c r="R101" i="1" s="1"/>
  <c r="X100" i="1"/>
  <c r="Y100" i="1"/>
  <c r="C256" i="3" l="1"/>
  <c r="D256" i="3" s="1"/>
  <c r="Y101" i="1"/>
  <c r="X101" i="1"/>
  <c r="C257" i="3" l="1"/>
  <c r="D257" i="3" s="1"/>
  <c r="C258" i="3" l="1"/>
  <c r="D258" i="3" s="1"/>
  <c r="C259" i="3" l="1"/>
  <c r="D259" i="3" s="1"/>
  <c r="C260" i="3" l="1"/>
  <c r="D260" i="3"/>
  <c r="C261" i="3" l="1"/>
  <c r="D261" i="3" s="1"/>
  <c r="C262" i="3" l="1"/>
  <c r="D262" i="3" s="1"/>
  <c r="C263" i="3" l="1"/>
  <c r="D263" i="3" s="1"/>
  <c r="C264" i="3" l="1"/>
  <c r="D264" i="3" s="1"/>
  <c r="C265" i="3" l="1"/>
  <c r="D265" i="3" s="1"/>
  <c r="C266" i="3" l="1"/>
  <c r="D266" i="3" s="1"/>
  <c r="C267" i="3" l="1"/>
  <c r="D267" i="3"/>
  <c r="C268" i="3" l="1"/>
  <c r="D268" i="3" s="1"/>
  <c r="C269" i="3" l="1"/>
  <c r="D269" i="3"/>
  <c r="C270" i="3" l="1"/>
  <c r="D270" i="3" s="1"/>
  <c r="C271" i="3" l="1"/>
  <c r="D271" i="3" s="1"/>
  <c r="C272" i="3" l="1"/>
  <c r="D272" i="3"/>
  <c r="C273" i="3" l="1"/>
  <c r="D273" i="3" s="1"/>
  <c r="C274" i="3" l="1"/>
  <c r="D274" i="3" s="1"/>
  <c r="C275" i="3" l="1"/>
  <c r="D275" i="3" s="1"/>
  <c r="C276" i="3" l="1"/>
  <c r="D276" i="3" s="1"/>
  <c r="C277" i="3" l="1"/>
  <c r="D277" i="3" s="1"/>
  <c r="C278" i="3" l="1"/>
  <c r="D278" i="3"/>
  <c r="C279" i="3" l="1"/>
  <c r="D279" i="3" s="1"/>
  <c r="C280" i="3" l="1"/>
  <c r="D280" i="3" s="1"/>
  <c r="C281" i="3" l="1"/>
  <c r="D281" i="3" s="1"/>
  <c r="C282" i="3" l="1"/>
  <c r="D282" i="3" s="1"/>
  <c r="C283" i="3" l="1"/>
  <c r="D283" i="3" s="1"/>
  <c r="C284" i="3" l="1"/>
  <c r="D284" i="3" s="1"/>
  <c r="C285" i="3" l="1"/>
  <c r="D285" i="3" s="1"/>
  <c r="C286" i="3" l="1"/>
  <c r="D286" i="3" s="1"/>
  <c r="C287" i="3" l="1"/>
  <c r="D287" i="3"/>
  <c r="C288" i="3" l="1"/>
  <c r="D288" i="3" s="1"/>
  <c r="C289" i="3" l="1"/>
  <c r="D289" i="3" s="1"/>
  <c r="C290" i="3" l="1"/>
  <c r="D290" i="3" s="1"/>
  <c r="C291" i="3" l="1"/>
  <c r="D291" i="3"/>
  <c r="C292" i="3" s="1"/>
  <c r="D292" i="3" s="1"/>
  <c r="C293" i="3" s="1"/>
  <c r="D293" i="3" s="1"/>
  <c r="C294" i="3" l="1"/>
  <c r="D294" i="3"/>
  <c r="C295" i="3" l="1"/>
  <c r="D295" i="3"/>
  <c r="C296" i="3" s="1"/>
  <c r="D296" i="3" s="1"/>
  <c r="C297" i="3" s="1"/>
  <c r="D297" i="3" s="1"/>
  <c r="C298" i="3" s="1"/>
  <c r="D298" i="3" s="1"/>
  <c r="C299" i="3" s="1"/>
  <c r="D299" i="3" s="1"/>
  <c r="C300" i="3" s="1"/>
  <c r="D300" i="3" s="1"/>
  <c r="C301" i="3" l="1"/>
  <c r="D301" i="3" l="1"/>
  <c r="C302" i="3" s="1"/>
  <c r="D302" i="3" s="1"/>
  <c r="C303" i="3" l="1"/>
  <c r="D303" i="3" l="1"/>
  <c r="C304" i="3" l="1"/>
  <c r="D304" i="3" s="1"/>
  <c r="C305" i="3" l="1"/>
  <c r="D305" i="3" s="1"/>
  <c r="C306" i="3" l="1"/>
  <c r="D306" i="3"/>
  <c r="C307" i="3" l="1"/>
  <c r="D307" i="3"/>
  <c r="C308" i="3" s="1"/>
  <c r="D308" i="3" s="1"/>
  <c r="C309" i="3" s="1"/>
  <c r="D309" i="3" s="1"/>
  <c r="C310" i="3" s="1"/>
  <c r="D310" i="3" s="1"/>
  <c r="C311" i="3" s="1"/>
  <c r="D311" i="3" s="1"/>
  <c r="C312" i="3" s="1"/>
  <c r="D312" i="3" s="1"/>
  <c r="C313" i="3" s="1"/>
  <c r="D313" i="3" s="1"/>
  <c r="C314" i="3" s="1"/>
  <c r="D314" i="3" s="1"/>
  <c r="C315" i="3" s="1"/>
  <c r="D315" i="3" s="1"/>
  <c r="C316" i="3" s="1"/>
  <c r="D316" i="3" s="1"/>
  <c r="C317" i="3" s="1"/>
  <c r="D317" i="3" s="1"/>
  <c r="C318" i="3" s="1"/>
  <c r="D318" i="3" s="1"/>
  <c r="C319" i="3" s="1"/>
  <c r="D319" i="3" s="1"/>
  <c r="C320" i="3" s="1"/>
  <c r="D320" i="3" s="1"/>
  <c r="C321" i="3" s="1"/>
  <c r="D321" i="3" s="1"/>
  <c r="C322" i="3" s="1"/>
  <c r="D322" i="3" s="1"/>
  <c r="C323" i="3" s="1"/>
  <c r="D323" i="3" s="1"/>
  <c r="C324" i="3" s="1"/>
  <c r="D324" i="3" s="1"/>
  <c r="C325" i="3" s="1"/>
  <c r="D325" i="3" s="1"/>
  <c r="C326" i="3" s="1"/>
  <c r="D326" i="3" s="1"/>
  <c r="C327" i="3" s="1"/>
  <c r="D327" i="3" s="1"/>
  <c r="C328" i="3" s="1"/>
  <c r="D328" i="3" s="1"/>
  <c r="C329" i="3" s="1"/>
  <c r="D329" i="3" s="1"/>
  <c r="C330" i="3" s="1"/>
  <c r="D330" i="3" s="1"/>
  <c r="C331" i="3" s="1"/>
  <c r="D331" i="3" s="1"/>
  <c r="C332" i="3" s="1"/>
  <c r="D332" i="3" s="1"/>
  <c r="C333" i="3" s="1"/>
  <c r="D333" i="3" s="1"/>
  <c r="C334" i="3" s="1"/>
  <c r="D334" i="3" s="1"/>
  <c r="C335" i="3" s="1"/>
  <c r="D335" i="3" s="1"/>
  <c r="C336" i="3" s="1"/>
  <c r="D336" i="3" s="1"/>
  <c r="C337" i="3" s="1"/>
  <c r="D337" i="3" s="1"/>
  <c r="C338" i="3" s="1"/>
  <c r="D338" i="3" s="1"/>
  <c r="C339" i="3" s="1"/>
  <c r="D339" i="3" s="1"/>
  <c r="C340" i="3" s="1"/>
  <c r="D340" i="3" s="1"/>
  <c r="C341" i="3" s="1"/>
  <c r="D341" i="3" s="1"/>
  <c r="C342" i="3" s="1"/>
  <c r="D342" i="3" s="1"/>
  <c r="C343" i="3" s="1"/>
  <c r="D343" i="3" s="1"/>
  <c r="C344" i="3" s="1"/>
  <c r="D344" i="3" s="1"/>
  <c r="C345" i="3" s="1"/>
  <c r="D345" i="3" s="1"/>
  <c r="C346" i="3" s="1"/>
  <c r="D346" i="3" s="1"/>
  <c r="C347" i="3" s="1"/>
  <c r="D347" i="3" s="1"/>
  <c r="C348" i="3" s="1"/>
  <c r="D348" i="3" s="1"/>
  <c r="C349" i="3" s="1"/>
  <c r="D349" i="3" s="1"/>
  <c r="C350" i="3" s="1"/>
  <c r="D350" i="3" s="1"/>
  <c r="C351" i="3" s="1"/>
  <c r="D351" i="3" s="1"/>
  <c r="C352" i="3" s="1"/>
  <c r="D352" i="3" s="1"/>
  <c r="C353" i="3" s="1"/>
  <c r="D353" i="3" s="1"/>
  <c r="C354" i="3" s="1"/>
  <c r="D354" i="3" s="1"/>
  <c r="C355" i="3" s="1"/>
  <c r="D355" i="3" s="1"/>
  <c r="C356" i="3" s="1"/>
  <c r="D356" i="3" s="1"/>
  <c r="C357" i="3" s="1"/>
  <c r="D357" i="3" s="1"/>
  <c r="C358" i="3" s="1"/>
  <c r="D358" i="3" s="1"/>
  <c r="C359" i="3" s="1"/>
  <c r="D359" i="3" s="1"/>
  <c r="C360" i="3" s="1"/>
  <c r="D360" i="3" s="1"/>
  <c r="C361" i="3" s="1"/>
  <c r="D361" i="3" s="1"/>
  <c r="C362" i="3" s="1"/>
  <c r="D362" i="3" s="1"/>
  <c r="C363" i="3" s="1"/>
  <c r="D363" i="3" s="1"/>
  <c r="C364" i="3" s="1"/>
  <c r="D364" i="3" s="1"/>
  <c r="C365" i="3" s="1"/>
  <c r="D365" i="3" s="1"/>
  <c r="C366" i="3" s="1"/>
  <c r="D366" i="3" s="1"/>
  <c r="C367" i="3" s="1"/>
  <c r="D367" i="3" s="1"/>
  <c r="C368" i="3" s="1"/>
  <c r="D368" i="3" s="1"/>
  <c r="C369" i="3" s="1"/>
  <c r="D369" i="3" s="1"/>
  <c r="C370" i="3" s="1"/>
  <c r="D370" i="3" s="1"/>
  <c r="C371" i="3" s="1"/>
  <c r="D371" i="3" s="1"/>
  <c r="C372" i="3" s="1"/>
  <c r="D372" i="3" s="1"/>
  <c r="C373" i="3" s="1"/>
  <c r="D373" i="3" s="1"/>
  <c r="C374" i="3" s="1"/>
  <c r="D374" i="3" s="1"/>
  <c r="C375" i="3" s="1"/>
  <c r="D375" i="3" s="1"/>
  <c r="C376" i="3" s="1"/>
  <c r="D376" i="3" s="1"/>
  <c r="C377" i="3" s="1"/>
  <c r="D377" i="3" s="1"/>
  <c r="C378" i="3" s="1"/>
  <c r="D378" i="3" s="1"/>
  <c r="C379" i="3" s="1"/>
  <c r="D379" i="3" s="1"/>
  <c r="C380" i="3" s="1"/>
  <c r="D380" i="3" s="1"/>
  <c r="C381" i="3" s="1"/>
  <c r="D381" i="3" s="1"/>
  <c r="C382" i="3" s="1"/>
  <c r="D382" i="3" s="1"/>
  <c r="C383" i="3" s="1"/>
  <c r="D383" i="3" s="1"/>
  <c r="C384" i="3" s="1"/>
  <c r="D384" i="3" s="1"/>
  <c r="C385" i="3" s="1"/>
  <c r="D385" i="3" s="1"/>
  <c r="C386" i="3" s="1"/>
  <c r="D386" i="3" s="1"/>
  <c r="C387" i="3" s="1"/>
  <c r="D387" i="3" s="1"/>
  <c r="C388" i="3" s="1"/>
  <c r="D388" i="3" s="1"/>
  <c r="C389" i="3" s="1"/>
  <c r="D389" i="3" s="1"/>
  <c r="C390" i="3" s="1"/>
  <c r="D390" i="3" s="1"/>
  <c r="C391" i="3" s="1"/>
  <c r="D391" i="3" s="1"/>
  <c r="C392" i="3" s="1"/>
  <c r="D392" i="3" s="1"/>
  <c r="C393" i="3" s="1"/>
  <c r="D393" i="3" s="1"/>
  <c r="C394" i="3" s="1"/>
  <c r="D394" i="3" s="1"/>
  <c r="C395" i="3" s="1"/>
  <c r="D395" i="3" s="1"/>
  <c r="C396" i="3" s="1"/>
  <c r="D396" i="3" s="1"/>
  <c r="C397" i="3" s="1"/>
  <c r="D397" i="3" s="1"/>
  <c r="C398" i="3" s="1"/>
  <c r="D398" i="3" s="1"/>
  <c r="C399" i="3" s="1"/>
  <c r="D399" i="3" s="1"/>
  <c r="C400" i="3" s="1"/>
  <c r="D400" i="3" s="1"/>
  <c r="C401" i="3" s="1"/>
  <c r="D401" i="3" s="1"/>
  <c r="C402" i="3" s="1"/>
  <c r="D402" i="3" s="1"/>
  <c r="C403" i="3" s="1"/>
  <c r="D403" i="3" s="1"/>
  <c r="C404" i="3" s="1"/>
  <c r="D404" i="3" s="1"/>
  <c r="C405" i="3" s="1"/>
  <c r="D405" i="3" s="1"/>
  <c r="C406" i="3" s="1"/>
  <c r="D406" i="3" s="1"/>
  <c r="C407" i="3" s="1"/>
  <c r="D407" i="3" s="1"/>
  <c r="C408" i="3" s="1"/>
  <c r="D408" i="3" s="1"/>
  <c r="C409" i="3" s="1"/>
  <c r="D409" i="3" s="1"/>
  <c r="C410" i="3" s="1"/>
  <c r="D410" i="3" s="1"/>
  <c r="C411" i="3" s="1"/>
  <c r="D411" i="3" s="1"/>
  <c r="C412" i="3" s="1"/>
  <c r="D412" i="3" s="1"/>
  <c r="C413" i="3" s="1"/>
  <c r="D413" i="3" s="1"/>
  <c r="C414" i="3" s="1"/>
  <c r="D414" i="3" s="1"/>
  <c r="C415" i="3" s="1"/>
  <c r="D415" i="3" s="1"/>
  <c r="C416" i="3" s="1"/>
  <c r="D416" i="3" s="1"/>
  <c r="C417" i="3" s="1"/>
  <c r="D417" i="3" s="1"/>
  <c r="C418" i="3" s="1"/>
  <c r="D418" i="3" s="1"/>
  <c r="C419" i="3" s="1"/>
  <c r="D419" i="3" s="1"/>
  <c r="C420" i="3" s="1"/>
  <c r="D420" i="3" s="1"/>
  <c r="C421" i="3" s="1"/>
  <c r="D421" i="3" s="1"/>
  <c r="C422" i="3" s="1"/>
  <c r="D422" i="3" s="1"/>
  <c r="C423" i="3" s="1"/>
  <c r="D423" i="3" s="1"/>
  <c r="C424" i="3" s="1"/>
  <c r="D424" i="3" s="1"/>
  <c r="C425" i="3" s="1"/>
  <c r="D425" i="3" s="1"/>
  <c r="C426" i="3" s="1"/>
  <c r="D426" i="3" s="1"/>
  <c r="C427" i="3" s="1"/>
  <c r="D427" i="3" s="1"/>
  <c r="C428" i="3" s="1"/>
  <c r="D428" i="3" s="1"/>
  <c r="C429" i="3" s="1"/>
  <c r="D429" i="3" s="1"/>
  <c r="C430" i="3" s="1"/>
  <c r="D430" i="3" s="1"/>
  <c r="C431" i="3" s="1"/>
  <c r="D431" i="3" s="1"/>
  <c r="C432" i="3" s="1"/>
  <c r="D432" i="3" s="1"/>
  <c r="C433" i="3" s="1"/>
  <c r="D433" i="3" s="1"/>
  <c r="C434" i="3" s="1"/>
  <c r="D434" i="3" s="1"/>
  <c r="C435" i="3" s="1"/>
  <c r="D435" i="3" s="1"/>
  <c r="C436" i="3" s="1"/>
  <c r="D436" i="3" s="1"/>
  <c r="C437" i="3" s="1"/>
  <c r="D437" i="3" s="1"/>
  <c r="C438" i="3" s="1"/>
  <c r="D438" i="3" l="1"/>
  <c r="E4" i="3" s="1"/>
  <c r="E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574CF1-5DE7-4474-A08A-C4BDE279A6B8}" keepAlive="1" name="Query - python_files" description="Connection to the 'python_files' query in the workbook." type="5" refreshedVersion="8" background="1" saveData="1">
    <dbPr connection="Provider=Microsoft.Mashup.OleDb.1;Data Source=$Workbook$;Location=python_files;Extended Properties=&quot;&quot;" command="SELECT * FROM [python_files]"/>
  </connection>
  <connection id="2" xr16:uid="{48DEF53C-2F0A-4A53-8B2C-C4F00F9B11C6}" keepAlive="1" name="Query - Table 1" description="Connection to the 'Table 1' query in the workbook." type="5" refreshedVersion="0" background="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<sst xmlns="http://schemas.openxmlformats.org/spreadsheetml/2006/main" count="1395" uniqueCount="1317">
  <si>
    <t>Month</t>
  </si>
  <si>
    <t>YoS</t>
  </si>
  <si>
    <t>Pct</t>
  </si>
  <si>
    <t>Benefit</t>
  </si>
  <si>
    <t>DC</t>
  </si>
  <si>
    <t>Rate</t>
  </si>
  <si>
    <t>Pmt</t>
  </si>
  <si>
    <t>Pension</t>
  </si>
  <si>
    <t>Int</t>
  </si>
  <si>
    <t>Pri</t>
  </si>
  <si>
    <t>AFL</t>
  </si>
  <si>
    <t>Fund</t>
  </si>
  <si>
    <t>Bal</t>
  </si>
  <si>
    <t>Div</t>
  </si>
  <si>
    <t>ROR:</t>
  </si>
  <si>
    <t>FV</t>
  </si>
  <si>
    <t>TOT</t>
  </si>
  <si>
    <t>Gross</t>
  </si>
  <si>
    <t>Net</t>
  </si>
  <si>
    <t>Adj Int</t>
  </si>
  <si>
    <t>EXPENSES</t>
  </si>
  <si>
    <t>Ins, ptax</t>
  </si>
  <si>
    <t>groc</t>
  </si>
  <si>
    <t>gifts</t>
  </si>
  <si>
    <t>personal</t>
  </si>
  <si>
    <t>household</t>
  </si>
  <si>
    <t>gas</t>
  </si>
  <si>
    <t>mssage/chiro</t>
  </si>
  <si>
    <t>gas/ele</t>
  </si>
  <si>
    <t>gbg/util</t>
  </si>
  <si>
    <t>dining</t>
  </si>
  <si>
    <t>tithe</t>
  </si>
  <si>
    <t>Feb</t>
  </si>
  <si>
    <t>Mar</t>
  </si>
  <si>
    <t>Apr</t>
  </si>
  <si>
    <t>May</t>
  </si>
  <si>
    <t>Jun</t>
  </si>
  <si>
    <t>Jul</t>
  </si>
  <si>
    <t>Aug</t>
  </si>
  <si>
    <t>Sep</t>
  </si>
  <si>
    <t>Oct</t>
  </si>
  <si>
    <t>Nov</t>
  </si>
  <si>
    <t>Dec</t>
  </si>
  <si>
    <t>FAC</t>
  </si>
  <si>
    <t>int</t>
  </si>
  <si>
    <t>int/12</t>
  </si>
  <si>
    <t>mo</t>
  </si>
  <si>
    <t>pmt</t>
  </si>
  <si>
    <t>pri</t>
  </si>
  <si>
    <t>Basis</t>
  </si>
  <si>
    <t>Value</t>
  </si>
  <si>
    <t>Invoice Number</t>
  </si>
  <si>
    <t>Date</t>
  </si>
  <si>
    <t>Amount</t>
  </si>
  <si>
    <t>32392RV</t>
  </si>
  <si>
    <t>*Adjusted for ineligible PE expenses</t>
  </si>
  <si>
    <t>TOTALS</t>
  </si>
  <si>
    <t>Eligible*</t>
  </si>
  <si>
    <t>Federal Share (80%)</t>
  </si>
  <si>
    <t>Summary of Invoices</t>
  </si>
  <si>
    <t>June</t>
  </si>
  <si>
    <t>Proj:</t>
  </si>
  <si>
    <t/>
  </si>
  <si>
    <t xml:space="preserve">agc_abort_guidance_system.py                                                                                                      </t>
  </si>
  <si>
    <t xml:space="preserve">agc_alarm_abort.py                                                                                                                </t>
  </si>
  <si>
    <t xml:space="preserve">agc_alarm_and_abort.py                                                                                                            </t>
  </si>
  <si>
    <t xml:space="preserve">agc_aostask_and_aosjob.py                                                                                                         </t>
  </si>
  <si>
    <t xml:space="preserve">agc_aotmark.py                                                                                                                    </t>
  </si>
  <si>
    <t xml:space="preserve">agc_assembly_and_operation_information.py                                                                                         </t>
  </si>
  <si>
    <t xml:space="preserve">agc_attitude_maneuver_routine.py                                                                                                  </t>
  </si>
  <si>
    <t xml:space="preserve">agc_averageg.py                                                                                                                   </t>
  </si>
  <si>
    <t xml:space="preserve">agc_average_g_integrator.py                                                                                                       </t>
  </si>
  <si>
    <t xml:space="preserve">agc_bankcall.py                                                                                                                   </t>
  </si>
  <si>
    <t xml:space="preserve">agc_block_two_self_check.py                                                                                                       </t>
  </si>
  <si>
    <t xml:space="preserve">agc_burn_baby_burn_master_ignition_rou.py                                                                                         </t>
  </si>
  <si>
    <t xml:space="preserve">agc_calcga.py                                                                                                                     </t>
  </si>
  <si>
    <t xml:space="preserve">agc_checkequals.py                                                                                                                </t>
  </si>
  <si>
    <t xml:space="preserve">agc_cm_body_attitude.py                                                                                                           </t>
  </si>
  <si>
    <t xml:space="preserve">agc_cm_entry_and_return.py                                                                                                        </t>
  </si>
  <si>
    <t xml:space="preserve">agc_contract_and_approvals.py                                                                                                     </t>
  </si>
  <si>
    <t xml:space="preserve">agc_controller_and_meter_routines.py                                                                                              </t>
  </si>
  <si>
    <t xml:space="preserve">agc_csm_docked_dap.py                                                                                                             </t>
  </si>
  <si>
    <t xml:space="preserve">agc_dapa_and_dapb_data.py                                                                                                         </t>
  </si>
  <si>
    <t xml:space="preserve">agc_dapidler.py                                                                                                                   </t>
  </si>
  <si>
    <t xml:space="preserve">agc_dap_interface.py                                                                                                              </t>
  </si>
  <si>
    <t xml:space="preserve">agc_dap_interface_subroutines.py                                                                                                  </t>
  </si>
  <si>
    <t xml:space="preserve">agc_descent_guidance.py                                                                                                           </t>
  </si>
  <si>
    <t xml:space="preserve">agc_display_interface_routines.py                                                                                                 </t>
  </si>
  <si>
    <t xml:space="preserve">agc_downlink.py                                                                                                                   </t>
  </si>
  <si>
    <t xml:space="preserve">agc_downlink_lists.py                                                                                                             </t>
  </si>
  <si>
    <t xml:space="preserve">agc_down_telemetry.py                                                                                                             </t>
  </si>
  <si>
    <t xml:space="preserve">agc_down_telemetry_program.py                                                                                                     </t>
  </si>
  <si>
    <t xml:space="preserve">agc_dp_subroutines.py                                                                                                             </t>
  </si>
  <si>
    <t xml:space="preserve">agc_dsky.py                                                                                                                       </t>
  </si>
  <si>
    <t xml:space="preserve">agc_erasable.py                                                                                                                   </t>
  </si>
  <si>
    <t xml:space="preserve">agc_erasable_assignments.py                                                                                                       </t>
  </si>
  <si>
    <t xml:space="preserve">agc_executive.py                                                                                                                  </t>
  </si>
  <si>
    <t xml:space="preserve">agc_extended_verbs.py                                                                                                             </t>
  </si>
  <si>
    <t xml:space="preserve">agc_extended_verb_routines.py                                                                                                     </t>
  </si>
  <si>
    <t xml:space="preserve">agc_find_cdu_desired.py                                                                                                           </t>
  </si>
  <si>
    <t xml:space="preserve">agc_find_vac.py                                                                                                                   </t>
  </si>
  <si>
    <t xml:space="preserve">agc_five_by_five_jet_routines.py                                                                                                  </t>
  </si>
  <si>
    <t xml:space="preserve">agc_freshstart.py                                                                                                                 </t>
  </si>
  <si>
    <t xml:space="preserve">agc_fresh_restart.py                                                                                                              </t>
  </si>
  <si>
    <t xml:space="preserve">agc_fresh_start_and_restart.py                                                                                                    </t>
  </si>
  <si>
    <t xml:space="preserve">agc_fresh_start_subroutines.py                                                                                                    </t>
  </si>
  <si>
    <t xml:space="preserve">agc_gimbal_lock_avoidance.py                                                                                                      </t>
  </si>
  <si>
    <t xml:space="preserve">agc_groundtrack.py                                                                                                                </t>
  </si>
  <si>
    <t xml:space="preserve">agc_ground_tracking_determination_prog.py                                                                                         </t>
  </si>
  <si>
    <t xml:space="preserve">agc_imu_calib_align.py                                                                                                            </t>
  </si>
  <si>
    <t xml:space="preserve">agc_imu_comp.py                                                                                                                   </t>
  </si>
  <si>
    <t xml:space="preserve">agc_imu_compensation_package.py                                                                                                   </t>
  </si>
  <si>
    <t xml:space="preserve">agc_imu_fine_align.py                                                                                                             </t>
  </si>
  <si>
    <t xml:space="preserve">agc_imu_modes.py                                                                                                                  </t>
  </si>
  <si>
    <t xml:space="preserve">agc_imu_mode_switching_routines.py                                                                                                </t>
  </si>
  <si>
    <t xml:space="preserve">agc_imu_performance_tests_1.py                                                                                                    </t>
  </si>
  <si>
    <t xml:space="preserve">agc_imu_performance_tests_2.py                                                                                                    </t>
  </si>
  <si>
    <t xml:space="preserve">agc_imu_performance_tests_3.py                                                                                                    </t>
  </si>
  <si>
    <t xml:space="preserve">agc_imu_performance_tests_4.py                                                                                                    </t>
  </si>
  <si>
    <t xml:space="preserve">agc_imu_tests.py                                                                                                                  </t>
  </si>
  <si>
    <t xml:space="preserve">agc_imu_tests_2.py                                                                                                                </t>
  </si>
  <si>
    <t xml:space="preserve">agc_input_output_control.py                                                                                                       </t>
  </si>
  <si>
    <t xml:space="preserve">agc_integration_init.py                                                                                                           </t>
  </si>
  <si>
    <t xml:space="preserve">agc_interbank.py                                                                                                                  </t>
  </si>
  <si>
    <t xml:space="preserve">agc_interpreter.py                                                                                                                </t>
  </si>
  <si>
    <t xml:space="preserve">agc_interpretive_constants.py                                                                                                     </t>
  </si>
  <si>
    <t xml:space="preserve">agc_interp_constants.py                                                                                                           </t>
  </si>
  <si>
    <t xml:space="preserve">agc_interrupts.py                                                                                                                 </t>
  </si>
  <si>
    <t xml:space="preserve">agc_interrupt_lead_ins.py                                                                                                         </t>
  </si>
  <si>
    <t xml:space="preserve">agc_io_control.py                                                                                                                 </t>
  </si>
  <si>
    <t xml:space="preserve">agc_kalman.py                                                                                                                     </t>
  </si>
  <si>
    <t xml:space="preserve">agc_kalman_filter.py                                                                                                              </t>
  </si>
  <si>
    <t xml:space="preserve">agc_kalman_subroutines.py                                                                                                         </t>
  </si>
  <si>
    <t xml:space="preserve">agc_keyrupt_uprupt.py                                                                                                             </t>
  </si>
  <si>
    <t xml:space="preserve">agc_landing_analog_displays.py                                                                                                    </t>
  </si>
  <si>
    <t xml:space="preserve">agc_latitude_longitude_subroutines.py                                                                                             </t>
  </si>
  <si>
    <t xml:space="preserve">agc_lem_flight_control_system_test.py                                                                                             </t>
  </si>
  <si>
    <t xml:space="preserve">agc_lm_state_vector_extrapolation.py                                                                                              </t>
  </si>
  <si>
    <t xml:space="preserve">agc_luminary.py                                                                                                                   </t>
  </si>
  <si>
    <t xml:space="preserve">agc_lunar_landmark.py                                                                                                             </t>
  </si>
  <si>
    <t xml:space="preserve">agc_lunar_landmark_selection_for_lm.py                                                                                            </t>
  </si>
  <si>
    <t xml:space="preserve">agc_mode_switching_and_mark_routines.py                                                                                           </t>
  </si>
  <si>
    <t xml:space="preserve">agc_optics_test.py                                                                                                                </t>
  </si>
  <si>
    <t xml:space="preserve">agc_orbital.py                                                                                                                    </t>
  </si>
  <si>
    <t xml:space="preserve">agc_orbital_140.py                                                                                                                </t>
  </si>
  <si>
    <t xml:space="preserve">agc_orbital_integration_for_lm.py                                                                                                 </t>
  </si>
  <si>
    <t xml:space="preserve">agc_orbital_int_subroutines.py                                                                                                    </t>
  </si>
  <si>
    <t xml:space="preserve">agc_p12.py                                                                                                                        </t>
  </si>
  <si>
    <t xml:space="preserve">agc_p20_p25.py                                                                                                                    </t>
  </si>
  <si>
    <t xml:space="preserve">agc_p20_p25_subroutines.py                                                                                                        </t>
  </si>
  <si>
    <t xml:space="preserve">agc_p30_p37.py                                                                                                                    </t>
  </si>
  <si>
    <t xml:space="preserve">agc_p32_p35_p72_p75.py                                                                                                            </t>
  </si>
  <si>
    <t xml:space="preserve">agc_p40_p47.py                                                                                                                    </t>
  </si>
  <si>
    <t xml:space="preserve">agc_p51_p53.py                                                                                                                    </t>
  </si>
  <si>
    <t xml:space="preserve">agc_p60_p67.py                                                                                                                    </t>
  </si>
  <si>
    <t xml:space="preserve">agc_p70_p71.py                                                                                                                    </t>
  </si>
  <si>
    <t xml:space="preserve">agc_p76.py                                                                                                                        </t>
  </si>
  <si>
    <t xml:space="preserve">agc_phasetable.py                                                                                                                 </t>
  </si>
  <si>
    <t xml:space="preserve">agc_phase_table_maintenance.py                                                                                                    </t>
  </si>
  <si>
    <t xml:space="preserve">agc_pinball.py                                                                                                                    </t>
  </si>
  <si>
    <t xml:space="preserve">agc_pinball_game_buttons_and_lights.py                                                                                            </t>
  </si>
  <si>
    <t xml:space="preserve">agc_pinball_noun_tables.py                                                                                                        </t>
  </si>
  <si>
    <t xml:space="preserve">agc_prelaunch.py                                                                                                                  </t>
  </si>
  <si>
    <t xml:space="preserve">agc_p_axis_rcs_autopilot.py                                                                                                       </t>
  </si>
  <si>
    <t xml:space="preserve">agc_q_r_axes_rcs_autopilot.py                                                                                                     </t>
  </si>
  <si>
    <t xml:space="preserve">agc_r22.py                                                                                                                        </t>
  </si>
  <si>
    <t xml:space="preserve">agc_r29.py                                                                                                                        </t>
  </si>
  <si>
    <t xml:space="preserve">agc_r31.py                                                                                                                        </t>
  </si>
  <si>
    <t xml:space="preserve">agc_r60_r62.py                                                                                                                    </t>
  </si>
  <si>
    <t xml:space="preserve">agc_radar_leadin.py                                                                                                               </t>
  </si>
  <si>
    <t xml:space="preserve">agc_radar_leadin_routines.py                                                                                                      </t>
  </si>
  <si>
    <t xml:space="preserve">agc_radar_sampler.py                                                                                                              </t>
  </si>
  <si>
    <t xml:space="preserve">agc_radar_test.py                                                                                                                 </t>
  </si>
  <si>
    <t xml:space="preserve">agc_radar_test_programs.py                                                                                                        </t>
  </si>
  <si>
    <t xml:space="preserve">agc_rcs.py                                                                                                                        </t>
  </si>
  <si>
    <t xml:space="preserve">agc_rcs_control_mode_package.py                                                                                                   </t>
  </si>
  <si>
    <t xml:space="preserve">agc_rcs_dap_exec.py                                                                                                               </t>
  </si>
  <si>
    <t xml:space="preserve">agc_rcs_failure_monitor.py                                                                                                        </t>
  </si>
  <si>
    <t xml:space="preserve">agc_reentry.py                                                                                                                    </t>
  </si>
  <si>
    <t xml:space="preserve">agc_reentry_control.py                                                                                                            </t>
  </si>
  <si>
    <t xml:space="preserve">agc_rendezvous.py                                                                                                                 </t>
  </si>
  <si>
    <t xml:space="preserve">agc_restarts.py                                                                                                                   </t>
  </si>
  <si>
    <t xml:space="preserve">agc_restarts_routine.py                                                                                                           </t>
  </si>
  <si>
    <t xml:space="preserve">agc_restart_tables.py                                                                                                             </t>
  </si>
  <si>
    <t xml:space="preserve">agc_rr_leadin_and_trysw.py                                                                                                        </t>
  </si>
  <si>
    <t xml:space="preserve">agc_rtb_op_codes.py                                                                                                               </t>
  </si>
  <si>
    <t xml:space="preserve">agc_self_check.py                                                                                                                 </t>
  </si>
  <si>
    <t xml:space="preserve">agc_servicer.py                                                                                                                   </t>
  </si>
  <si>
    <t xml:space="preserve">agc_servicer206.py                                                                                                                </t>
  </si>
  <si>
    <t xml:space="preserve">agc_service_routines.py                                                                                                           </t>
  </si>
  <si>
    <t xml:space="preserve">agc_single_precision_subroutines.py                                                                                               </t>
  </si>
  <si>
    <t xml:space="preserve">agc_sp_subroutines.py                                                                                                             </t>
  </si>
  <si>
    <t xml:space="preserve">agc_t3rupt.py                                                                                                                     </t>
  </si>
  <si>
    <t xml:space="preserve">agc_t4rupt.py                                                                                                                     </t>
  </si>
  <si>
    <t xml:space="preserve">agc_t4rupt_program.py                                                                                                             </t>
  </si>
  <si>
    <t xml:space="preserve">agc_t4rupt_service.py                                                                                                             </t>
  </si>
  <si>
    <t xml:space="preserve">agc_t6rupt.py                                                                                                                     </t>
  </si>
  <si>
    <t xml:space="preserve">agc_t6_rupt_programs.py                                                                                                           </t>
  </si>
  <si>
    <t xml:space="preserve">agc_throttle_control_routines.py                                                                                                  </t>
  </si>
  <si>
    <t xml:space="preserve">agc_trim_gimbal.py                                                                                                                </t>
  </si>
  <si>
    <t xml:space="preserve">agc_trim_gimbal_control_system.py                                                                                                 </t>
  </si>
  <si>
    <t xml:space="preserve">agc_tuning_parameters.py                                                                                                          </t>
  </si>
  <si>
    <t xml:space="preserve">agc_tvcdaps.py                                                                                                                    </t>
  </si>
  <si>
    <t xml:space="preserve">agc_tvcexecutive.py                                                                                                               </t>
  </si>
  <si>
    <t xml:space="preserve">agc_tvcmaddaps.py                                                                                                                 </t>
  </si>
  <si>
    <t xml:space="preserve">agc_tvcstroketest.py                                                                                                              </t>
  </si>
  <si>
    <t xml:space="preserve">agc_update_program.py                                                                                                             </t>
  </si>
  <si>
    <t xml:space="preserve">agc_upper_stage_dap.py                                                                                                            </t>
  </si>
  <si>
    <t xml:space="preserve">agc_utility_routines.py                                                                                                           </t>
  </si>
  <si>
    <t xml:space="preserve">agc_utils.py                                                                                                                      </t>
  </si>
  <si>
    <t xml:space="preserve">agc_vhf_ranging.py                                                                                                                </t>
  </si>
  <si>
    <t xml:space="preserve">agc_waitlist.py                                                                                                                   </t>
  </si>
  <si>
    <t xml:space="preserve">agc_yul_system_routines.py                                                                                                        </t>
  </si>
  <si>
    <t xml:space="preserve">batch1_test.py                                                                                                                    </t>
  </si>
  <si>
    <t xml:space="preserve">batch2_test.py                                                                                                                    </t>
  </si>
  <si>
    <t xml:space="preserve">batch3_test.py                                                                                                                    </t>
  </si>
  <si>
    <t xml:space="preserve">conversations.txt                                                                                                                 </t>
  </si>
  <si>
    <t xml:space="preserve">file_list.txt                                                                                                                     </t>
  </si>
  <si>
    <t xml:space="preserve">main.py                                                                                                                           </t>
  </si>
  <si>
    <t xml:space="preserve">python_files.txt                                                                                                                  </t>
  </si>
  <si>
    <t xml:space="preserve">README.md                                                                                                                         </t>
  </si>
  <si>
    <t>Column1</t>
  </si>
  <si>
    <t>Monthly cost:</t>
  </si>
  <si>
    <t>Windows</t>
  </si>
  <si>
    <t>Doors</t>
  </si>
  <si>
    <t>Driveway</t>
  </si>
  <si>
    <t>Roof</t>
  </si>
  <si>
    <t>Siding</t>
  </si>
  <si>
    <t>Forecfield</t>
  </si>
  <si>
    <t>Foam</t>
  </si>
  <si>
    <t>Wall area</t>
  </si>
  <si>
    <t>Soffit</t>
  </si>
  <si>
    <t>Jan</t>
  </si>
  <si>
    <t>window</t>
  </si>
  <si>
    <t>insulation, sand, siding</t>
  </si>
  <si>
    <t>windows</t>
  </si>
  <si>
    <t>Trim Strip</t>
  </si>
  <si>
    <t>ACTUAL</t>
  </si>
  <si>
    <t>YNAB</t>
  </si>
  <si>
    <t>DIFF</t>
  </si>
  <si>
    <t>UNBUDGETED SURPLUS</t>
  </si>
  <si>
    <t>Vectors</t>
  </si>
  <si>
    <t>Deltas</t>
  </si>
  <si>
    <t>f(x)</t>
  </si>
  <si>
    <t>val</t>
  </si>
  <si>
    <t>ID</t>
  </si>
  <si>
    <t>LOC</t>
  </si>
  <si>
    <t>NAME</t>
  </si>
  <si>
    <t>URL</t>
  </si>
  <si>
    <t>TITLE</t>
  </si>
  <si>
    <t>DESC</t>
  </si>
  <si>
    <t>M08/M09/M10</t>
  </si>
  <si>
    <t>2TailedFox</t>
  </si>
  <si>
    <t>None</t>
  </si>
  <si>
    <t>2TailedFox Games</t>
  </si>
  <si>
    <t>A bit of everything. Commodore machines. Atari machines. IBM compatible machines and accessories. A few games pc and console. Etc.</t>
  </si>
  <si>
    <t>P01/P22</t>
  </si>
  <si>
    <t>8-Bit Classics</t>
  </si>
  <si>
    <t>https://8bitclassics.com</t>
  </si>
  <si>
    <t>8-Bit Classics Vendor Booth</t>
  </si>
  <si>
    <t>8-Bit Classics has been selling to and supporting the retro computer scene since 1999!</t>
  </si>
  <si>
    <t>I15/I16/I17/I18</t>
  </si>
  <si>
    <t>8bitdevices</t>
  </si>
  <si>
    <t>8bitdevices.com</t>
  </si>
  <si>
    <t>Modern devices for vintage computing. 8-bit packet radio project. Apple, Atari, C64, TRS-80</t>
  </si>
  <si>
    <t>Modern devices Apple, Atari, TRS-80, C-64, and other various vintage computers. Live HAM radio packet communications demo using 80's vintage hardware.</t>
  </si>
  <si>
    <t>B03/B04/B05</t>
  </si>
  <si>
    <t>Aaron A. Collins, N9OZB</t>
  </si>
  <si>
    <t>Misc 70-90's audio-visual stuff</t>
  </si>
  <si>
    <t>Misc 70-90's audio visual stuff, misc test equipment, vintage computers.</t>
  </si>
  <si>
    <t>C18/C19</t>
  </si>
  <si>
    <t>Aaron Polivka</t>
  </si>
  <si>
    <t>IBM PS/2 Obsolete Networking</t>
  </si>
  <si>
    <t>Here's your chance to see a fully working IBM PS/2 microchannel based token ring network running operating systems such as Banyan Vines, OS/2 Warp Server, LAN/DP and Novell Netware. We can demonstrate how diehard IBMers of the 80s and 90s used IBM's proprietary systems to network their offices.</t>
  </si>
  <si>
    <t>L06</t>
  </si>
  <si>
    <t>Action Retro</t>
  </si>
  <si>
    <t>https://www.youtube.com/@ActionRetro</t>
  </si>
  <si>
    <t>Totally Normal Computing</t>
  </si>
  <si>
    <t>Various strange and unusual computers as seen on the Action Retro YouTube channel. Expect frightfully upgraded Macintoshes, and perhaps something running the Haiku OS!</t>
  </si>
  <si>
    <t>L01</t>
  </si>
  <si>
    <t>Adrian Black / Adrian's Digital Basement</t>
  </si>
  <si>
    <t>https://www.youtube.com/@adriansdigitalbasement</t>
  </si>
  <si>
    <t>Adrian Black from Adrian's Digital Basement</t>
  </si>
  <si>
    <t>I'll bring myself, Rammy and a few fun machines that have been featured on the channel.</t>
  </si>
  <si>
    <t>T18/T19</t>
  </si>
  <si>
    <t>Adwater and Stir</t>
  </si>
  <si>
    <t>Adwaterandstir.com</t>
  </si>
  <si>
    <t>Historic Computer Kits</t>
  </si>
  <si>
    <t>We create kits to build replicas of historic computers, including the Altar 8800 and Kenbak-1. Also see a demonstration of creating and loading Altair BASIC 1.0 on paper tape, celebrating its 50th anniversary.</t>
  </si>
  <si>
    <t>M05</t>
  </si>
  <si>
    <t>Allan DeYong</t>
  </si>
  <si>
    <t>Nintendo 64 Free Play</t>
  </si>
  <si>
    <t>Nintendo 64 with 4 controllers, a library of games and a period-correct TV will provide you and up to 3 of your friends with as much turn-of-the-millennium gaming as you care to enjoy!</t>
  </si>
  <si>
    <t>T01/T24</t>
  </si>
  <si>
    <t>AmericanRetro.Shop</t>
  </si>
  <si>
    <t>https://americanretro.shop/</t>
  </si>
  <si>
    <t>Home of Retro Chip Tester Professional - The Swiss Army Knife for Retroist from Germany Proudly Made In USA!</t>
  </si>
  <si>
    <t>Retro Chip Tester Pro, The MechBoard64, The MechBoardZX, Commodore &amp; ZX Spectrum Products.</t>
  </si>
  <si>
    <t>U03/U04</t>
  </si>
  <si>
    <t>Amiga of Rochester</t>
  </si>
  <si>
    <t>https://amigaofrochester.com</t>
  </si>
  <si>
    <t>Amiga and Macintosh Upgrades. On site soldering services</t>
  </si>
  <si>
    <t>J11/J12</t>
  </si>
  <si>
    <t>Analytics Lounge, NFP</t>
  </si>
  <si>
    <t>www.analyticslounge.org</t>
  </si>
  <si>
    <t>Electron Microscopy!</t>
  </si>
  <si>
    <t>Born in 1984 and restored slowly over many years this Amray Scanning Electron Microscope is a delightful mix of embedded x86 processors and physics.</t>
  </si>
  <si>
    <t>T07</t>
  </si>
  <si>
    <t>Andy Geppert</t>
  </si>
  <si>
    <t>www.core64.io</t>
  </si>
  <si>
    <t>Core64 + 6502 + Neon Pixels</t>
  </si>
  <si>
    <t>Check-out a hands-on exhibit celebrating 50 years of the 6502 with 6502-controlled Core Memory, plasma Neon Pixels, and a Core64 configured as a MIDI grid controller!</t>
  </si>
  <si>
    <t>E15</t>
  </si>
  <si>
    <t>Anne Barela &amp; Amy Lendian</t>
  </si>
  <si>
    <t>https://x.com/anne_engineer</t>
  </si>
  <si>
    <t>IBM PC, XT, AT, PS/2 &amp; More</t>
  </si>
  <si>
    <t>IBM and Compaq PCs, add-in boards, computer memory, old laptops, old keyboards, manuals, books, cables, and other fun stuff.</t>
  </si>
  <si>
    <t>U14/U15</t>
  </si>
  <si>
    <t>ARCI</t>
  </si>
  <si>
    <t>https://www.antique-radios.org</t>
  </si>
  <si>
    <t>Antique Radio Club of Illinois</t>
  </si>
  <si>
    <t>N08/N09/N10</t>
  </si>
  <si>
    <t>Atari BBS Gurus</t>
  </si>
  <si>
    <t>https://www.ataribbs.com</t>
  </si>
  <si>
    <t>Showcasing Atari BBSing in the modern era.</t>
  </si>
  <si>
    <t>Retro and modern Atari BBSing as well as some Atari rare and unique items like a Super STacy, Vampire V4 running an Atari OS and others all with interactive displays.</t>
  </si>
  <si>
    <t>N03/N04</t>
  </si>
  <si>
    <t>Atari Guy</t>
  </si>
  <si>
    <t>Atari and other Hardware and software for sale</t>
  </si>
  <si>
    <t>Vintage Atari hardware and software for sale</t>
  </si>
  <si>
    <t>E02</t>
  </si>
  <si>
    <t>Auramarket IN</t>
  </si>
  <si>
    <t>https://www.ebay.com/usr/auramarket-in</t>
  </si>
  <si>
    <t>offering Japanese vintage and retro goodies from the 80's to early 2000's</t>
  </si>
  <si>
    <t>Offering quality goods from Japan (vintage Japanese console, games and some other electronics - including special editions) and accesories produced only in japan such as keychains, tv tuners for consoles, portable music players, portable consumer electronics tha created memories for all of us from the 80s to early 2000s. We will bringing mostly games consoles, titles from 3rd generation up to the 7th generation (almost retro). Also, since we are specialized in handhelds we offer some repairs or parts people may need to get their consoles up and running with original parts.</t>
  </si>
  <si>
    <t>G18/G19/G20</t>
  </si>
  <si>
    <t>Avery Grade</t>
  </si>
  <si>
    <t>The Fantastic World of Early Japanese TV and TV Scrambling</t>
  </si>
  <si>
    <t>Take a step back in time and see how wild it was to be in the 60's and have color TV. Or even see the worlds first portable tape deck. Or maybe even the unreleased version of a TV scrambling service in the Chicago area</t>
  </si>
  <si>
    <t>S05</t>
  </si>
  <si>
    <t>AwesomeDolphin</t>
  </si>
  <si>
    <t>https://github.com/AwesomeDolphin/MegaAGI/</t>
  </si>
  <si>
    <t>MegaAGI + more!</t>
  </si>
  <si>
    <t>Come see Sierra's AGI games (well, at least one game), running on the Mega65. A brand new interpreter, especially for the Mega65! Also, QuantumLink Reloaded, and more exotic Commodore hardware.</t>
  </si>
  <si>
    <t>G21</t>
  </si>
  <si>
    <t>Bea Thurman</t>
  </si>
  <si>
    <t>https://superphonerecordings.com</t>
  </si>
  <si>
    <t>Return of the Sampling Apple</t>
  </si>
  <si>
    <t>The Greengate DS:3 sampling keyboard for the Apple II returns to VCF midwest for round 2!</t>
  </si>
  <si>
    <t>D03</t>
  </si>
  <si>
    <t>Beehive Bit Bunker</t>
  </si>
  <si>
    <t>https://ComputerGraphicsMuseum.org</t>
  </si>
  <si>
    <t>Beehive Terminals</t>
  </si>
  <si>
    <t>Come see a variety of terminals made by Beehive!</t>
  </si>
  <si>
    <t>K05/K06</t>
  </si>
  <si>
    <t>Ben Armstrong</t>
  </si>
  <si>
    <t>Sales assorted computers, phones, and other related electronics</t>
  </si>
  <si>
    <t>M01/M22</t>
  </si>
  <si>
    <t>Ben Gennaria</t>
  </si>
  <si>
    <t>First Laptops</t>
  </si>
  <si>
    <t>First models of laptops from well-known or interesting computer manufacturers including IBM, Apple, Atari, KayPro, and more</t>
  </si>
  <si>
    <t>L20</t>
  </si>
  <si>
    <t>BigBadBench</t>
  </si>
  <si>
    <t>https://www.youtube.com/bigbadbench</t>
  </si>
  <si>
    <t>BigBadBench's Janky Creations</t>
  </si>
  <si>
    <t>Sometimes creativity is required to repair and/or upgrade our old systems. Check out some of my enameled wire creations for vintage Macintoshes and PCs.</t>
  </si>
  <si>
    <t>D18</t>
  </si>
  <si>
    <t>Bill Buzbee</t>
  </si>
  <si>
    <t>http://www.homebrewcpu.com</t>
  </si>
  <si>
    <t>Magic-1 HomebrewCPU</t>
  </si>
  <si>
    <t>Magic-1 is a homebrew multi-tasking, multi-user minicomputer built from roughly 200 74-series TTL devices using wire-wrap construction. It runs the Minix operating system and has been in continuous operation for more than 20 years. Also appearing will be a newly designed, card-compatible Magic-1 clone built using PCBs.</t>
  </si>
  <si>
    <t>J15</t>
  </si>
  <si>
    <t>Bill Staples</t>
  </si>
  <si>
    <t>You don't see these everyday</t>
  </si>
  <si>
    <t>Up for purchase are IBM 3545 docks, Heathkit Hero programmable robots, Ferrari and Lamborghini laptops, working pxl2000 cameras, PDA/Pocket pc's, luggables and more.</t>
  </si>
  <si>
    <t>R06/R07</t>
  </si>
  <si>
    <t>BitBinders</t>
  </si>
  <si>
    <t>http://bitbinders.com</t>
  </si>
  <si>
    <t>Commodore accessories with style and sophistication</t>
  </si>
  <si>
    <t>Commodore 1581 replIca single and dual drives, power supplies, keyboards and other innovative accessories</t>
  </si>
  <si>
    <t>K13/K14</t>
  </si>
  <si>
    <t>BitHistory.org</t>
  </si>
  <si>
    <t>Surplus items from the BitHistory.org collection.</t>
  </si>
  <si>
    <t>I undetermined mix of various surplus items from the BitHistory.org collection. Likely systems, parts, books, and magnetic media.</t>
  </si>
  <si>
    <t>A11/A12</t>
  </si>
  <si>
    <t>Black Bag</t>
  </si>
  <si>
    <t>https://www.blackbag.us/vc/</t>
  </si>
  <si>
    <t>Black Bag Hardware Items for Sale/Trade</t>
  </si>
  <si>
    <t>Assorted PC/Mac/Other items for sale/trade including GRiDCASE laptop, SGI monitor, Sun Blade 100, SCSI enclosures, vintage Mac systems, motherboards, 16 bit cards, more.</t>
  </si>
  <si>
    <t>I10</t>
  </si>
  <si>
    <t>BlueSCSI</t>
  </si>
  <si>
    <t>https://bluescsi.com</t>
  </si>
  <si>
    <t>BlueSCSI Sales, Demos, and Medium archival</t>
  </si>
  <si>
    <t>We'll be showing off all the new features of BlueSCSI v2. We will offer SCSI drive archival in person if you have an old drive you want to image for free. Demos of BlueSCSI's in some awesome retro machines as well.</t>
  </si>
  <si>
    <t>A15/A16/A17/A18/A19</t>
  </si>
  <si>
    <t>Bonus Life Computers</t>
  </si>
  <si>
    <t>www.bonuslifecomputers.com</t>
  </si>
  <si>
    <t>Everything Commodore, Atari, Apple, TRS-80, Next, Altair and Other!</t>
  </si>
  <si>
    <t>Vintage computer sales and service for Atari, Commodore, TRS-80, Apple, TI, Altair, IMSAI, Next and whatever else you can think of.</t>
  </si>
  <si>
    <t>D04</t>
  </si>
  <si>
    <t>Brian Johnson</t>
  </si>
  <si>
    <t>Z80 Systems</t>
  </si>
  <si>
    <t>A display featuring early 80's z80 systems, including a NABU PC, Epson's QX-10 computer and an Ann Arbor Ambassador Terminal.</t>
  </si>
  <si>
    <t>A13/A14</t>
  </si>
  <si>
    <t>Brian L. Stuart</t>
  </si>
  <si>
    <t>http://cs.drexel.edu/~bls96/eniac/</t>
  </si>
  <si>
    <t>Experiencing the ENIAC</t>
  </si>
  <si>
    <t>The ENIAC was one of the earliest Turing-complete machines and was a major influence on all computers that came after. This exhibit features a detailed simulator of the ENIAC with multiple modes of visualization, including a first-person video game-like experience, a stereo 3d visualization, and the Tilt Five augmented reality system.</t>
  </si>
  <si>
    <t>B02</t>
  </si>
  <si>
    <t>Bryce Lanham</t>
  </si>
  <si>
    <t>Chicken.Parts</t>
  </si>
  <si>
    <t>Vintage tech for sale, trade, and display from the chicken cache.</t>
  </si>
  <si>
    <t>P17</t>
  </si>
  <si>
    <t>Bryce Wilson</t>
  </si>
  <si>
    <t>https://github.com/gummyworm/monster</t>
  </si>
  <si>
    <t>Monster: a modern native assembly development environment for the Commodore Vic-20</t>
  </si>
  <si>
    <t>Try out a powerful development tool almost a decade in the making.</t>
  </si>
  <si>
    <t>G05</t>
  </si>
  <si>
    <t>Byteshift</t>
  </si>
  <si>
    <t>https://byteshiftmusic.com</t>
  </si>
  <si>
    <t>Demonstrating Amateur Packet Radio, data over the air in the 80s</t>
  </si>
  <si>
    <t>Demonstrating Amateur Packet Radio and selling various items, including my recreation of the RS232 interface for the TRS-80 Model I</t>
  </si>
  <si>
    <t>F05</t>
  </si>
  <si>
    <t>Carl Miles</t>
  </si>
  <si>
    <t>Timex/Sinclair Home Computers</t>
  </si>
  <si>
    <t>Exhibiting vintage Timex/Sinclair original and prototype computers along with modern redesigns and clones.</t>
  </si>
  <si>
    <t>U06</t>
  </si>
  <si>
    <t>Chicago Gamespace</t>
  </si>
  <si>
    <t>https://www.chicagogamespace.com/</t>
  </si>
  <si>
    <t>Chicago Gamespace print collection</t>
  </si>
  <si>
    <t>Admire artwork from classic Sierra games, editioned prints by acclaimed Prince of Persia artist Jordan Mechner, and PC game fan art by Jim Ferguson along with other game-related art and books.</t>
  </si>
  <si>
    <t>S17</t>
  </si>
  <si>
    <t>Chip Black</t>
  </si>
  <si>
    <t>ACT Apricot Xi and Amiga bits and bobs</t>
  </si>
  <si>
    <t>Showing off the rare ACT Apricot as well as my own Amiga video and mouse solutions.</t>
  </si>
  <si>
    <t>T20/T21</t>
  </si>
  <si>
    <t>Chris and Gavin Tersteeg</t>
  </si>
  <si>
    <t>6502's for You</t>
  </si>
  <si>
    <t>Some early 6502 fun with the Altair 680 and SYM-1. A return of the Ferguson Big Board now joined by his Xerox 820 brother. And as usual lots of custom PCB projects, including new Apple II and Atari 8-bit FujiNet models.</t>
  </si>
  <si>
    <t>E11/E12</t>
  </si>
  <si>
    <t>Chris Roth</t>
  </si>
  <si>
    <t>Early Home and School computing in the UK</t>
  </si>
  <si>
    <t>An exhibit of microcomputers used in the home and school in the early to mid 1980's UK, featuring the BBC Micro, ZX Spectrum, and potentially a few others!</t>
  </si>
  <si>
    <t>S02</t>
  </si>
  <si>
    <t>CityXen</t>
  </si>
  <si>
    <t>https://youtube.com/CityXen</t>
  </si>
  <si>
    <t>Commodore Games, Meatloaf and FujiNET sales</t>
  </si>
  <si>
    <t>Come see the Whackadoodle! Commodore 64 game with the newly added CHICKEN PUNCHER 8000 (MK2)!</t>
  </si>
  <si>
    <t>N11</t>
  </si>
  <si>
    <t>Clint Thompson</t>
  </si>
  <si>
    <t>Atari Hotz MIDI Translator Hands-On Experience Freeplay</t>
  </si>
  <si>
    <t>The Atari Hotz MIDI Controller Translator 'Live Experience' will be open for everyone interested in playing the world's fastest MIDI controller of the 80s invented by Jimmy Hotz. Come unleash your musical genius while exploring this ultra-rare piece of Atari's history in person!</t>
  </si>
  <si>
    <t>T10</t>
  </si>
  <si>
    <t>COCOMAN/Fairly Amused</t>
  </si>
  <si>
    <t>cocoman.biz &amp; fairlyamused.com</t>
  </si>
  <si>
    <t>COCOMAN's demos and sales</t>
  </si>
  <si>
    <t>Tandy CoCo goodies , Apple IIgs video cables, and other retro goodies!</t>
  </si>
  <si>
    <t>U01/U16/U17/U18</t>
  </si>
  <si>
    <t>Command Center Labs</t>
  </si>
  <si>
    <t>GM Computers, 16/32 Bit Atari and Amiga Machines, Plus SGI, IBM, Altair</t>
  </si>
  <si>
    <t>A collection of rare late-era Atari and Amiga 16/32-bit machines as well as a variety of other machines ranging from Altair, IBM, to SGI.</t>
  </si>
  <si>
    <t>The powertrain computer system found in 1980s GM cars and a video display center from a GM dealership from 1979.</t>
  </si>
  <si>
    <t>G22/G23/G24</t>
  </si>
  <si>
    <t>Commodore Z and Katherine</t>
  </si>
  <si>
    <t>https://www.commodorez.com</t>
  </si>
  <si>
    <t>https://partlyobsolete.com</t>
  </si>
  <si>
    <t>Start Me Up: 30 years of Windows 95</t>
  </si>
  <si>
    <t>30 years ago, Microsoft introduced Windows 95 and set the standard for graphical user interfaces that is still in use today. We will be displaying all major versions of 95, from one of the Chicago Beta releases, through the final update from 1997, on a wide variety of hardware from a number of prominent manufacturers. Come experience what made Windows 95 a household name, play some games, and see what made computing accessible and easy for everyone.</t>
  </si>
  <si>
    <t>R10/R11</t>
  </si>
  <si>
    <t>Commodoreman</t>
  </si>
  <si>
    <t>1541 power supply replacement &amp; C= Plus/4</t>
  </si>
  <si>
    <t>Update the old hot power supply on the 1541 with a new PS unit. Runs much cooler and weighs less! Also a simple exhibit of a Commodore Plus/4 (and how to fix a broken keycap!).</t>
  </si>
  <si>
    <t>J20/J21/J22</t>
  </si>
  <si>
    <t>Connor K., Dan F., Ian P., John C.</t>
  </si>
  <si>
    <t>IBM Desk XX Prototype</t>
  </si>
  <si>
    <t>S16</t>
  </si>
  <si>
    <t>Craig Buchanan</t>
  </si>
  <si>
    <t>Dungeon Plunder</t>
  </si>
  <si>
    <t>What do the Mattel Aquarius, Trs-80, MSX, and Nabu have in common?</t>
  </si>
  <si>
    <t>B16</t>
  </si>
  <si>
    <t>Crazy Aaron's PC Parts</t>
  </si>
  <si>
    <t>Surplus PC hardware - motherboards, add-in cards, peripherals, etc.</t>
  </si>
  <si>
    <t>S06</t>
  </si>
  <si>
    <t>Dan Beaver</t>
  </si>
  <si>
    <t>Amiga Passion</t>
  </si>
  <si>
    <t>Vintage Amiga Computers and Accessories on exhibit and for sale</t>
  </si>
  <si>
    <t>R04</t>
  </si>
  <si>
    <t>Dan Sanderson</t>
  </si>
  <si>
    <t>https://dansanderson.com/mega65/</t>
  </si>
  <si>
    <t>MEGA65</t>
  </si>
  <si>
    <t>The MEGA65 is a modern recreation of the Commodore 65, the 8-bit computer Commodore designed but never released. Based on an FPGA, the MEGA65 can recreate multiple Commodore computers at the chipset level, with an authentic injection molded case and Commodore-layout mechanical keyboard. Come try out the MEGA65 for yourself, meet MEGA65 core contributor Dan Sanderson, and see what this project has to offer. Order your MEGA65 today! https://mega65.org/</t>
  </si>
  <si>
    <t>L19</t>
  </si>
  <si>
    <t>DanaDoesStuff</t>
  </si>
  <si>
    <t>Vintage Macs &amp; Apple Network Server</t>
  </si>
  <si>
    <t>Vintage Macs &amp; Apple Network Server (tentative)</t>
  </si>
  <si>
    <t>Z08/Z09</t>
  </si>
  <si>
    <t>Daniel Poarch</t>
  </si>
  <si>
    <t>Vintage Macs and Parts</t>
  </si>
  <si>
    <t>Selling the majority of my vintage Mac collection. Mostly 90s Beige 68k/PPC, some Intel.</t>
  </si>
  <si>
    <t>E07/E08</t>
  </si>
  <si>
    <t>Danielle (thegirlg33k)</t>
  </si>
  <si>
    <t>thegirlg33k.com</t>
  </si>
  <si>
    <t>Japanese Systems from the 80s and 90s</t>
  </si>
  <si>
    <t>Come check out the software libraries of different Japanese computers from the early 80s through the mid 90s. Also catch up on the latest Casio Loopy hardware and software. Japanese language skills not required!</t>
  </si>
  <si>
    <t>T05/T06</t>
  </si>
  <si>
    <t>Darrell Pelan</t>
  </si>
  <si>
    <t>n/a</t>
  </si>
  <si>
    <t>Retro Heathkit 3D printed H8 case with MSX graphics kit. H89s featuring a CF card systems.</t>
  </si>
  <si>
    <t>Retro Heathkit systems featuring a 3D printed H8 case with MSX graphics kit. H89 featuring a CF card system, RAM disk, with a real time clock running ZSDOS. H89 featuring a CF card storage solution, two serial ports, one parallel, and a real time clock</t>
  </si>
  <si>
    <t>T02</t>
  </si>
  <si>
    <t>Dave Runkle</t>
  </si>
  <si>
    <t>www.astrorat.com</t>
  </si>
  <si>
    <t>Home Computer of the 70's. H8, COSMAC Elf, Altair 8800</t>
  </si>
  <si>
    <t>L08/L09</t>
  </si>
  <si>
    <t>Dave’s Retro Video Lab</t>
  </si>
  <si>
    <t>https://youtube.com/@davesretrovideolab2709?si=e_mErkZUV0gXgwex</t>
  </si>
  <si>
    <t>Sony F65 Digital Cinema Camera Production Workflow</t>
  </si>
  <si>
    <t>Join Dave as he breaks down the full production workflow of the Sony F65 digital cinema camera — from recording to editing on a Power Mac. See how this powerhouse setup was used to cut feature films in the digital age.</t>
  </si>
  <si>
    <t>F09/F10</t>
  </si>
  <si>
    <t>David Anderson</t>
  </si>
  <si>
    <t>timexsinclair.com</t>
  </si>
  <si>
    <t>Timex/Sinclair Computers</t>
  </si>
  <si>
    <t>Timex Sinclair computers and community designed hardware/software.</t>
  </si>
  <si>
    <t>R19/R20</t>
  </si>
  <si>
    <t>David Haynes</t>
  </si>
  <si>
    <t>https://commodore.bombjack.org</t>
  </si>
  <si>
    <t>Commodore / Amiga &amp; GTE ExecSet Demo</t>
  </si>
  <si>
    <t>Mega 65 Computer, Amiga 500, NES and SNES demo. GTE Exec Set PC. Replacing HD with USB/CF</t>
  </si>
  <si>
    <t>F11/F12</t>
  </si>
  <si>
    <t>Dayton Computer Museum</t>
  </si>
  <si>
    <t>DMA1.ORG</t>
  </si>
  <si>
    <t>See and learn how our Relay based Binary Digital Computer works. Experience the beginnings of Electronic computation with 1931 and 1941 Thyratron tube based counters and 1955 Diode-Vacuum tube logic from the SAGE system. See operating Diode-Transistor logic components from the 1967 Bell Labs GE645 Mainframe of Multics and Unix fame. Learn about the museum's Integrated Circuit based Mini-Computers. Before the Altair 8800 and the Mark 8 there was the 1974 SCELBI. See a SCELBI 8B replica. Learn about the museum's computers from the 70s, 80s and 90s.</t>
  </si>
  <si>
    <t>R12</t>
  </si>
  <si>
    <t>DDI</t>
  </si>
  <si>
    <t>http://www.sys64738.net</t>
  </si>
  <si>
    <t>C64 Cartridge Projects &amp; Retro Sales</t>
  </si>
  <si>
    <t>J14</t>
  </si>
  <si>
    <t>Debra Staples</t>
  </si>
  <si>
    <t>Peripherals for your 8 bit computers</t>
  </si>
  <si>
    <t>Hard to find gadgets that were available way back in the early days of 8-bit computing. First Class Peripherals Siders, Indus GT drives, MacCharlie, Microsoft MacEnhancer plus more.</t>
  </si>
  <si>
    <t>B01/B20/B21/B22</t>
  </si>
  <si>
    <t>Digital Thrift</t>
  </si>
  <si>
    <t>Computer and gaming stuffs!</t>
  </si>
  <si>
    <t>General assortment of computer items and vintage/retro computer and console gaming.</t>
  </si>
  <si>
    <t>D13/D14</t>
  </si>
  <si>
    <t>Doug's Vintage Computing</t>
  </si>
  <si>
    <t>The History of DEC workstations.</t>
  </si>
  <si>
    <t>Demonstrations of Digital Equipment Corporation's workstation and personal computer lines as well as a VT420 terminal. In addition, a few Macintosh and Windows systems are configured with Xdmcp to connect to a FreeAXP-based Digital Tru64 system. The Macintosh and Windows systems are also equipped with a variety of games for those interested in early 2000s networked PC games, some of which using a custom DECNET-&gt;TCPIP layer for communications.</t>
  </si>
  <si>
    <t>R17/R18</t>
  </si>
  <si>
    <t>Dragos</t>
  </si>
  <si>
    <t>Sales</t>
  </si>
  <si>
    <t>Truckload of commodore gear for sale</t>
  </si>
  <si>
    <t>V*</t>
  </si>
  <si>
    <t>Dwayne</t>
  </si>
  <si>
    <t>Build-a-Blinkie.org</t>
  </si>
  <si>
    <t>Build-a-Blinkie Learn-to-Solder workshop</t>
  </si>
  <si>
    <t>D15</t>
  </si>
  <si>
    <t>e</t>
  </si>
  <si>
    <t>DEC AlphaServers</t>
  </si>
  <si>
    <t>Get hands-on with a pair of pedestal-configuration minicomputers, made just before &amp; after DEC was eaten by Compaq. An ES40 &amp; a 2100, both running "modern" VSI OpenVMS.</t>
  </si>
  <si>
    <t>A06/A07/A08</t>
  </si>
  <si>
    <t>Ecotech Computer Solutions</t>
  </si>
  <si>
    <t>Retro Windows hardware &amp; software</t>
  </si>
  <si>
    <t>Hardware, software &amp; accessories with a focus on retro gaming.</t>
  </si>
  <si>
    <t>A01/A02/A03/A04/A05</t>
  </si>
  <si>
    <t>Ecotronix Recycling</t>
  </si>
  <si>
    <t>As always a little bit of everything.</t>
  </si>
  <si>
    <t>We have a variety of systems from the 80's to now. Desktops, laptops, components, cards, drives, you name it, we likely have it!</t>
  </si>
  <si>
    <t>K08/K09/K10/K11/K12</t>
  </si>
  <si>
    <t>Eric Moore</t>
  </si>
  <si>
    <t>https://www.youtube.com/@happycomputerguy</t>
  </si>
  <si>
    <t>Paper Tape and IBM Gear</t>
  </si>
  <si>
    <t>Various Teletypes and IBM Computers on display, and Model M keyboards for sale.</t>
  </si>
  <si>
    <t>L21</t>
  </si>
  <si>
    <t>Eric’s Edge</t>
  </si>
  <si>
    <t>https://quackofdawn.com</t>
  </si>
  <si>
    <t>Adventure! The Quack of Dawn</t>
  </si>
  <si>
    <t>P09</t>
  </si>
  <si>
    <t>Erik Olson</t>
  </si>
  <si>
    <t>9900: TI's "First Family"</t>
  </si>
  <si>
    <t>Besides the TI-99/4A, I show many TI products using a 9900 family CPU: minicomputer, PLC, even teletext. And then some home brew.</t>
  </si>
  <si>
    <t>S03</t>
  </si>
  <si>
    <t>Ethan Dicks</t>
  </si>
  <si>
    <t>It Came From BYTE</t>
  </si>
  <si>
    <t>Computers, programs, and projects as seen in articles and ads in the pages of the first 10 years of BYTE Magazine (1975-1984)</t>
  </si>
  <si>
    <t>L17</t>
  </si>
  <si>
    <t>Evan</t>
  </si>
  <si>
    <t>Before VMs - Multi-OS Macintosh</t>
  </si>
  <si>
    <t>A collection of 68k and early PowerPC Macs with CPU cards which allow them to run multiple operating systems. Additional instances of Mac OS as well as DOS/Windows all on one machine.</t>
  </si>
  <si>
    <t>G13/G14</t>
  </si>
  <si>
    <t>Evan Gildow (MxArgent)</t>
  </si>
  <si>
    <t>System47 Small Systems Showcase</t>
  </si>
  <si>
    <t>Selling and exhibiting! A selection of machines, including the singularly spectacular Sandhill (a sophisticated S-100computers Stack)!</t>
  </si>
  <si>
    <t>E10</t>
  </si>
  <si>
    <t>Evan Wright</t>
  </si>
  <si>
    <t>textadventure.net</t>
  </si>
  <si>
    <t>Lantern Text Adventures</t>
  </si>
  <si>
    <t>Lantern is a adventure game development system that allows you to export games to many 8-bit systems.</t>
  </si>
  <si>
    <t>G01/G02/G03</t>
  </si>
  <si>
    <t>Forgotten Machines</t>
  </si>
  <si>
    <t>http://ForgottenMachines.com</t>
  </si>
  <si>
    <t>Rare Vintage Computer Systems Everyone Else Forgot</t>
  </si>
  <si>
    <t>The rare, the obscure, the unknown, all about computers that truly are...Forgotten Machines! We investigate, reverse-engineer, and restore computers and systems that almost nobody else knows about. We also do data-recovery on the oldest of magnetic media to preserve old operating systems and software!</t>
  </si>
  <si>
    <t>S11/S12</t>
  </si>
  <si>
    <t>Frank Palazzolo and Evan Allen</t>
  </si>
  <si>
    <t>Abzman2k.wordpress.com</t>
  </si>
  <si>
    <t>Pizza Time Theatre Computer, Homebrew software running on a Poly88 and a TRS-80</t>
  </si>
  <si>
    <t>Restored Pizza Time Theatre Animatronics Control Computer. Cross-platform software running on a Poly88 and a TRS-80, showing off the similar graphics capabilities of both systems.</t>
  </si>
  <si>
    <t>E21/E22</t>
  </si>
  <si>
    <t>FreeGeek Chicago</t>
  </si>
  <si>
    <t>https://www.freegeekchi.org</t>
  </si>
  <si>
    <t>FreeGeek Chicago! Retro Systems and Donation center</t>
  </si>
  <si>
    <t>FreeGeek Chicago. Saving tech from the landfill and refurbing anything and everything. We use the donations to help low income people get the tech they need to prosper in the world today. And we get to save some cool stuff in the process.</t>
  </si>
  <si>
    <t>N20/N21</t>
  </si>
  <si>
    <t>FujiNet Team</t>
  </si>
  <si>
    <t>https://fujinet.online</t>
  </si>
  <si>
    <t>FujiNet Project</t>
  </si>
  <si>
    <t>FujiNet is a multi-peripheral emulator and WiFi network device for vintage computers connecting old machines to the modern internet</t>
  </si>
  <si>
    <t>Y02/Y03</t>
  </si>
  <si>
    <t>Geekenspiel</t>
  </si>
  <si>
    <t>https://geekenspiel.com/</t>
  </si>
  <si>
    <t>Stickers &amp; Retro PC Flair</t>
  </si>
  <si>
    <t>Geekenspiel offers a variety of retro computer case badges and stickers, including replicas of those found on systems from the 1990s. We cater to enthusiasts who are building or restoring older computers and want to add authentic or vintage-style flair.</t>
  </si>
  <si>
    <t>G15/G16/G17</t>
  </si>
  <si>
    <t>Genericable</t>
  </si>
  <si>
    <t>genericable.com</t>
  </si>
  <si>
    <t>Genericable is back, showing you behind the screens from your local cable TV company. You'll see how The Weather Channel showed your local forecast, how Prevue Guide showed you what's on, how the emergency alert system kept you safe, and more!</t>
  </si>
  <si>
    <t>F07</t>
  </si>
  <si>
    <t>Greenie</t>
  </si>
  <si>
    <t>Misc C64 plus Timex stuff</t>
  </si>
  <si>
    <t>With the Timex group but have some C64 stuff to sell.</t>
  </si>
  <si>
    <t>Z03/Z04/Z05</t>
  </si>
  <si>
    <t>Gunner5</t>
  </si>
  <si>
    <t>https://MDCon.Live</t>
  </si>
  <si>
    <t>MDCon</t>
  </si>
  <si>
    <t>MDCon is dedicated to preserving and promoting MiniDisc technology through engaging, in-person gatherings around the world.</t>
  </si>
  <si>
    <t>Z37/Z38/Z39</t>
  </si>
  <si>
    <t>Hak4Kidz</t>
  </si>
  <si>
    <t>https://www.hak4kidz.com</t>
  </si>
  <si>
    <t>Hak4Kidz Soldering Lab – Hands-On Projects for All Ages</t>
  </si>
  <si>
    <t>Hak4Kidz offers soldering projects with a fun twist—interactive badges and playful circuits that add creativity and challenge, guided by friendly volunteers for kids and families. We are a 501(c)(3).</t>
  </si>
  <si>
    <t>J24</t>
  </si>
  <si>
    <t>Hooloovoo</t>
  </si>
  <si>
    <t>Graphing calculators and phones</t>
  </si>
  <si>
    <t>A collection of graphing calculators and a few connected phones. Possibly some old scopes.</t>
  </si>
  <si>
    <t>N22/N23</t>
  </si>
  <si>
    <t>i80386sx</t>
  </si>
  <si>
    <t>i80386sx.com</t>
  </si>
  <si>
    <t>Compaq laptops of the 1990s</t>
  </si>
  <si>
    <t>I’ll be showing off Compaq laptops from my collection. I’ll be selling accessories for select Compaq laptops.</t>
  </si>
  <si>
    <t>P02/P03</t>
  </si>
  <si>
    <t>INITECH</t>
  </si>
  <si>
    <t>inidev.io</t>
  </si>
  <si>
    <t>If INITECH was a real corporate network</t>
  </si>
  <si>
    <t>It’s 1999, The Matrix just came out, Frame Relay and NT 4 are the bomb, UNIX is king and the web is as it should be, 1.0. A 4 site WAN of all era correct gear, 98, NT, Netware, Frame Relay and T1’s galore, hands on encouraged.</t>
  </si>
  <si>
    <t>D05</t>
  </si>
  <si>
    <t>Interim Computer Museum</t>
  </si>
  <si>
    <t>https://icm.museum</t>
  </si>
  <si>
    <t>Recollections at the Interim Computer Museum</t>
  </si>
  <si>
    <t>Recollect the past or experience it for the first time with remote access to 26 vintage hardware, hybrid restorations and simulated systems all running at the ICM in Tukwila, Washington. Use your typing skills at historic command line based operating systems and programming languages from the 1960s-1990s presented on a vintage video terminal</t>
  </si>
  <si>
    <t>Y01</t>
  </si>
  <si>
    <t>Inverse Phase / Bloop Museum</t>
  </si>
  <si>
    <t>https://inversephase.bandcamp.com</t>
  </si>
  <si>
    <t>https://bloopmuseum.com</t>
  </si>
  <si>
    <t>Chiptunes, Museums, and other weird stuff, oh my?</t>
  </si>
  <si>
    <t>It turns out Inverse Phase does chiptunes but also runs a thing called Bloop Museum, and he's doing something for both entities at the table. Visit his new location in Pittsburgh!</t>
  </si>
  <si>
    <t>R01/R02</t>
  </si>
  <si>
    <t>Iowa Guys</t>
  </si>
  <si>
    <t>Commodore Power Supplies/Misc Commodore</t>
  </si>
  <si>
    <t>New Power Supplies for Commodore and Amiga, plus Misc Commodore for Sale</t>
  </si>
  <si>
    <t>D09/D10</t>
  </si>
  <si>
    <t>Jack Rubin</t>
  </si>
  <si>
    <t>www.computerarium.org</t>
  </si>
  <si>
    <t>Old And In The Way</t>
  </si>
  <si>
    <t>Old guys, old computers - except for Kyle</t>
  </si>
  <si>
    <t>U10/U11</t>
  </si>
  <si>
    <t>James Balmer</t>
  </si>
  <si>
    <t>Avatar and Huey: Homemade Vintage Robots</t>
  </si>
  <si>
    <t>We are exhibiting two custom homemade autonomous robots. Avatar, built in 1982 is based on the Intel Intelec development system, and Huey, a completely custom robot built around an 80C196 processor. Both are built with various homemade and surplus parts.</t>
  </si>
  <si>
    <t>N12/N13</t>
  </si>
  <si>
    <t>James Wilkinson (Slor)</t>
  </si>
  <si>
    <t>Eight is Enough</t>
  </si>
  <si>
    <t>A veritable melting pot of 8-bit micros.</t>
  </si>
  <si>
    <t>I11</t>
  </si>
  <si>
    <t>Jay Graham - BlueSCSI</t>
  </si>
  <si>
    <t>bluescsi.com</t>
  </si>
  <si>
    <t>Apple II, Mac, and BlueSCSI</t>
  </si>
  <si>
    <t>I am an authorized BlueSCSI Seller and will have some interesting Apple II and Old Macintosh exihibts and items for sale.</t>
  </si>
  <si>
    <t>F18</t>
  </si>
  <si>
    <t>Jayden Sparks</t>
  </si>
  <si>
    <t>Vintage Mechanical Keyboard Showcase for sale and demo.</t>
  </si>
  <si>
    <t>A show case of Retro Mechanical Keyboards. From the Model M to Cherry MX.</t>
  </si>
  <si>
    <t>P04/P05</t>
  </si>
  <si>
    <t>Jefferey L. Wilson</t>
  </si>
  <si>
    <t>s100projects.com</t>
  </si>
  <si>
    <t>S100Projects / CompuPro 816 Multiuser S-100</t>
  </si>
  <si>
    <t>New S-100 Systems. Motherboards, and S-100 Cards, plus a 1980s Multiuser CompuPro 816 running Digital Research's Concurrent-DOS 8/16 with 6 User Terminals running multiuser Paku (Pacman). Come play against Paku as a Ghost!</t>
  </si>
  <si>
    <t>P13</t>
  </si>
  <si>
    <t>Jesus Eric</t>
  </si>
  <si>
    <t>https://www.thingiverse.com/jesus_eric/</t>
  </si>
  <si>
    <t>CBM SX 64 Ultimax</t>
  </si>
  <si>
    <t>A Tribute to the Worlds First Color Portable Computer</t>
  </si>
  <si>
    <t>R05</t>
  </si>
  <si>
    <t>Jim Drew</t>
  </si>
  <si>
    <t>https://www.cbmstuff.com</t>
  </si>
  <si>
    <t>Commodore Products</t>
  </si>
  <si>
    <t>I will be showing the latest Commodore products - including those that have never been seen (yet). VCFMW will be their debut.</t>
  </si>
  <si>
    <t>R23/R24</t>
  </si>
  <si>
    <t>Jim Happel / jim_64 and friends</t>
  </si>
  <si>
    <t>Commodore 8-bits</t>
  </si>
  <si>
    <t>Various Commodore computers</t>
  </si>
  <si>
    <t>Z01/Z02</t>
  </si>
  <si>
    <t>Jim Woznicki</t>
  </si>
  <si>
    <t>Vintage Computing and Gaming -- Most for Sale!</t>
  </si>
  <si>
    <t>Lots for sale! Amiga 2000, Bally Home Arcade, Vintage Parts and Accy's, Service Manuals and Magazines and whatever else I can dig out and dust off in time for the show!</t>
  </si>
  <si>
    <t>C20</t>
  </si>
  <si>
    <t>Joe Marlin</t>
  </si>
  <si>
    <t>It's Just a PC</t>
  </si>
  <si>
    <t>It's Just a PC celebrates an array of the various video game consoles that have reclaimed their computerhood thanks to the various psychotic persons who have ported some form of *nix OS to them over the years.</t>
  </si>
  <si>
    <t>I12</t>
  </si>
  <si>
    <t>Joe's Computer Museum</t>
  </si>
  <si>
    <t>https://jcm-1.com</t>
  </si>
  <si>
    <t>Joe's Computer Museum!</t>
  </si>
  <si>
    <t>Come by and see all the cool things available from Joe's Computer Museum, including BlueSCSI, PicoGUS and more!</t>
  </si>
  <si>
    <t>N14/N15</t>
  </si>
  <si>
    <t>John Buell</t>
  </si>
  <si>
    <t>Fifty Years of Atari at Sears</t>
  </si>
  <si>
    <t>Celebrating fifty years with unique and exclusive products made by Atari for Sears Roebuck, and listed in the catalogs between 1975-1995</t>
  </si>
  <si>
    <t>C10</t>
  </si>
  <si>
    <t>John Burch</t>
  </si>
  <si>
    <t>Old Junk - Retired - Clearing the shop</t>
  </si>
  <si>
    <t>I'm retired. My shop needs to be liquidated. Lots of old stuff - Rad Shack, Kaypro, Toshiba, Heathkit, Sinclair, etc.</t>
  </si>
  <si>
    <t>D08</t>
  </si>
  <si>
    <t>John Orwin</t>
  </si>
  <si>
    <t>UNIX Workstations</t>
  </si>
  <si>
    <t>UNIX workstations, Sun, HP, IBM, SGI (details TBD)</t>
  </si>
  <si>
    <t>P18</t>
  </si>
  <si>
    <t>John Riney III</t>
  </si>
  <si>
    <t>https://8bithe.art</t>
  </si>
  <si>
    <t>The 40th Anniversary of the Commodore 128</t>
  </si>
  <si>
    <t>Released in 1985, Commodore’s last 8-bit computer was the final 6502-based mile marker on the road to the 16-bit Amiga. Perhaps less understood than its predecessors and successors, the 128 is still a fascinating machine with an equally fascinating history. I’ll be exhibiting all major versions (the original, the never-released-in-the-US C128D, and the C128DCR), as well as reproduction logic boards, expansions, and other goodies.</t>
  </si>
  <si>
    <t>M02/M03</t>
  </si>
  <si>
    <t>John-Robert La Porta</t>
  </si>
  <si>
    <t>1990s Macintosh Games &amp; Network Games</t>
  </si>
  <si>
    <t>A rotating collection of classic Macintosh games available to play. Come try out flight simulators from the 90s, including Hellcats over the Pacific and F/A-18 Hornet. Play Marathon, the game Bungie was famous for in the Mac community before Halo was ever thought of. Ever played Endless Sky? Escape Velocity was the start of it all. This will be interspersed with play times of some network games (Marathon, Hornet, SuperMazeWars, Bolo, and possibly a few more) available for play across five networked computers. Come check the booth for a time schedule of the games!</t>
  </si>
  <si>
    <t>D17</t>
  </si>
  <si>
    <t>Jon Elson</t>
  </si>
  <si>
    <t>https://picosysystems.store</t>
  </si>
  <si>
    <t>VAX/VMS DEC</t>
  </si>
  <si>
    <t>1980's Minicomputers</t>
  </si>
  <si>
    <t>L11</t>
  </si>
  <si>
    <t>Jon Obst</t>
  </si>
  <si>
    <t>https://www.youtube.com/@jonobst</t>
  </si>
  <si>
    <t>Jon Obst on YouTube</t>
  </si>
  <si>
    <t>I'll be bringing some of my collection as featured in my videos for everyone to play with!</t>
  </si>
  <si>
    <t>B13/B14/B15</t>
  </si>
  <si>
    <t>Jonathan Herr</t>
  </si>
  <si>
    <t>Just selling PC hardware and other misc tech</t>
  </si>
  <si>
    <t>J23</t>
  </si>
  <si>
    <t>Josh Makar (NightWolfx03)</t>
  </si>
  <si>
    <t>Retro PC Shenanigans</t>
  </si>
  <si>
    <t>More odd and unique retro PCs</t>
  </si>
  <si>
    <t>E19/E20</t>
  </si>
  <si>
    <t>Joshua S Conboy</t>
  </si>
  <si>
    <t>OS/2 a Warped Perspective</t>
  </si>
  <si>
    <t>All things OS/2. The operating System that coulda should been.</t>
  </si>
  <si>
    <t>M19</t>
  </si>
  <si>
    <t>joshua stein</t>
  </si>
  <si>
    <t>https://jcs.org/</t>
  </si>
  <si>
    <t>Classic Macintosh software development</t>
  </si>
  <si>
    <t>Software developed on and for classic Macintosh computers</t>
  </si>
  <si>
    <t>Z06/Z07</t>
  </si>
  <si>
    <t>Juicy Crumb</t>
  </si>
  <si>
    <t>juicycrumb.com</t>
  </si>
  <si>
    <t>See our products in action and talk to the team behind the DockLite and DockLite G4!</t>
  </si>
  <si>
    <t>C16/C17</t>
  </si>
  <si>
    <t>June Tate-Gans</t>
  </si>
  <si>
    <t>https://nybblesandbytes.net/</t>
  </si>
  <si>
    <t>VCF High presented by Nybbles and Bytes</t>
  </si>
  <si>
    <t>Join the premier 1990s technical high school computer class at VCF High School, presented by Nybbles and Bytes! Learn Turbo Pascal programming in a hands-on classroom environment, and pick up vital general computer and networking skills necessary to survive in today's fast paced vintage computer environment. Join June's live Novell Network classroom running Windows 98SE, learn a few things, and participate in a Novell SNIPES tournament!</t>
  </si>
  <si>
    <t>Z24/Z25/Z26</t>
  </si>
  <si>
    <t>Junk in Our Trunk</t>
  </si>
  <si>
    <t>A collection of 8 to 32 bit hardware and accessories</t>
  </si>
  <si>
    <t>A couple of nerds with a little too much stuff, we have an assortment of computers, monitors, accessories, and reading material.</t>
  </si>
  <si>
    <t>S14/S15</t>
  </si>
  <si>
    <t>Ken Van Mersbergen</t>
  </si>
  <si>
    <t>Get ready for a blast from the past—I’ll be premiering the never-before-seen VIC-20 version of Moonsweeper by Imagic!</t>
  </si>
  <si>
    <t>Come check out the Coleco ADAM in action, witness the exclusive premiere of a never-before-seen game on the Commodore VIC-20, and browse a treasure trove of rare and retro items for sale! Don’t miss it!</t>
  </si>
  <si>
    <t>E18</t>
  </si>
  <si>
    <t>Kevin Moonlight</t>
  </si>
  <si>
    <t>www.yyzkevin.ca</t>
  </si>
  <si>
    <t>IBM PC110 &amp; PCMCIA</t>
  </si>
  <si>
    <t>Experience the IBM PC110 hands on, along with a collection of interesting PCMCIA cards and related tech.</t>
  </si>
  <si>
    <t>S18/S19</t>
  </si>
  <si>
    <t>kokoscript</t>
  </si>
  <si>
    <t>https://kokoscript.com</t>
  </si>
  <si>
    <t>System Sampler II</t>
  </si>
  <si>
    <t>Attempting to fit as many CPU architectures into one space as I can.</t>
  </si>
  <si>
    <t>E23</t>
  </si>
  <si>
    <t>Kushi</t>
  </si>
  <si>
    <t>A random assortment</t>
  </si>
  <si>
    <t>Some old systems I've acquired from various places and restored.</t>
  </si>
  <si>
    <t>T03/T04</t>
  </si>
  <si>
    <t>Lee Hart</t>
  </si>
  <si>
    <t>https://www.sunrise-ev.com</t>
  </si>
  <si>
    <t>What can you do with an 1802?</t>
  </si>
  <si>
    <t>various microcomputer kits using the 1802, 6502, 8080, and Z80 microprocessors</t>
  </si>
  <si>
    <t>C21/C22</t>
  </si>
  <si>
    <t>Leviathan Enterprises / Select Arcade</t>
  </si>
  <si>
    <t>Retro Tech</t>
  </si>
  <si>
    <t>Retro Computer, Tech, Arcade and Toys</t>
  </si>
  <si>
    <t>L04/L05</t>
  </si>
  <si>
    <t>LGR</t>
  </si>
  <si>
    <t>https://www.youtube.com/@LGR</t>
  </si>
  <si>
    <t>LGR Things</t>
  </si>
  <si>
    <t>Exhibiting various computers and vintage oddities as seen on the LGR YouTube channel. Also selling related merch, doing selfies and signing stuff, generally hanging out as an online person in-person.</t>
  </si>
  <si>
    <t>R21</t>
  </si>
  <si>
    <t>Lige Hensley</t>
  </si>
  <si>
    <t>Commodore stuff</t>
  </si>
  <si>
    <t>L16</t>
  </si>
  <si>
    <t>Lilia Roo and Raezinus</t>
  </si>
  <si>
    <t>PowerPC Oddware</t>
  </si>
  <si>
    <t>When we think of PowerPC operating systems, we usually think of Mac OS and Unix, but there is more than that. Come and play around with a Power Macintosh 8600 running BeOS, a PReP-based PowerPC system running Windows NT 4.0 natively, and even a stable installation Apple's failed Copland project.</t>
  </si>
  <si>
    <t>M11/M12</t>
  </si>
  <si>
    <t>Lori's Lost Treasures</t>
  </si>
  <si>
    <t>80's/90's/Y2K computers and small gadgets</t>
  </si>
  <si>
    <t>Our booth is selling some 90's/Y2K laptops, some 90's desktops, and a few 80's workstations as well as other assorted gizmos and junk. Come try the machines, and if you like them, buy them!</t>
  </si>
  <si>
    <t>S07</t>
  </si>
  <si>
    <t>Luke Marr</t>
  </si>
  <si>
    <t>Class of 2030</t>
  </si>
  <si>
    <t>A collection of Macintosh and Tandy</t>
  </si>
  <si>
    <t>L22</t>
  </si>
  <si>
    <t>Mac84</t>
  </si>
  <si>
    <t>www.mac84.net</t>
  </si>
  <si>
    <t>Mac84 Shenanigans</t>
  </si>
  <si>
    <t>Exciting Macintosh systems and historical artifacts and more!</t>
  </si>
  <si>
    <t>I03/I04/I05/I06</t>
  </si>
  <si>
    <t>MacEffects / 8bit Stuff</t>
  </si>
  <si>
    <t>maceffects.com</t>
  </si>
  <si>
    <t>Awesome creations by MacEffects and 8-Bit Stuff</t>
  </si>
  <si>
    <t>Showcasing awesome creations for the Apple II and Macintosh computers.</t>
  </si>
  <si>
    <t>L24</t>
  </si>
  <si>
    <t>Macintosh Librarian</t>
  </si>
  <si>
    <t>www.maclibrarian.com</t>
  </si>
  <si>
    <t>Macintosh Librarian's Retro Collection</t>
  </si>
  <si>
    <t>Come to Maccy and Kate's table to check out the first Macintosh, rare accessories, and play some Oregon Trail on the Apple II!</t>
  </si>
  <si>
    <t>E01/E24</t>
  </si>
  <si>
    <t>Maiden Ariana of Retro Alcove</t>
  </si>
  <si>
    <t>https://retroalcove.com</t>
  </si>
  <si>
    <t>Retro Alcove w/MaidenAriana presents TWEAK: TradeWars2002 Expanded Applications Kernel</t>
  </si>
  <si>
    <t>Come try TWEAK: TradeWars2002 Expanded Applications Kernel - a modern application that brings shipyards and ship customization to the classic BBS game.</t>
  </si>
  <si>
    <t>F15/F16</t>
  </si>
  <si>
    <t>Malcom Ramey</t>
  </si>
  <si>
    <t>Tandy/TRS-80</t>
  </si>
  <si>
    <t>Tandy 2000/3000 and some Coco</t>
  </si>
  <si>
    <t>F06</t>
  </si>
  <si>
    <t>Mark Martin</t>
  </si>
  <si>
    <t>Sinclair QL home computer demonstrations</t>
  </si>
  <si>
    <t>C01/C02/C24</t>
  </si>
  <si>
    <t>Marvin Johnston</t>
  </si>
  <si>
    <t>Early (late 1970's) microcomputers and hardware</t>
  </si>
  <si>
    <t>Early (late 1970's) microcomputers and hardware plus LOTS of books, magazines and manuals!</t>
  </si>
  <si>
    <t>B17/B18/B19</t>
  </si>
  <si>
    <t>Matt &amp; Shanon’s</t>
  </si>
  <si>
    <t>Matt &amp; Shanon’s Cool Crap for Sale</t>
  </si>
  <si>
    <t>Lots of goodies for sale.. systems, boards, parts, yadda.</t>
  </si>
  <si>
    <t>I23/I24</t>
  </si>
  <si>
    <t>Matt Anderson</t>
  </si>
  <si>
    <t>Cool retro and gaming</t>
  </si>
  <si>
    <t>Brining Exciting retro systems, NeXT, Macs, Amiga, retro consoles/games and anime</t>
  </si>
  <si>
    <t>P12</t>
  </si>
  <si>
    <t>Matt Massie</t>
  </si>
  <si>
    <t>https://github.com/nitros9project/nitros9</t>
  </si>
  <si>
    <t>Foenix F256 NitrOS-9 / Basic09 Updates</t>
  </si>
  <si>
    <t>A display featuring the Foenix retro systems F256Jr / F256JrJr running NitrOS-9 and Basic09 with many new enhancements. The WizFi360 chip on the F256JrJr has recently undergone much work to allow various wireless connections at 921600bps.</t>
  </si>
  <si>
    <t>S13</t>
  </si>
  <si>
    <t>Matt Reichert 'Tempest'</t>
  </si>
  <si>
    <t>https://www.atariprotos.com/</t>
  </si>
  <si>
    <t>Obscure Early Computers</t>
  </si>
  <si>
    <t>Obscure Early Computers featuring the VideoBrain, Exidy Sorcerer, and SV-328</t>
  </si>
  <si>
    <t>S20/S21</t>
  </si>
  <si>
    <t>Matthew Jones / McJonesTech</t>
  </si>
  <si>
    <t>mcjonestech.com</t>
  </si>
  <si>
    <t>The Seequa Computer Corporation &amp; Their Competitors</t>
  </si>
  <si>
    <t>See three lost machines from the Seequa Computer Corporation, alongside some of their lesser known competition from 1983-1985. Kaypro CP/M and games disks will be available at this booth.</t>
  </si>
  <si>
    <t>P19</t>
  </si>
  <si>
    <t>Matthew Schreiner Jr</t>
  </si>
  <si>
    <t>Matthewschreiner.com</t>
  </si>
  <si>
    <t>The Atari Guy</t>
  </si>
  <si>
    <t>YouTube channel</t>
  </si>
  <si>
    <t>K15/K16</t>
  </si>
  <si>
    <t>Maxx</t>
  </si>
  <si>
    <t>Sales items</t>
  </si>
  <si>
    <t>KayPros, a PET, Olivetti M20, Compaq Portables, NeXT station, and perhaps others depending on car squeezability.</t>
  </si>
  <si>
    <t>U05</t>
  </si>
  <si>
    <t>Melissa Barron // M-three-L Art</t>
  </si>
  <si>
    <t>melissabarron.net</t>
  </si>
  <si>
    <t>Original art and prints inspired by vintage technology</t>
  </si>
  <si>
    <t>I create original art inspired by vintage technology, especially the Apple 2 computer. I will have original paintings, screen prints and drawings. I will also have reproduction prints of my work as well.</t>
  </si>
  <si>
    <t>D19/D20/D21</t>
  </si>
  <si>
    <t>Michael Katz</t>
  </si>
  <si>
    <t>drones.katzphoto.net</t>
  </si>
  <si>
    <t>Minicomputers, HP Calculators from the 70's &amp; 80's and misc. electrnonic stuff for sale.</t>
  </si>
  <si>
    <t>I will be demonstrating a PDP-8 minicomputer, a teletype model 33 ASR terminal from the 70, some old HP calculators and selling misc. electronic stuff.</t>
  </si>
  <si>
    <t>J10</t>
  </si>
  <si>
    <t>Michael Shartiag</t>
  </si>
  <si>
    <t>Once upon a time in the computer world....</t>
  </si>
  <si>
    <t>Neck in the good old days</t>
  </si>
  <si>
    <t>Z27/Z28/Z29/Z30</t>
  </si>
  <si>
    <t>Midwest Classic Videogame Museum</t>
  </si>
  <si>
    <t>https://www.facebook.com/profile.php?id=61550529724304&amp;mibextid=ZbWKwL</t>
  </si>
  <si>
    <t>Topo &amp; Heathkit Robots, 45 year anniversary of CoCo with complete cartridge collection display, Comx 35 software dumping, misc Trade/sales.</t>
  </si>
  <si>
    <t>Our display will include a complete cib cartridge collection for the Radio Shack CoCo to celebrate its 45th anniversary! Topo 1 &amp; 2 Robots with Androman reproduction &amp; both Heathkit original &amp; junior Robots. We hope to have our Comx-35 on display with some help on hand dumping rare software we have for it, &amp; we will have some of our spare computer/videogame items available for trade/sale.</t>
  </si>
  <si>
    <t>S09/S10</t>
  </si>
  <si>
    <t>Midwest Computer Museum</t>
  </si>
  <si>
    <t>https://midwestcomputermuseum.com/</t>
  </si>
  <si>
    <t>Home Computers</t>
  </si>
  <si>
    <t>U12/U13</t>
  </si>
  <si>
    <t>Midwest Gaming Classic &amp; JJGames</t>
  </si>
  <si>
    <t>https://jjgames.com</t>
  </si>
  <si>
    <t>https://MidwestGamingClassic.com</t>
  </si>
  <si>
    <t>New and Used home console video games and accessories.</t>
  </si>
  <si>
    <t>JJGames, part of the Midwest Gaming Classic family, sells retro home game consoles, accessories and games, as well as new releases for retro consoles through the Midwest Gaming Classic Show Edition program. </t>
  </si>
  <si>
    <t>L14/L15</t>
  </si>
  <si>
    <t>Mike Connick</t>
  </si>
  <si>
    <t>A cornucopia of vintage computers for sale</t>
  </si>
  <si>
    <t>Apple II, Macintosh, and whatever else my storage unit decides should go.</t>
  </si>
  <si>
    <t>G07/G08</t>
  </si>
  <si>
    <t>Mike Mason and Mike Stroz</t>
  </si>
  <si>
    <t>SRS BZNS WITH IBM</t>
  </si>
  <si>
    <t>Explore some serious business with IBM's Midrange AS/400</t>
  </si>
  <si>
    <t>U07</t>
  </si>
  <si>
    <t>Millenial Computing</t>
  </si>
  <si>
    <t>386/486 laptops, 00's gaming, Video game hardware / CRT's</t>
  </si>
  <si>
    <t>Vintage tech! 80's and newer PC and console gaming. Items for sale!</t>
  </si>
  <si>
    <t>J16/J17/J18</t>
  </si>
  <si>
    <t>MoBATCH</t>
  </si>
  <si>
    <t>Https://mobat.ch</t>
  </si>
  <si>
    <t>Big Computer Fun Time</t>
  </si>
  <si>
    <t>Showing off a big fun computer from the Museum collection</t>
  </si>
  <si>
    <t>L18</t>
  </si>
  <si>
    <t>Mr. Macintosh</t>
  </si>
  <si>
    <t>mrmacintosh.com</t>
  </si>
  <si>
    <t>Display</t>
  </si>
  <si>
    <t>Macintosh Servers</t>
  </si>
  <si>
    <t>P20/P21</t>
  </si>
  <si>
    <t>Mr.Great</t>
  </si>
  <si>
    <t>Mr.Great and Return of the Bit Lords</t>
  </si>
  <si>
    <t>A gloriously geeky celebration of 1980s computing, where pixel pioneers and floppy-disk fanatics reunite to honor the mighty Commodore history and other retro tech brands that started it all.</t>
  </si>
  <si>
    <t>S01/S22</t>
  </si>
  <si>
    <t>N9TAX Retro Lab</t>
  </si>
  <si>
    <t>https://www.youtube.com/@N9TAXRetroLab</t>
  </si>
  <si>
    <t>Computer communications in the 80's</t>
  </si>
  <si>
    <t>Homelab telephony on a single cisco router with dialup PPP internet, BBS and phone to phone voice calls. Also radio packett between retro computers. Sales of retro game systems and 3d printed large retro processors.</t>
  </si>
  <si>
    <t>F17</t>
  </si>
  <si>
    <t>NCS - Neil's Computer Service</t>
  </si>
  <si>
    <t>Showcasing Tandy Computers</t>
  </si>
  <si>
    <t>Showing off some Tandy computers along with a mixture of vintage computer sales.</t>
  </si>
  <si>
    <t>E03/E04/E05</t>
  </si>
  <si>
    <t>Nephrite.FM</t>
  </si>
  <si>
    <t>Nihon Retro</t>
  </si>
  <si>
    <t>Hosting a variety of machines from Japan, largely from NEC's lineup. PC-98, PC-88, and earlier variants. A few MSX2+ machines, Famicom BASIC as well, and RoboPal will make a return appearance! Will have various PCs and retro consoles, parts and accessories for sale.</t>
  </si>
  <si>
    <t>P14/P15/P16</t>
  </si>
  <si>
    <t>Never Never Land BBS</t>
  </si>
  <si>
    <t>Never Never Land BBS and Retro and Obscure Computers</t>
  </si>
  <si>
    <t>Interactive play from back in the day. Featuring Never Never Land BBS (36 years old) and odd ball computing vintage hardware.</t>
  </si>
  <si>
    <t>G04</t>
  </si>
  <si>
    <t>Nevets01</t>
  </si>
  <si>
    <t>Cheese Car Systems Nova Zone</t>
  </si>
  <si>
    <t>PDP11-controlled industrial robot arm programmed to manipulate an Altair front panel</t>
  </si>
  <si>
    <t>K03/K04</t>
  </si>
  <si>
    <t>NK Tech Fix</t>
  </si>
  <si>
    <t>NK Tech Fix Vintage Marketplace</t>
  </si>
  <si>
    <t>All manner of vintage computing for sale at haggle-friendly prices. Make my cool junk YOUR cool junk!</t>
  </si>
  <si>
    <t>N18/N19</t>
  </si>
  <si>
    <t>Noah Burney</t>
  </si>
  <si>
    <t>East vs. West: German 8-bits, MSX, and more</t>
  </si>
  <si>
    <t>Check out East Germany's homegrown 8-bits, including a Robotron Z 9001 and a KC 85/3, as well as some West German twists on familiar classics: Atari 800XE and Commodore VC-20. Will also have an assortment of MSX machines from the USSR, Korea, etc. Plus a wide array of machines, software, and accessories for sale.</t>
  </si>
  <si>
    <t>Y04/Y05</t>
  </si>
  <si>
    <t>Old School Gamer Magazine</t>
  </si>
  <si>
    <t>oldschoolgamer.com</t>
  </si>
  <si>
    <t>Retro Gaming Magazine</t>
  </si>
  <si>
    <t>North America's ONLY Multi-Platform Retro Gaming and Computing Print Magazine</t>
  </si>
  <si>
    <t>D11/D12</t>
  </si>
  <si>
    <t>Paul Anderson</t>
  </si>
  <si>
    <t>DEC parts and options</t>
  </si>
  <si>
    <t>D07</t>
  </si>
  <si>
    <t>Paul Rak</t>
  </si>
  <si>
    <t>pjrcomputing.com</t>
  </si>
  <si>
    <t>Uncle Paulie's Retro Circus</t>
  </si>
  <si>
    <t>Sun / AT&amp;T / misc vintage micros</t>
  </si>
  <si>
    <t>S04</t>
  </si>
  <si>
    <t>Paul Wilga</t>
  </si>
  <si>
    <t>Commodore Madness, 8-Bit Sales, Retro Gaming!</t>
  </si>
  <si>
    <t>A variety of Commodore 8-bit fun with a touch of retro video gaming madness thrown in, with possible appearances by other 8-bit notorieties and systems!</t>
  </si>
  <si>
    <t>E13/E14</t>
  </si>
  <si>
    <t>Pete Cooper</t>
  </si>
  <si>
    <t>New Accessories for IBM PS/1 computers and general vintage computing sales as well.</t>
  </si>
  <si>
    <t>I will have internal WiFi modems for the PS/1 as well as power adapters to allow them to be used without the original monitor. I will also have other vintage computing items for sale</t>
  </si>
  <si>
    <t>F13</t>
  </si>
  <si>
    <t>Peter Balint</t>
  </si>
  <si>
    <t>Vintage PC parts</t>
  </si>
  <si>
    <t>M20/M21</t>
  </si>
  <si>
    <t>Peter R</t>
  </si>
  <si>
    <t>Macintosh Collection Display and Sale Items</t>
  </si>
  <si>
    <t>Collection of old Macintosh computers with interactive activities for owners of Mavica FD cameras. Yearly Macintosh Paint competition. Selling some Sony Mavicas, Macs, and accessories</t>
  </si>
  <si>
    <t>F03/F04</t>
  </si>
  <si>
    <t>Power of Vintage</t>
  </si>
  <si>
    <t>https://www.youtube.com/@powerofvintage9442</t>
  </si>
  <si>
    <t>Atari Home Computers 8-bit to the end</t>
  </si>
  <si>
    <t>Atari home computers including the various 8-bit variations through the 16-bit ST's to the TT and Falcon.</t>
  </si>
  <si>
    <t>J08/J09</t>
  </si>
  <si>
    <t>Protoweb</t>
  </si>
  <si>
    <t>http://protoweb.org/</t>
  </si>
  <si>
    <t>Protoweb Exhibit</t>
  </si>
  <si>
    <t>We'll be exhibiting a working replica of the early World Wide Web using Protoweb project as the platform running on various systems</t>
  </si>
  <si>
    <t>D06</t>
  </si>
  <si>
    <t>r12freon</t>
  </si>
  <si>
    <t>r-12.net</t>
  </si>
  <si>
    <t>NeXTstation Color, 8-Bits + Stuff for Sale</t>
  </si>
  <si>
    <t>NeXT slab running the Doom level editor used by Id, a Commodore 64 and Apple IIe with plenty of disks, plus more for sale.</t>
  </si>
  <si>
    <t>S08</t>
  </si>
  <si>
    <t>Randy Kindig, Floppy Days &amp; ANTIC Podcasts</t>
  </si>
  <si>
    <t>https://www.floppydays.com</t>
  </si>
  <si>
    <t>Floppy Days and ANTIC Podcasts</t>
  </si>
  <si>
    <t>If you're not listening to the Floppy Days (general vintage computing) or ANTIC (Atari 8-bit computers) Podcasts you're missing out! Come find out more. There will be a small computer exhibit as well.</t>
  </si>
  <si>
    <t>C06</t>
  </si>
  <si>
    <t>raynorpat</t>
  </si>
  <si>
    <t>Pat's Excellent Wares</t>
  </si>
  <si>
    <t>x86 Parts, SGI goodies, Gateway 2000 PCs and a bunch of other wonderful classic parts and goodies for sale.</t>
  </si>
  <si>
    <t>G10/G11</t>
  </si>
  <si>
    <t>Regret_the_Van</t>
  </si>
  <si>
    <t>Divisive Dells</t>
  </si>
  <si>
    <t>A totally non-biased look at Dell's most divisive computers: the clamshell desktop systems.</t>
  </si>
  <si>
    <t>R08/R09</t>
  </si>
  <si>
    <t>RETRO Innovations</t>
  </si>
  <si>
    <t>www.go4retro.com</t>
  </si>
  <si>
    <t>Classic Systems, Contemporary Gear</t>
  </si>
  <si>
    <t>Solutions to help you continue enjoying your classic systems in today's world</t>
  </si>
  <si>
    <t>C11/C12/C13</t>
  </si>
  <si>
    <t>Retro Tech Foundation</t>
  </si>
  <si>
    <t>https://www.retrotechfoundation.org</t>
  </si>
  <si>
    <t>Retro Tech Foundation Museum</t>
  </si>
  <si>
    <t>The Retro Tech Foundation’s mission is to educate the public about the value of vintage technology, from a practical, educational, sustainability and repairability standpoint. Educating visitors through hands-on exhibits at the RTF Museum (RTFM) in Watertown, CT is just one piece of the puzzle - RTF has created an online database where users can find valuable resources about their retro tech, as well as track their own inventory and quickly and easily source repair parts. RTF also holds the North America’s most complete Apple Computer collection.</t>
  </si>
  <si>
    <t>Z22/Z23</t>
  </si>
  <si>
    <t>Retrodores</t>
  </si>
  <si>
    <t>https://switcher.acutisdata.com/</t>
  </si>
  <si>
    <t>Commodore equipment and IEC switchgear</t>
  </si>
  <si>
    <t>Retrodores.com celebrates retro systems with modern hardware and software. Try C64 OS and test out IEC switches available for purchase.</t>
  </si>
  <si>
    <t>C03/C04/C05</t>
  </si>
  <si>
    <t>RF Computers</t>
  </si>
  <si>
    <t>Macs + uncommon computers and lots of stuff for sale</t>
  </si>
  <si>
    <t>Play around with a vintage Mac or one of our uncommon machines that we will have on display, such as the Sony SMC-70. We'll also have lots of stuff for sale, like computers and other junk, at prices you'll like. Come check us out!</t>
  </si>
  <si>
    <t>T16</t>
  </si>
  <si>
    <t>Rich Natili</t>
  </si>
  <si>
    <t>https://sites.google.com/view/spyhuntercoco/home</t>
  </si>
  <si>
    <t>Adventures in CoCo Spy Hunting</t>
  </si>
  <si>
    <t>I will be running my custom programmed version of the classic Bally ‘Spy Hunter’ on a TRS-80 Color Computer 1 connected to real arcade hardware controls. The exhibit will include hardware connection and programming (6809 assembly) details along will serial communication experiments to a second CoCo.</t>
  </si>
  <si>
    <t>T08/T09</t>
  </si>
  <si>
    <t>Richard Lorbieski</t>
  </si>
  <si>
    <t>https://boysontech.com</t>
  </si>
  <si>
    <t>BoysonTech</t>
  </si>
  <si>
    <t>Creator and manufacture of peripherals for the Tandy Color Computer.</t>
  </si>
  <si>
    <t>M07</t>
  </si>
  <si>
    <t>RobJenCollections</t>
  </si>
  <si>
    <t>https://youtube.com/@RobJenCollections</t>
  </si>
  <si>
    <t>We collect, collaborate/restore, and sell retro computers, cameras, radios</t>
  </si>
  <si>
    <t>L23</t>
  </si>
  <si>
    <t>Ron's Computer Videos</t>
  </si>
  <si>
    <t>https://ronscompvids.com/</t>
  </si>
  <si>
    <t>KARAOKE (using MIDI on Macintosh)!</t>
  </si>
  <si>
    <t>Have you ever wondered if it</t>
  </si>
  <si>
    <t>C07/C08/C09</t>
  </si>
  <si>
    <t>Ronald Strojny</t>
  </si>
  <si>
    <t>Various vintage computers for sale</t>
  </si>
  <si>
    <t>Selling vintage computers and accessories mostly from the mid 90s to early 2000s. There will be a $5 pile of xp-vista era machines in varying conditions. Many CRTs as well.</t>
  </si>
  <si>
    <t>J13</t>
  </si>
  <si>
    <t>Russ Fierce</t>
  </si>
  <si>
    <t>1A2 Key Phones</t>
  </si>
  <si>
    <t>Display and Sales or 1A2 Key Phones, IBM Monitors etc.</t>
  </si>
  <si>
    <t>N01/N24</t>
  </si>
  <si>
    <t>Sam Mijal</t>
  </si>
  <si>
    <t>Everything from Apple to Zenith and in-between!</t>
  </si>
  <si>
    <t>Surplus equipment from my collection. Mostly PC and Mac stuff, with some odd and ends mixed in. Along with the possibility of one or two machines on display.</t>
  </si>
  <si>
    <t>I07/I08/I09</t>
  </si>
  <si>
    <t>Sapient Technologies</t>
  </si>
  <si>
    <t>http://www.lisa2.com</t>
  </si>
  <si>
    <t>Apple Lisa Demo and Upgrades</t>
  </si>
  <si>
    <t>Apple Lisa demonstrations on original systems together with modern Lisa upgrades for sale.</t>
  </si>
  <si>
    <t>Z10/Z11/Z12/Z13</t>
  </si>
  <si>
    <t>Scott Baret</t>
  </si>
  <si>
    <t>www.scottbaret.com</t>
  </si>
  <si>
    <t>Pittsburgh Classic Mac Lab</t>
  </si>
  <si>
    <t>Out there, it's 2025. In here, it's always 1992.</t>
  </si>
  <si>
    <t>N06/N07</t>
  </si>
  <si>
    <t>Scott K</t>
  </si>
  <si>
    <t>Atari ST Roadshow + Multiplayer Sega Tower of Power Doom</t>
  </si>
  <si>
    <t>Two linked Sega tower of power setups (Genesis, 32X, Sega CD) running Doom CD32X Fusion. Atari Mega STE, TT030, and Falcon 030 up and running for play. Garage sale with random items for sale.</t>
  </si>
  <si>
    <t>I14</t>
  </si>
  <si>
    <t>SE Michigan Vintage Computer Club</t>
  </si>
  <si>
    <t>https://www.facebook.com/semichiganvcc</t>
  </si>
  <si>
    <t>Vintage and retro computer club based in Southeast Michigan</t>
  </si>
  <si>
    <t>C23</t>
  </si>
  <si>
    <t>Sellam Ismail</t>
  </si>
  <si>
    <t>Various computing items from chicanery until Timbuk-tu.</t>
  </si>
  <si>
    <t>We'll be having a fine variety of vintage computery things.</t>
  </si>
  <si>
    <t>J01/J02/J03/J04/J05</t>
  </si>
  <si>
    <t>Shadytel Midwest &amp; Friends</t>
  </si>
  <si>
    <t>http://www.dms-100.net/vcfmw</t>
  </si>
  <si>
    <t>Shadytel Midwest Central Office</t>
  </si>
  <si>
    <t>Our exhibit not only provides the telephone infrastructure for the show, it is a demonstration of telephone equipment from all eras that were used in business and central office telephone systems.</t>
  </si>
  <si>
    <t>B09/B10/B11/B12</t>
  </si>
  <si>
    <t>Sierra Back On-Line &amp; I Like Big Boxes and I Cannot Lie</t>
  </si>
  <si>
    <t>N/A</t>
  </si>
  <si>
    <t>Sierra Back On-Line - EVERYTHING Sierra //// I Like Big Boxes and I Cannot Lie - Nothing but factory boxed Software, Hardware, Peripherals.</t>
  </si>
  <si>
    <t>M13/M14/M15/M16</t>
  </si>
  <si>
    <t>Silicon Graphics User Group / Irixnet</t>
  </si>
  <si>
    <t>https://forums.sgi.sh/index.php</t>
  </si>
  <si>
    <t>Experiencing Reality With Silicon Graphics</t>
  </si>
  <si>
    <t>Explore reality with the Onyx2 superworkstation: an Interactive display with a cyber world to explore. Also come see the strange x86 based Visual Workstations and Octane2 with Dials and Buttons!</t>
  </si>
  <si>
    <t>E09</t>
  </si>
  <si>
    <t>Skye Janis</t>
  </si>
  <si>
    <t>An Abbreviated History of FM Synthesis</t>
  </si>
  <si>
    <t>Displays and demos of various FM synthesis hardware and software ranging from the mid-80s through the 90s, focusing on FMs relationship with home computers, games, and popular music throughout its lifetime.</t>
  </si>
  <si>
    <t>I13</t>
  </si>
  <si>
    <t>Sloopy X. Malibu</t>
  </si>
  <si>
    <t>Digital Glass Tech services- upgrades and repair</t>
  </si>
  <si>
    <t>Upgrade and repair 8bit computers of all makes</t>
  </si>
  <si>
    <t>M06</t>
  </si>
  <si>
    <t>Solomon and Wes</t>
  </si>
  <si>
    <t>Solomon and Wes Microcomputer Extras</t>
  </si>
  <si>
    <t>A small selection of microcomputer stuff for sale: early Macintosh, PowerMacs, some PC compatible gear, and various accessories.</t>
  </si>
  <si>
    <t>K07</t>
  </si>
  <si>
    <t>SpecFive</t>
  </si>
  <si>
    <t>www.specfive.com</t>
  </si>
  <si>
    <t>Off-grid Mesh Radios</t>
  </si>
  <si>
    <t>Spec5 products are rugged, off-grid communication devices that use LoRa mesh networking to enable decentralized, secure messaging without cellular or Wi-Fi. Built for reliability in remote environments, they integrate with platforms like Meshtastic and ATAK for real-time location sharing and team coordination.</t>
  </si>
  <si>
    <t>P06</t>
  </si>
  <si>
    <t>Stephen Anderson</t>
  </si>
  <si>
    <t>VBXE + Fujinet Software</t>
  </si>
  <si>
    <t>I'll have several Atari 8-bit machines running demos which show features of FujiNet and VBXE upgrades.</t>
  </si>
  <si>
    <t>I01/I02</t>
  </si>
  <si>
    <t>Steve Hatle</t>
  </si>
  <si>
    <t>Macs, Suns, and a working SOL-20 (I hope!)</t>
  </si>
  <si>
    <t>Macs, Suns, and a working SOL-20 (I hope!). Selling except for the SOL</t>
  </si>
  <si>
    <t>J06</t>
  </si>
  <si>
    <t>Steve K</t>
  </si>
  <si>
    <t>Diversi-Dial: Online Chat in the 1980s</t>
  </si>
  <si>
    <t>Before discord, slack, or even IRC, Diversi-Dial created online chat communties through a network of owner-owned Apple //e based servers.</t>
  </si>
  <si>
    <t>T11</t>
  </si>
  <si>
    <t>Steve Krippner</t>
  </si>
  <si>
    <t>Tandy 1000 EX/HX 3-in-1 Adapter &amp; IBM PCjr to ATX Power Adapter</t>
  </si>
  <si>
    <t>See the Tandy 1000 EX/HX 3-in-1 Adapter - get 1MB of memory, a XT-IDE interface, and a serial port on your Tandy 1000 EX or HX! Also, see the IBM PCjr to ATX Power Adapter - run your PCjr from an ATX power supply!</t>
  </si>
  <si>
    <t>L03</t>
  </si>
  <si>
    <t>Steve Lewis (Xiphod / voidstar tech)</t>
  </si>
  <si>
    <t>Domesticating the Computer</t>
  </si>
  <si>
    <t>Info about poster and video that summarizes how the personal computer came to be. Come ponder the irony of how "cloud computing" is now migrating back to the era of leased computers that the Computer Lib movement strived to get away from.</t>
  </si>
  <si>
    <t>Z20/Z21</t>
  </si>
  <si>
    <t>STEVE MAHONEY</t>
  </si>
  <si>
    <t>Steve Mahoney</t>
  </si>
  <si>
    <t>Amiga 4000, Commodore 128D, lots of software</t>
  </si>
  <si>
    <t>Lots of software for several platforms</t>
  </si>
  <si>
    <t>K02</t>
  </si>
  <si>
    <t>Steve Rundle</t>
  </si>
  <si>
    <t>Steve's Junk Hoard: Live!</t>
  </si>
  <si>
    <t>Exhibiting a small selection of 90's era computers and video game consoles</t>
  </si>
  <si>
    <t>F08</t>
  </si>
  <si>
    <t>Stewart Newfeld</t>
  </si>
  <si>
    <t>www.zebrasystems.com</t>
  </si>
  <si>
    <t>Timex TS1000 &amp; Sinclair ZX81 products</t>
  </si>
  <si>
    <t>An extensive selection of Timex 1000 / Sinclair ZX81 computers, printers, kits, books, cassette software, video adaptors, keyboard upgrades, Arduino to Timex printer interfaces.</t>
  </si>
  <si>
    <t>R13/R14/R15/R16</t>
  </si>
  <si>
    <t>Style64</t>
  </si>
  <si>
    <t>http://style64.org</t>
  </si>
  <si>
    <t>Style64 - We make demos, tools, and toys for your Commodore Business Machine</t>
  </si>
  <si>
    <t>We make demos, tools, and toys for your Commodore Business Machine</t>
  </si>
  <si>
    <t>N16/N17</t>
  </si>
  <si>
    <t>Suburban Chicago Atarians (SCAT)</t>
  </si>
  <si>
    <t>http://www.scatarians.org/</t>
  </si>
  <si>
    <t>Fun Atari Computers and Rarities</t>
  </si>
  <si>
    <t>SCAT has been suburban Chicago's Atari computer users group since 1981! Come see some great exhibits by our members, including an Atari Video Music and a Spectravideo CompuMate!</t>
  </si>
  <si>
    <t>M04</t>
  </si>
  <si>
    <t>Superstar64</t>
  </si>
  <si>
    <t>Youtube.com/@superstar64</t>
  </si>
  <si>
    <t>Superstar's Collection</t>
  </si>
  <si>
    <t>I'll have a live demo of some of my favorite systems from the horde.</t>
  </si>
  <si>
    <t>T17</t>
  </si>
  <si>
    <t>Tattler Solutions</t>
  </si>
  <si>
    <t>www.retromodem.com</t>
  </si>
  <si>
    <t>WiFi Retromodem</t>
  </si>
  <si>
    <t>Modern WiFi replacements for vintage Hayes and US Robotics modems. We will also be showing our mini VT100 emulator.</t>
  </si>
  <si>
    <t>Z31/Z32/Z33/Z34</t>
  </si>
  <si>
    <t>Tech Dungeon</t>
  </si>
  <si>
    <t>https://techdungeon.xyz</t>
  </si>
  <si>
    <t>Retro computers and accessories, new joysticks, and other custom projects</t>
  </si>
  <si>
    <t>We make many custom products for retro systems such as joysticks, joystick adapters, and many other 3D designs of ours. Plus we sell retro computers and accessories</t>
  </si>
  <si>
    <t>T22/T23</t>
  </si>
  <si>
    <t>Ted Niespodziany</t>
  </si>
  <si>
    <t>6809 GIMIX Ghost</t>
  </si>
  <si>
    <t>GIMIX Ghost and Back To The Future build</t>
  </si>
  <si>
    <t>L02</t>
  </si>
  <si>
    <t>The 8-Bit Guy</t>
  </si>
  <si>
    <t>www.the8bitguy.com</t>
  </si>
  <si>
    <t>Signing autographs, selfies, and selling of merch.</t>
  </si>
  <si>
    <t>The 8-Bit Guy will be there signing autographs, taking selfies, selling copies of Petscii Robots, and other merch.</t>
  </si>
  <si>
    <t>F01/F02/F19/F20/F21/F22</t>
  </si>
  <si>
    <t>The E-Waste Mates</t>
  </si>
  <si>
    <t>One's trash is another's treasure! Demos &amp; sales of various e-waste sourced hardware.</t>
  </si>
  <si>
    <t>We're a group of retro hardware enthusiasts with a passion for the local e-waste collection scene! Featuring demos of professional video production equipment, displays of various vintage computers, a CRT video wall, and also sales of CRTs and other equipment.</t>
  </si>
  <si>
    <t>I19/I20/I21/I22</t>
  </si>
  <si>
    <t>The Nostalgia Nexus</t>
  </si>
  <si>
    <t>https://ebay.us/m/YCyw2c</t>
  </si>
  <si>
    <t>The Nostalgia Nexus is a St Louis based company with a current inventory of over 700 vintage machines and growing! IBM/clones, Apple, Mac, C64, Atari</t>
  </si>
  <si>
    <t>One part museum collection, one part hobby store, the Nostalgia Nexus has something for everyone.</t>
  </si>
  <si>
    <t>B06/B07/B08</t>
  </si>
  <si>
    <t>The Osborne Computer Group</t>
  </si>
  <si>
    <t>https://www.facebook.com/groups/690000664701397</t>
  </si>
  <si>
    <t>Osborne Computers</t>
  </si>
  <si>
    <t>We have some super rare Osborne Computers from the Vixen to the Dutch School Kit Computer</t>
  </si>
  <si>
    <t>F14</t>
  </si>
  <si>
    <t>The Sprawl Technology Library</t>
  </si>
  <si>
    <t>http://www.sprawltechlib.com/</t>
  </si>
  <si>
    <t>The Sprawl Technology Library Exhibits</t>
  </si>
  <si>
    <t>The Sprawl Technology Library is a set of private libraries in Columbus, Ohio specializing in the preservation of science fiction, fantasy, and older technology.</t>
  </si>
  <si>
    <t>L07</t>
  </si>
  <si>
    <t>The Stop Bits</t>
  </si>
  <si>
    <t>thestopbits.net</t>
  </si>
  <si>
    <t>The Stop Bits - a nerdy rock band</t>
  </si>
  <si>
    <t>Four YouTubers making music about (and sometimes with) vintage computers. Featuring Veronica Explains, The Taylor and Amy Show, and Action Retro.</t>
  </si>
  <si>
    <t>Z16/Z17</t>
  </si>
  <si>
    <t>Ti99 Home Computer</t>
  </si>
  <si>
    <t>https://michaelsweb.site/ti-computer-sale/</t>
  </si>
  <si>
    <t>Demo / Sales</t>
  </si>
  <si>
    <t>TI99 Home Computer and software</t>
  </si>
  <si>
    <t>Z35/Z36</t>
  </si>
  <si>
    <t>Tim Williams</t>
  </si>
  <si>
    <t>PC Bits (90’s+)</t>
  </si>
  <si>
    <t>Variety of 1990’s-era PC components from complete systems to video cards, sound cards, hard disks, CRT’s, keyboards and mice. Almost everything is tested and everything is guaranteed.</t>
  </si>
  <si>
    <t>J07</t>
  </si>
  <si>
    <t>Tom Major</t>
  </si>
  <si>
    <t>Serial Data Communications Demo</t>
  </si>
  <si>
    <t>Exploring late 80's, 90's, and early 2000's Data Communications thru actual equipment demonstrations. Serial Data Comms using TDM Time Division Multiplexing.</t>
  </si>
  <si>
    <t>E16</t>
  </si>
  <si>
    <t>UIUC Retrocomputing Club</t>
  </si>
  <si>
    <t>Students from UIUC who are interested in retrocomputing!</t>
  </si>
  <si>
    <t>H*</t>
  </si>
  <si>
    <t>VCF Midwest</t>
  </si>
  <si>
    <t>https://vcfmw.org</t>
  </si>
  <si>
    <t>The Show You're At</t>
  </si>
  <si>
    <t>This is where we sell shirts and garage sale items and stickers too</t>
  </si>
  <si>
    <t>U08/U09</t>
  </si>
  <si>
    <t>Vintage Computer Federation</t>
  </si>
  <si>
    <t>vcfed.org</t>
  </si>
  <si>
    <t>Vintage Computer Federation around the world</t>
  </si>
  <si>
    <t>VCF will display retro reproductions to play, sell t-shirs and share information about our shows, forum, museum and other events.</t>
  </si>
  <si>
    <t>T14/T15</t>
  </si>
  <si>
    <t>Wade Meyer</t>
  </si>
  <si>
    <t>Network Gear</t>
  </si>
  <si>
    <t>A mix of networking gear including switches, rack, cables, and rack accessories. We also have laptops and computer parts and gear.</t>
  </si>
  <si>
    <t>E06</t>
  </si>
  <si>
    <t>Wafflenet</t>
  </si>
  <si>
    <t>https://wafflenet.com</t>
  </si>
  <si>
    <t>The OPL Archive</t>
  </si>
  <si>
    <t>The OPL Archive is a tribute to the Yamaha OPL series FM synthesis chips and their historic significance within the PC music scene via the AdLib and Sound Blaster cards. Come see demonstrations of OPL2/OPL3 music, explanations of how FM synthesis works, and new innovations like OPL3 on 68k Macintosh, made possible by accessing the unused chip on the Pro AudioSpectrum 16 NuBus card!</t>
  </si>
  <si>
    <t>A09/A10</t>
  </si>
  <si>
    <t>Walker Computer Solutions</t>
  </si>
  <si>
    <t>Facebook.com/walkercomputersol</t>
  </si>
  <si>
    <t>ESD Safe Weller, and Lindstrom Cutters and Pliers for board repairs and Laptops and Micro PC sales</t>
  </si>
  <si>
    <t>Selling Cutters and various support items for the show, and Computer Sales</t>
  </si>
  <si>
    <t>P07/P08</t>
  </si>
  <si>
    <t>Whistler</t>
  </si>
  <si>
    <t>Quad Pentium Pro server with raid array with functioning FTP server with software</t>
  </si>
  <si>
    <t>I'm setting up a functioning FTP server that I hope to use the local VCF internet to host fun files and games on</t>
  </si>
  <si>
    <t>D02</t>
  </si>
  <si>
    <t>Wilkie Olin-Ammentorp</t>
  </si>
  <si>
    <t>https://www.anl.gov/cels</t>
  </si>
  <si>
    <t>Supercomputing History at Argonne</t>
  </si>
  <si>
    <t>Historical hardware and software from previous supercomputers deployed at Argonne National Laboratory</t>
  </si>
  <si>
    <t>W*</t>
  </si>
  <si>
    <t>Will P</t>
  </si>
  <si>
    <t>https://docs.google.com/document/d/1FjVjNasWbjvj4Z1VgBGOZuFeCn4j6L2GgcXAmoW9mXA/edit?usp=sharing</t>
  </si>
  <si>
    <t>Vintage PC LAN Party</t>
  </si>
  <si>
    <t>Vintage PCs, networked together for some LAN gaming fun. Quake 3, Unreal Tournament, Starcraft, and more. Plenty of systems are already available for attendees, but feel free to bring your own PC and join in too!</t>
  </si>
  <si>
    <t>D01/D22</t>
  </si>
  <si>
    <t>William Donzelli</t>
  </si>
  <si>
    <t>Stuff</t>
  </si>
  <si>
    <t>Stuff. Things. Debris.</t>
  </si>
  <si>
    <t>N02</t>
  </si>
  <si>
    <t>Wisconsin Computer Club</t>
  </si>
  <si>
    <t>WisconsinComputerClub.com</t>
  </si>
  <si>
    <t>Wisconsin Computer Club Showcase</t>
  </si>
  <si>
    <t>A showcase of exhibits by Wisconsin Computer Club members.</t>
  </si>
  <si>
    <t>Z18/Z19</t>
  </si>
  <si>
    <t>Wumpus Hunters</t>
  </si>
  <si>
    <t>quarex.com</t>
  </si>
  <si>
    <t>One displays TI99 computers, one sells big box PC games. Two great tastes that have nothing to do with one another.</t>
  </si>
  <si>
    <t>Ti99s and big box games</t>
  </si>
  <si>
    <t>U02</t>
  </si>
  <si>
    <t>Zap Coders</t>
  </si>
  <si>
    <t>https://zap-coders.com/</t>
  </si>
  <si>
    <t>Zap Coders’ brand new game for the gameboy color</t>
  </si>
  <si>
    <t>Zap Coders’ new video game releasing this year for the gameboy color will be on display! Meet the lead creator and play the demo!</t>
  </si>
  <si>
    <t>N05</t>
  </si>
  <si>
    <t>Zee Mehciz</t>
  </si>
  <si>
    <t>https://www.facebook.com/retrotecharcade</t>
  </si>
  <si>
    <t>Z's Retrotech Arcade</t>
  </si>
  <si>
    <t>Just a bunch of stuff from my personal collection</t>
  </si>
  <si>
    <t>L13</t>
  </si>
  <si>
    <t>zigzagjoe</t>
  </si>
  <si>
    <t>https://zigzagjoe.com</t>
  </si>
  <si>
    <t>zigzagjoe's vintage</t>
  </si>
  <si>
    <t>I make upgrades for vintage macintoshes and other systems! I plan to exhibit some of my more recent projects and offerings for sale.</t>
  </si>
  <si>
    <t>The IBM Desk XX was a prototype 486 SX PC from 1992~ that was designed for OEM use that never made it to market!With a 486DX2 in the upgrade slot and an included cache card it flies under most software of the era. Come by and see a forgotten piece of IBM's history!</t>
  </si>
  <si>
    <t>Build-a-Blinkie is a 501(c)3 organization started by engineers, dedicated to the teaching of STEAM (Science, Technology, Engineering, Art, Mathematics). We run learn-to-solder events all across the Great Lakes area. We are roughly 30 volunteers running soldering  workshops at over 25 events a year. Over the last 20 years, we have helped people of all ages make over 35,000 kits. With 120 soldering stations, we have the world’s largest number of mobile soldering stations and participate at numerous Maker Fairs, Libraries, Universities, Maker Spaces, and area conventions</t>
  </si>
  <si>
    <t>"You should know better than to pick up a duck in a dungeon" Welcome to The Quack of Dawn Adventure! The Quack of Dawn, is the latest Eric's Edge game, built in HyperCard. Adventure! will take you on a journey you'll never forget.</t>
  </si>
  <si>
    <t>Demonstrating Timex Sinclair computers, focusing on the Sinclair QL. Part of a TSUG group sharing the wonderous and powerful line of computers from Timex and Sir Clive Includes original hardware and recent innovations.</t>
  </si>
  <si>
    <t>Sierra Back On-Line - A plethora of 8086 - Pentium machines running all the Sierra classics as well as displays for Sierra related magazines, literature, etc. Come by and play some of your favorite games. Stuff for sale, and game play prizes!I Like Big Boxes and I Cannot Lie - We're suckers for boxed vintage Computers, Peripherals, and Software. Take a trip down memory lane and possibly take it home with you. Primarily PC focused, but some 8bit systems items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</si>
</sst>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0.0%"/>
    <numFmt numFmtId="165" formatCode="0.0000"/>
    <numFmt numFmtId="166" formatCode="0.0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28"/>
      <color theme="1"/>
      <name val="Calibri"/>
      <family val="2"/>
      <scheme val="minor"/>
    </font>
    <font>
      <b/>
      <sz val="10"/>
      <color rgb="FFFFFFFF"/>
      <name val="Arial"/>
      <family val="2"/>
    </font>
    <font>
      <sz val="10"/>
      <color rgb="FF000000"/>
      <name val="Arial"/>
      <family val="2"/>
    </font>
    <font>
      <u/>
      <sz val="11"/>
      <color theme="1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000000"/>
        <bgColor indexed="64"/>
      </patternFill>
    </fill>
    <fill>
      <patternFill patternType="solid">
        <fgColor rgb="FFDADFE8"/>
        <bgColor indexed="64"/>
      </patternFill>
    </fill>
    <fill>
      <patternFill patternType="solid">
        <fgColor rgb="FFFFFFFF"/>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rgb="FF000000"/>
      </right>
      <top/>
      <bottom style="medium">
        <color rgb="FF000000"/>
      </bottom>
      <diagonal/>
    </border>
    <border>
      <left/>
      <right style="medium">
        <color rgb="FF000000"/>
      </right>
      <top/>
      <bottom/>
      <diagonal/>
    </border>
    <border>
      <left style="medium">
        <color rgb="FFCCCCCC"/>
      </left>
      <right style="medium">
        <color rgb="FF000000"/>
      </right>
      <top style="medium">
        <color rgb="FF000000"/>
      </top>
      <bottom/>
      <diagonal/>
    </border>
    <border>
      <left style="medium">
        <color rgb="FFCCCCCC"/>
      </left>
      <right style="medium">
        <color rgb="FF000000"/>
      </right>
      <top/>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107">
    <xf numFmtId="0" fontId="0" fillId="0" borderId="0" xfId="0"/>
    <xf numFmtId="0" fontId="0" fillId="0" borderId="0" xfId="0" applyAlignment="1">
      <alignment horizontal="center"/>
    </xf>
    <xf numFmtId="14" fontId="0" fillId="0" borderId="0" xfId="0" applyNumberFormat="1"/>
    <xf numFmtId="44" fontId="0" fillId="0" borderId="0" xfId="1" applyFont="1"/>
    <xf numFmtId="44" fontId="2" fillId="0" borderId="0" xfId="1" applyFont="1"/>
    <xf numFmtId="9" fontId="0" fillId="0" borderId="0" xfId="2" applyFont="1"/>
    <xf numFmtId="164" fontId="0" fillId="0" borderId="0" xfId="2" applyNumberFormat="1" applyFont="1"/>
    <xf numFmtId="10" fontId="0" fillId="0" borderId="0" xfId="2" applyNumberFormat="1" applyFont="1"/>
    <xf numFmtId="44" fontId="0" fillId="0" borderId="0" xfId="0" applyNumberFormat="1"/>
    <xf numFmtId="6" fontId="0" fillId="0" borderId="0" xfId="0" applyNumberFormat="1"/>
    <xf numFmtId="0" fontId="0" fillId="0" borderId="0" xfId="0" applyNumberFormat="1"/>
    <xf numFmtId="0" fontId="0" fillId="2" borderId="0" xfId="0" applyFill="1"/>
    <xf numFmtId="10" fontId="0" fillId="2" borderId="0" xfId="2" applyNumberFormat="1" applyFont="1" applyFill="1"/>
    <xf numFmtId="44" fontId="2" fillId="2" borderId="0" xfId="1" applyFont="1" applyFill="1"/>
    <xf numFmtId="44" fontId="0" fillId="2" borderId="0" xfId="1" applyFont="1" applyFill="1"/>
    <xf numFmtId="164" fontId="0" fillId="2" borderId="0" xfId="2" applyNumberFormat="1" applyFont="1" applyFill="1"/>
    <xf numFmtId="9" fontId="0" fillId="2" borderId="0" xfId="2" applyFont="1" applyFill="1"/>
    <xf numFmtId="44" fontId="0" fillId="2" borderId="0" xfId="0" applyNumberFormat="1" applyFill="1"/>
    <xf numFmtId="14" fontId="0" fillId="2" borderId="0" xfId="0" applyNumberFormat="1" applyFill="1"/>
    <xf numFmtId="0" fontId="0" fillId="3" borderId="0" xfId="0" applyFill="1"/>
    <xf numFmtId="10" fontId="0" fillId="3" borderId="0" xfId="2" applyNumberFormat="1" applyFont="1" applyFill="1"/>
    <xf numFmtId="44" fontId="2" fillId="3" borderId="0" xfId="1" applyFont="1" applyFill="1"/>
    <xf numFmtId="44" fontId="0" fillId="3" borderId="0" xfId="1" applyFont="1" applyFill="1"/>
    <xf numFmtId="164" fontId="0" fillId="3" borderId="0" xfId="2" applyNumberFormat="1" applyFont="1" applyFill="1"/>
    <xf numFmtId="9" fontId="0" fillId="3" borderId="0" xfId="2" applyFont="1" applyFill="1"/>
    <xf numFmtId="44" fontId="0" fillId="3" borderId="0" xfId="0" applyNumberFormat="1" applyFill="1"/>
    <xf numFmtId="0" fontId="2" fillId="0" borderId="0" xfId="0" applyFont="1" applyAlignment="1">
      <alignment vertical="center"/>
    </xf>
    <xf numFmtId="14" fontId="0" fillId="0" borderId="1" xfId="0" applyNumberFormat="1" applyBorder="1"/>
    <xf numFmtId="44" fontId="0" fillId="0" borderId="1" xfId="1" applyFont="1" applyBorder="1"/>
    <xf numFmtId="0" fontId="0" fillId="0" borderId="5" xfId="0" applyBorder="1" applyAlignment="1">
      <alignment horizontal="center"/>
    </xf>
    <xf numFmtId="44" fontId="0" fillId="0" borderId="6" xfId="1" applyFont="1" applyBorder="1"/>
    <xf numFmtId="0" fontId="0" fillId="0" borderId="10" xfId="0" applyBorder="1" applyAlignment="1">
      <alignment horizontal="center"/>
    </xf>
    <xf numFmtId="14" fontId="0" fillId="0" borderId="11" xfId="0" applyNumberFormat="1" applyBorder="1"/>
    <xf numFmtId="44" fontId="0" fillId="0" borderId="11" xfId="1" applyFont="1" applyBorder="1"/>
    <xf numFmtId="44" fontId="0" fillId="0" borderId="12" xfId="1" applyFont="1" applyBorder="1"/>
    <xf numFmtId="0" fontId="0" fillId="0" borderId="13" xfId="0" applyBorder="1" applyAlignment="1">
      <alignment horizontal="center"/>
    </xf>
    <xf numFmtId="14" fontId="0" fillId="0" borderId="14" xfId="0" applyNumberFormat="1" applyBorder="1"/>
    <xf numFmtId="44" fontId="0" fillId="0" borderId="14" xfId="1" applyFont="1" applyBorder="1"/>
    <xf numFmtId="44" fontId="0" fillId="0" borderId="15" xfId="1" applyFont="1" applyBorder="1"/>
    <xf numFmtId="165" fontId="0" fillId="0" borderId="0" xfId="0" applyNumberFormat="1"/>
    <xf numFmtId="166" fontId="0" fillId="0" borderId="0" xfId="2" applyNumberFormat="1" applyFont="1"/>
    <xf numFmtId="166" fontId="0" fillId="0" borderId="0" xfId="2" applyNumberFormat="1" applyFont="1" applyAlignment="1">
      <alignment horizontal="center"/>
    </xf>
    <xf numFmtId="0" fontId="2" fillId="4" borderId="0" xfId="0" applyFont="1" applyFill="1"/>
    <xf numFmtId="44" fontId="2" fillId="4" borderId="0" xfId="1" applyFont="1" applyFill="1"/>
    <xf numFmtId="14" fontId="0" fillId="3" borderId="0" xfId="0" applyNumberFormat="1" applyFill="1"/>
    <xf numFmtId="10" fontId="2" fillId="0" borderId="0" xfId="2" applyNumberFormat="1" applyFont="1"/>
    <xf numFmtId="44" fontId="2" fillId="0" borderId="0" xfId="1" applyFont="1" applyFill="1"/>
    <xf numFmtId="0" fontId="0" fillId="0" borderId="0" xfId="1" applyNumberFormat="1" applyFont="1"/>
    <xf numFmtId="0" fontId="0" fillId="0" borderId="8"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19" xfId="0" applyFill="1" applyBorder="1" applyAlignment="1">
      <alignment horizontal="center"/>
    </xf>
    <xf numFmtId="0" fontId="0" fillId="0" borderId="0" xfId="0" applyAlignment="1">
      <alignment horizontal="center"/>
    </xf>
    <xf numFmtId="44" fontId="0" fillId="0" borderId="3" xfId="0" applyNumberFormat="1" applyBorder="1" applyAlignment="1">
      <alignment horizontal="center" vertical="center"/>
    </xf>
    <xf numFmtId="0" fontId="0" fillId="0" borderId="8" xfId="0" applyBorder="1" applyAlignment="1">
      <alignment horizontal="center" vertical="center"/>
    </xf>
    <xf numFmtId="44" fontId="2" fillId="0" borderId="4" xfId="0" applyNumberFormat="1" applyFont="1" applyBorder="1" applyAlignment="1">
      <alignment horizontal="center" vertical="center"/>
    </xf>
    <xf numFmtId="0" fontId="2" fillId="0" borderId="9" xfId="0" applyFont="1" applyBorder="1" applyAlignment="1">
      <alignment horizontal="center"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4" fontId="0" fillId="0" borderId="7" xfId="0" applyNumberFormat="1" applyBorder="1" applyAlignment="1">
      <alignment horizontal="center" vertical="center"/>
    </xf>
    <xf numFmtId="14" fontId="0" fillId="0" borderId="8" xfId="0" applyNumberForma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31" xfId="0" applyBorder="1" applyAlignment="1">
      <alignment horizontal="center" vertical="center"/>
    </xf>
    <xf numFmtId="0" fontId="0" fillId="0" borderId="27" xfId="0" applyBorder="1" applyAlignment="1">
      <alignment horizontal="center" vertical="center"/>
    </xf>
    <xf numFmtId="0" fontId="0" fillId="0" borderId="30" xfId="0" applyBorder="1" applyAlignment="1">
      <alignment horizontal="center" vertical="center"/>
    </xf>
    <xf numFmtId="0" fontId="4" fillId="5" borderId="36" xfId="0" applyFont="1" applyFill="1" applyBorder="1" applyAlignment="1">
      <alignment horizontal="center" wrapText="1" readingOrder="1"/>
    </xf>
    <xf numFmtId="0" fontId="5" fillId="6" borderId="0" xfId="0" applyFont="1" applyFill="1" applyAlignment="1">
      <alignment wrapText="1"/>
    </xf>
    <xf numFmtId="0" fontId="5" fillId="7" borderId="36" xfId="0" applyFont="1" applyFill="1" applyBorder="1" applyAlignment="1">
      <alignment horizontal="right" wrapText="1" readingOrder="1"/>
    </xf>
    <xf numFmtId="0" fontId="5" fillId="7" borderId="36" xfId="0" applyFont="1" applyFill="1" applyBorder="1" applyAlignment="1">
      <alignment horizontal="left" wrapText="1" readingOrder="1"/>
    </xf>
    <xf numFmtId="0" fontId="6" fillId="7" borderId="36" xfId="3" applyFill="1" applyBorder="1" applyAlignment="1">
      <alignment horizontal="left" wrapText="1" readingOrder="1"/>
    </xf>
    <xf numFmtId="0" fontId="5" fillId="7" borderId="37" xfId="0" applyFont="1" applyFill="1" applyBorder="1" applyAlignment="1">
      <alignment horizontal="left" wrapText="1" readingOrder="1"/>
    </xf>
    <xf numFmtId="0" fontId="5" fillId="7" borderId="38" xfId="0" applyFont="1" applyFill="1" applyBorder="1" applyAlignment="1">
      <alignment horizontal="right" wrapText="1" readingOrder="1"/>
    </xf>
    <xf numFmtId="0" fontId="5" fillId="7" borderId="39" xfId="0" applyFont="1" applyFill="1" applyBorder="1" applyAlignment="1">
      <alignment horizontal="right" wrapText="1" readingOrder="1"/>
    </xf>
    <xf numFmtId="0" fontId="5" fillId="7" borderId="40" xfId="0" applyFont="1" applyFill="1" applyBorder="1" applyAlignment="1">
      <alignment horizontal="right" wrapText="1" readingOrder="1"/>
    </xf>
    <xf numFmtId="0" fontId="5" fillId="7" borderId="41" xfId="0" applyFont="1" applyFill="1" applyBorder="1" applyAlignment="1">
      <alignment horizontal="left" wrapText="1" readingOrder="1"/>
    </xf>
    <xf numFmtId="0" fontId="5" fillId="7" borderId="42" xfId="0" applyFont="1" applyFill="1" applyBorder="1" applyAlignment="1">
      <alignment horizontal="left" wrapText="1" readingOrder="1"/>
    </xf>
    <xf numFmtId="0" fontId="5" fillId="7" borderId="43" xfId="0" applyFont="1" applyFill="1" applyBorder="1" applyAlignment="1">
      <alignment horizontal="left" wrapText="1" readingOrder="1"/>
    </xf>
    <xf numFmtId="0" fontId="6" fillId="7" borderId="41" xfId="3" applyFill="1" applyBorder="1" applyAlignment="1">
      <alignment horizontal="left" wrapText="1" readingOrder="1"/>
    </xf>
    <xf numFmtId="0" fontId="6" fillId="7" borderId="43" xfId="3" applyFill="1" applyBorder="1" applyAlignment="1">
      <alignment horizontal="left" wrapText="1" readingOrder="1"/>
    </xf>
    <xf numFmtId="0" fontId="6" fillId="7" borderId="42" xfId="3" applyFill="1" applyBorder="1" applyAlignment="1">
      <alignment horizontal="left" wrapText="1" readingOrder="1"/>
    </xf>
    <xf numFmtId="0" fontId="5" fillId="7" borderId="41" xfId="0" applyFont="1" applyFill="1" applyBorder="1" applyAlignment="1">
      <alignment horizontal="center" wrapText="1" readingOrder="1"/>
    </xf>
    <xf numFmtId="0" fontId="5" fillId="7" borderId="43" xfId="0" applyFont="1" applyFill="1" applyBorder="1" applyAlignment="1">
      <alignment horizontal="center" wrapText="1" readingOrder="1"/>
    </xf>
    <xf numFmtId="0" fontId="5" fillId="7" borderId="42" xfId="0" applyFont="1" applyFill="1" applyBorder="1" applyAlignment="1">
      <alignment horizontal="center" wrapText="1" readingOrder="1"/>
    </xf>
  </cellXfs>
  <cellStyles count="4">
    <cellStyle name="Currency" xfId="1" builtinId="4"/>
    <cellStyle name="Hyperlink" xfId="3" builtinId="8"/>
    <cellStyle name="Normal" xfId="0" builtinId="0"/>
    <cellStyle name="Percent" xfId="2" builtinId="5"/>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501F51-6904-45F7-93CF-A4FC3FC86F81}" autoFormatId="16" applyNumberFormats="0" applyBorderFormats="0" applyFontFormats="0" applyPatternFormats="0" applyAlignmentFormats="0" applyWidthHeightFormats="0">
  <queryTableRefresh nextId="2">
    <queryTableFields count="1">
      <queryTableField id="1" name="filename.2"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2267B5-2FA6-4213-851A-BD84F7B79538}" name="python_files" displayName="python_files" ref="A1:A171" tableType="queryTable" totalsRowShown="0">
  <autoFilter ref="A1:A171" xr:uid="{7B2267B5-2FA6-4213-851A-BD84F7B79538}"/>
  <tableColumns count="1">
    <tableColumn id="1" xr3:uid="{8F338DE7-B90F-4CD6-ADCE-68A79D1D8752}" uniqueName="1" name="Column1"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www.google.com/url?q=https://github.com/gummyworm/monster&amp;sa=D&amp;source=editors&amp;ust=1758659053931800&amp;usg=AOvVaw3-_l8WcuLijRhaD3b82JoC" TargetMode="External"/><Relationship Id="rId117" Type="http://schemas.openxmlformats.org/officeDocument/2006/relationships/hyperlink" Target="https://www.google.com/url?q=http://vcfed.org&amp;sa=D&amp;source=editors&amp;ust=1758659053969759&amp;usg=AOvVaw2o4Uu2xW7gI3zxTsmtrgfi" TargetMode="External"/><Relationship Id="rId21" Type="http://schemas.openxmlformats.org/officeDocument/2006/relationships/hyperlink" Target="https://www.google.com/url?q=http://BitHistory.org&amp;sa=D&amp;source=editors&amp;ust=1758659053930323&amp;usg=AOvVaw2GE92_WnFyQ3UIkvSFEbxu" TargetMode="External"/><Relationship Id="rId42" Type="http://schemas.openxmlformats.org/officeDocument/2006/relationships/hyperlink" Target="https://www.google.com/url?q=http://ForgottenMachines.com&amp;sa=D&amp;source=editors&amp;ust=1758659053938453&amp;usg=AOvVaw100_sv0ZhYARbR7LmhW9vt" TargetMode="External"/><Relationship Id="rId47" Type="http://schemas.openxmlformats.org/officeDocument/2006/relationships/hyperlink" Target="https://www.google.com/url?q=http://genericable.com&amp;sa=D&amp;source=editors&amp;ust=1758659053939777&amp;usg=AOvVaw1yuywQ4ertserGgtk7yMFg" TargetMode="External"/><Relationship Id="rId63" Type="http://schemas.openxmlformats.org/officeDocument/2006/relationships/hyperlink" Target="https://www.google.com/url?q=http://juicycrumb.com&amp;sa=D&amp;source=editors&amp;ust=1758659053948037&amp;usg=AOvVaw07TfRureidbd-NeXJ_-Wls" TargetMode="External"/><Relationship Id="rId68" Type="http://schemas.openxmlformats.org/officeDocument/2006/relationships/hyperlink" Target="https://www.google.com/url?q=https://www.youtube.com/@LGR&amp;sa=D&amp;source=editors&amp;ust=1758659053950288&amp;usg=AOvVaw0nUXV_uyuPaDZ47x1bz1Fq" TargetMode="External"/><Relationship Id="rId84" Type="http://schemas.openxmlformats.org/officeDocument/2006/relationships/hyperlink" Target="https://www.google.com/url?q=http://Nephrite.FM&amp;sa=D&amp;source=editors&amp;ust=1758659053958327&amp;usg=AOvVaw1gvIGNsg8GZiPfEAXU6DSW" TargetMode="External"/><Relationship Id="rId89" Type="http://schemas.openxmlformats.org/officeDocument/2006/relationships/hyperlink" Target="https://www.google.com/url?q=http://r-12.net&amp;sa=D&amp;source=editors&amp;ust=1758659053961595&amp;usg=AOvVaw0WAI0KMrNbV_QAJFn8qh7m" TargetMode="External"/><Relationship Id="rId112" Type="http://schemas.openxmlformats.org/officeDocument/2006/relationships/hyperlink" Target="https://www.google.com/url?q=https://www.facebook.com/groups/690000664701397&amp;sa=D&amp;source=editors&amp;ust=1758659053968711&amp;usg=AOvVaw0OO6BeykTy1KOJdA9SOdrH" TargetMode="External"/><Relationship Id="rId16" Type="http://schemas.openxmlformats.org/officeDocument/2006/relationships/hyperlink" Target="https://www.google.com/url?q=https://ComputerGraphicsMuseum.org&amp;sa=D&amp;source=editors&amp;ust=1758659053929058&amp;usg=AOvVaw108f1yHS0iGxoCYxa01TKH" TargetMode="External"/><Relationship Id="rId107" Type="http://schemas.openxmlformats.org/officeDocument/2006/relationships/hyperlink" Target="https://www.google.com/url?q=http://Youtube.com/@superstar64&amp;sa=D&amp;source=editors&amp;ust=1758659053967699&amp;usg=AOvVaw0pVj0FzeSCS3HraH0EQT9U" TargetMode="External"/><Relationship Id="rId11" Type="http://schemas.openxmlformats.org/officeDocument/2006/relationships/hyperlink" Target="https://www.google.com/url?q=https://www.antique-radios.org&amp;sa=D&amp;source=editors&amp;ust=1758659053927175&amp;usg=AOvVaw1Bqt6NxwCQv2RVg2V_fpky" TargetMode="External"/><Relationship Id="rId32" Type="http://schemas.openxmlformats.org/officeDocument/2006/relationships/hyperlink" Target="https://www.google.com/url?q=http://www.astrorat.com&amp;sa=D&amp;source=editors&amp;ust=1758659053934894&amp;usg=AOvVaw3TWyWijNRrVJK_LD6g4lOu" TargetMode="External"/><Relationship Id="rId37" Type="http://schemas.openxmlformats.org/officeDocument/2006/relationships/hyperlink" Target="https://www.google.com/url?q=http://www.sys64738.net&amp;sa=D&amp;source=editors&amp;ust=1758659053935761&amp;usg=AOvVaw3pGgdthRsp3bXD9mTc3xvS" TargetMode="External"/><Relationship Id="rId53" Type="http://schemas.openxmlformats.org/officeDocument/2006/relationships/hyperlink" Target="https://www.google.com/url?q=http://www.computerarium.org&amp;sa=D&amp;source=editors&amp;ust=1758659053942343&amp;usg=AOvVaw0QAkWi51gtyymDI9AQtsNx" TargetMode="External"/><Relationship Id="rId58" Type="http://schemas.openxmlformats.org/officeDocument/2006/relationships/hyperlink" Target="https://www.google.com/url?q=https://jcm-1.com&amp;sa=D&amp;source=editors&amp;ust=1758659053944960&amp;usg=AOvVaw3Py7W3KdM4QmsbxU2bz_nL" TargetMode="External"/><Relationship Id="rId74" Type="http://schemas.openxmlformats.org/officeDocument/2006/relationships/hyperlink" Target="https://www.google.com/url?q=https://www.atariprotos.com/&amp;sa=D&amp;source=editors&amp;ust=1758659053953823&amp;usg=AOvVaw1yoGKNMZB3YGBWPBSCGFCK" TargetMode="External"/><Relationship Id="rId79" Type="http://schemas.openxmlformats.org/officeDocument/2006/relationships/hyperlink" Target="https://www.google.com/url?q=https://www.facebook.com/profile.php?id%3D61550529724304%26mibextid%3DZbWKwL&amp;sa=D&amp;source=editors&amp;ust=1758659053955607&amp;usg=AOvVaw0gXqHfVhfRN1YySbWgNPoh" TargetMode="External"/><Relationship Id="rId102" Type="http://schemas.openxmlformats.org/officeDocument/2006/relationships/hyperlink" Target="https://www.google.com/url?q=https://forums.sgi.sh/index.php&amp;sa=D&amp;source=editors&amp;ust=1758659053965753&amp;usg=AOvVaw0jzQAv4eZrmr8Wv7BS19UK" TargetMode="External"/><Relationship Id="rId123" Type="http://schemas.openxmlformats.org/officeDocument/2006/relationships/hyperlink" Target="https://www.google.com/url?q=http://quarex.com&amp;sa=D&amp;source=editors&amp;ust=1758659053970993&amp;usg=AOvVaw3aJqKlSrQxQHEZkm_jAPpm" TargetMode="External"/><Relationship Id="rId5" Type="http://schemas.openxmlformats.org/officeDocument/2006/relationships/hyperlink" Target="https://www.google.com/url?q=http://Adwaterandstir.com&amp;sa=D&amp;source=editors&amp;ust=1758659053925197&amp;usg=AOvVaw3NT1DTc0ORZgx34az3Kln6" TargetMode="External"/><Relationship Id="rId61" Type="http://schemas.openxmlformats.org/officeDocument/2006/relationships/hyperlink" Target="https://www.google.com/url?q=https://www.youtube.com/@jonobst&amp;sa=D&amp;source=editors&amp;ust=1758659053946814&amp;usg=AOvVaw1UaXgNEJuaL6Mr_FXMjMf6" TargetMode="External"/><Relationship Id="rId82" Type="http://schemas.openxmlformats.org/officeDocument/2006/relationships/hyperlink" Target="https://www.google.com/url?q=http://mrmacintosh.com&amp;sa=D&amp;source=editors&amp;ust=1758659053957373&amp;usg=AOvVaw0Mrcu1Ca3QQwVuH0GXaqCA" TargetMode="External"/><Relationship Id="rId90" Type="http://schemas.openxmlformats.org/officeDocument/2006/relationships/hyperlink" Target="https://www.google.com/url?q=https://www.floppydays.com&amp;sa=D&amp;source=editors&amp;ust=1758659053961863&amp;usg=AOvVaw17sOt9tldcQPnjsx-xsLcx" TargetMode="External"/><Relationship Id="rId95" Type="http://schemas.openxmlformats.org/officeDocument/2006/relationships/hyperlink" Target="https://www.google.com/url?q=https://boysontech.com&amp;sa=D&amp;source=editors&amp;ust=1758659053963999&amp;usg=AOvVaw0dGYNNqQ3fcfYiI6zaqdts" TargetMode="External"/><Relationship Id="rId19" Type="http://schemas.openxmlformats.org/officeDocument/2006/relationships/hyperlink" Target="https://www.google.com/url?q=http://bitbinders.com&amp;sa=D&amp;source=editors&amp;ust=1758659053929995&amp;usg=AOvVaw1Q0zGALPJfiXq4LgeflsR-" TargetMode="External"/><Relationship Id="rId14" Type="http://schemas.openxmlformats.org/officeDocument/2006/relationships/hyperlink" Target="https://www.google.com/url?q=https://github.com/AwesomeDolphin/MegaAGI/&amp;sa=D&amp;source=editors&amp;ust=1758659053928517&amp;usg=AOvVaw0sduA6IFk-2zbcUl2DnnuE" TargetMode="External"/><Relationship Id="rId22" Type="http://schemas.openxmlformats.org/officeDocument/2006/relationships/hyperlink" Target="https://www.google.com/url?q=https://www.blackbag.us/vc/&amp;sa=D&amp;source=editors&amp;ust=1758659053930566&amp;usg=AOvVaw3wPoSU_sPTOJ0qs9FhTGFp" TargetMode="External"/><Relationship Id="rId27" Type="http://schemas.openxmlformats.org/officeDocument/2006/relationships/hyperlink" Target="https://www.google.com/url?q=https://byteshiftmusic.com&amp;sa=D&amp;source=editors&amp;ust=1758659053931950&amp;usg=AOvVaw3PlEvUu5Yg0FUtM5DEYdY3" TargetMode="External"/><Relationship Id="rId30" Type="http://schemas.openxmlformats.org/officeDocument/2006/relationships/hyperlink" Target="https://www.google.com/url?q=https://dansanderson.com/mega65/&amp;sa=D&amp;source=editors&amp;ust=1758659053934182&amp;usg=AOvVaw2j3M-eHBm0XT2AFEmXKNh7" TargetMode="External"/><Relationship Id="rId35" Type="http://schemas.openxmlformats.org/officeDocument/2006/relationships/hyperlink" Target="https://www.google.com/url?q=https://commodore.bombjack.org&amp;sa=D&amp;source=editors&amp;ust=1758659053935436&amp;usg=AOvVaw2UbofvhQgtaGZYMQG0LmxX" TargetMode="External"/><Relationship Id="rId43" Type="http://schemas.openxmlformats.org/officeDocument/2006/relationships/hyperlink" Target="https://www.google.com/url?q=http://Abzman2k.wordpress.com&amp;sa=D&amp;source=editors&amp;ust=1758659053938757&amp;usg=AOvVaw0cXakuCPhFziKYfqpBFpcM" TargetMode="External"/><Relationship Id="rId48" Type="http://schemas.openxmlformats.org/officeDocument/2006/relationships/hyperlink" Target="https://www.google.com/url?q=https://MDCon.Live&amp;sa=D&amp;source=editors&amp;ust=1758659053940243&amp;usg=AOvVaw2h9Wm5s9Rv3NCiP8ktz0mV" TargetMode="External"/><Relationship Id="rId56" Type="http://schemas.openxmlformats.org/officeDocument/2006/relationships/hyperlink" Target="https://www.google.com/url?q=https://www.thingiverse.com/jesus_eric/&amp;sa=D&amp;source=editors&amp;ust=1758659053943804&amp;usg=AOvVaw3UYLuJBx_eTRxX3UmBM0Wd" TargetMode="External"/><Relationship Id="rId64" Type="http://schemas.openxmlformats.org/officeDocument/2006/relationships/hyperlink" Target="https://www.google.com/url?q=https://nybblesandbytes.net/&amp;sa=D&amp;source=editors&amp;ust=1758659053948323&amp;usg=AOvVaw0Btp5EIgRxQ5AEC9FLL4N_" TargetMode="External"/><Relationship Id="rId69" Type="http://schemas.openxmlformats.org/officeDocument/2006/relationships/hyperlink" Target="https://www.google.com/url?q=http://www.mac84.net&amp;sa=D&amp;source=editors&amp;ust=1758659053951372&amp;usg=AOvVaw1fZZiZs2hKWxs9SQcgwzYe" TargetMode="External"/><Relationship Id="rId77" Type="http://schemas.openxmlformats.org/officeDocument/2006/relationships/hyperlink" Target="https://www.google.com/url?q=http://melissabarron.net&amp;sa=D&amp;source=editors&amp;ust=1758659053954827&amp;usg=AOvVaw1qtM3YZOOXafEpmYFnAaZ-" TargetMode="External"/><Relationship Id="rId100" Type="http://schemas.openxmlformats.org/officeDocument/2006/relationships/hyperlink" Target="https://www.google.com/url?q=https://www.facebook.com/semichiganvcc&amp;sa=D&amp;source=editors&amp;ust=1758659053965182&amp;usg=AOvVaw1khf5kEqqlbFyugDfj-g61" TargetMode="External"/><Relationship Id="rId105" Type="http://schemas.openxmlformats.org/officeDocument/2006/relationships/hyperlink" Target="https://www.google.com/url?q=http://style64.org&amp;sa=D&amp;source=editors&amp;ust=1758659053967407&amp;usg=AOvVaw1qInR7eNMwDvrmDLD6RT6o" TargetMode="External"/><Relationship Id="rId113" Type="http://schemas.openxmlformats.org/officeDocument/2006/relationships/hyperlink" Target="https://www.google.com/url?q=http://www.sprawltechlib.com/&amp;sa=D&amp;source=editors&amp;ust=1758659053968848&amp;usg=AOvVaw3Bj6_FaIiUeAUMQJgp63u7" TargetMode="External"/><Relationship Id="rId118" Type="http://schemas.openxmlformats.org/officeDocument/2006/relationships/hyperlink" Target="https://www.google.com/url?q=https://wafflenet.com&amp;sa=D&amp;source=editors&amp;ust=1758659053969994&amp;usg=AOvVaw1TuzB2hOisSK50htezhVNs" TargetMode="External"/><Relationship Id="rId126" Type="http://schemas.openxmlformats.org/officeDocument/2006/relationships/hyperlink" Target="https://www.google.com/url?q=https://zigzagjoe.com&amp;sa=D&amp;source=editors&amp;ust=1758659053971431&amp;usg=AOvVaw08XmIKgMVyU64_PGw6siQL" TargetMode="External"/><Relationship Id="rId8" Type="http://schemas.openxmlformats.org/officeDocument/2006/relationships/hyperlink" Target="https://www.google.com/url?q=http://www.analyticslounge.org&amp;sa=D&amp;source=editors&amp;ust=1758659053926351&amp;usg=AOvVaw1wRG79bIn5uHF25xNkA_Ks" TargetMode="External"/><Relationship Id="rId51" Type="http://schemas.openxmlformats.org/officeDocument/2006/relationships/hyperlink" Target="https://www.google.com/url?q=http://inidev.io&amp;sa=D&amp;source=editors&amp;ust=1758659053941355&amp;usg=AOvVaw3YP8pdQXER3szNnLIT0wJH" TargetMode="External"/><Relationship Id="rId72" Type="http://schemas.openxmlformats.org/officeDocument/2006/relationships/hyperlink" Target="https://www.google.com/url?q=https://retroalcove.com&amp;sa=D&amp;source=editors&amp;ust=1758659053952206&amp;usg=AOvVaw12oZ_qqS2KFIahdoE3wq8o" TargetMode="External"/><Relationship Id="rId80" Type="http://schemas.openxmlformats.org/officeDocument/2006/relationships/hyperlink" Target="https://www.google.com/url?q=https://midwestcomputermuseum.com/&amp;sa=D&amp;source=editors&amp;ust=1758659053955938&amp;usg=AOvVaw0c64LA-57-ovhSjIIlV21H" TargetMode="External"/><Relationship Id="rId85" Type="http://schemas.openxmlformats.org/officeDocument/2006/relationships/hyperlink" Target="https://www.google.com/url?q=http://oldschoolgamer.com&amp;sa=D&amp;source=editors&amp;ust=1758659053959486&amp;usg=AOvVaw2LejOsBGQ5dbK2ExgJ74U2" TargetMode="External"/><Relationship Id="rId93" Type="http://schemas.openxmlformats.org/officeDocument/2006/relationships/hyperlink" Target="https://www.google.com/url?q=https://switcher.acutisdata.com/&amp;sa=D&amp;source=editors&amp;ust=1758659053963277&amp;usg=AOvVaw3zxhZAtfWMcavmgpnOLOov" TargetMode="External"/><Relationship Id="rId98" Type="http://schemas.openxmlformats.org/officeDocument/2006/relationships/hyperlink" Target="https://www.google.com/url?q=http://www.lisa2.com&amp;sa=D&amp;source=editors&amp;ust=1758659053964784&amp;usg=AOvVaw0j1gXcAJR01GtQJqOIyCbz" TargetMode="External"/><Relationship Id="rId121" Type="http://schemas.openxmlformats.org/officeDocument/2006/relationships/hyperlink" Target="https://www.google.com/url?q=https://docs.google.com/document/d/1FjVjNasWbjvj4Z1VgBGOZuFeCn4j6L2GgcXAmoW9mXA/edit?usp%3Dsharing&amp;sa=D&amp;source=editors&amp;ust=1758659053970539&amp;usg=AOvVaw1cyKG0vIUP9PEGjW06FxDZ" TargetMode="External"/><Relationship Id="rId3" Type="http://schemas.openxmlformats.org/officeDocument/2006/relationships/hyperlink" Target="https://www.google.com/url?q=https://www.youtube.com/@ActionRetro&amp;sa=D&amp;source=editors&amp;ust=1758659053924547&amp;usg=AOvVaw1OI3VQzCtResqrwyF8BN1v" TargetMode="External"/><Relationship Id="rId12" Type="http://schemas.openxmlformats.org/officeDocument/2006/relationships/hyperlink" Target="https://www.google.com/url?q=https://www.ataribbs.com&amp;sa=D&amp;source=editors&amp;ust=1758659053927433&amp;usg=AOvVaw2HeAQ5SnT0wmob_XZHHhY9" TargetMode="External"/><Relationship Id="rId17" Type="http://schemas.openxmlformats.org/officeDocument/2006/relationships/hyperlink" Target="https://www.google.com/url?q=https://www.youtube.com/bigbadbench&amp;sa=D&amp;source=editors&amp;ust=1758659053929445&amp;usg=AOvVaw1diK0N1Wq9IQrYSP176eqN" TargetMode="External"/><Relationship Id="rId25" Type="http://schemas.openxmlformats.org/officeDocument/2006/relationships/hyperlink" Target="https://www.google.com/url?q=http://cs.drexel.edu/~bls96/eniac/&amp;sa=D&amp;source=editors&amp;ust=1758659053931494&amp;usg=AOvVaw0K9vtxLvOsqy9ytdG_vA4P" TargetMode="External"/><Relationship Id="rId33" Type="http://schemas.openxmlformats.org/officeDocument/2006/relationships/hyperlink" Target="https://www.google.com/url?q=https://youtube.com/@davesretrovideolab2709?si%3De_mErkZUV0gXgwex&amp;sa=D&amp;source=editors&amp;ust=1758659053935063&amp;usg=AOvVaw3jyOk9clzaBqUtEqIRaHc-" TargetMode="External"/><Relationship Id="rId38" Type="http://schemas.openxmlformats.org/officeDocument/2006/relationships/hyperlink" Target="https://www.google.com/url?q=http://Build-a-Blinkie.org&amp;sa=D&amp;source=editors&amp;ust=1758659053936570&amp;usg=AOvVaw2V5lLXXPigKFoWg8RwktgZ" TargetMode="External"/><Relationship Id="rId46" Type="http://schemas.openxmlformats.org/officeDocument/2006/relationships/hyperlink" Target="https://www.google.com/url?q=https://geekenspiel.com/&amp;sa=D&amp;source=editors&amp;ust=1758659053939511&amp;usg=AOvVaw2SHoNMJtiLh2PK4RKwApF6" TargetMode="External"/><Relationship Id="rId59" Type="http://schemas.openxmlformats.org/officeDocument/2006/relationships/hyperlink" Target="https://www.google.com/url?q=https://8bithe.art&amp;sa=D&amp;source=editors&amp;ust=1758659053945893&amp;usg=AOvVaw2pYMcFYPvERmNDnVeskxZ-" TargetMode="External"/><Relationship Id="rId67" Type="http://schemas.openxmlformats.org/officeDocument/2006/relationships/hyperlink" Target="https://www.google.com/url?q=https://www.sunrise-ev.com&amp;sa=D&amp;source=editors&amp;ust=1758659053949819&amp;usg=AOvVaw1jkSYFILWjPPZSIfOazQ_x" TargetMode="External"/><Relationship Id="rId103" Type="http://schemas.openxmlformats.org/officeDocument/2006/relationships/hyperlink" Target="https://www.google.com/url?q=http://www.specfive.com&amp;sa=D&amp;source=editors&amp;ust=1758659053966227&amp;usg=AOvVaw1-qurRyHb-U65HUZwuk42F" TargetMode="External"/><Relationship Id="rId108" Type="http://schemas.openxmlformats.org/officeDocument/2006/relationships/hyperlink" Target="https://www.google.com/url?q=http://www.retromodem.com&amp;sa=D&amp;source=editors&amp;ust=1758659053967856&amp;usg=AOvVaw0_PahITImXOXDj071ixyLL" TargetMode="External"/><Relationship Id="rId116" Type="http://schemas.openxmlformats.org/officeDocument/2006/relationships/hyperlink" Target="https://www.google.com/url?q=https://vcfmw.org&amp;sa=D&amp;source=editors&amp;ust=1758659053969608&amp;usg=AOvVaw3BatulnKSGgKuAxWSxeJI4" TargetMode="External"/><Relationship Id="rId124" Type="http://schemas.openxmlformats.org/officeDocument/2006/relationships/hyperlink" Target="https://www.google.com/url?q=https://zap-coders.com/&amp;sa=D&amp;source=editors&amp;ust=1758659053971149&amp;usg=AOvVaw0BYerb8gJKAbkLlxg68c8L" TargetMode="External"/><Relationship Id="rId20" Type="http://schemas.openxmlformats.org/officeDocument/2006/relationships/hyperlink" Target="https://www.google.com/url?q=http://BitHistory.org&amp;sa=D&amp;source=editors&amp;ust=1758659053930245&amp;usg=AOvVaw3s8vB_l44yxsS4gQ-jXKVY" TargetMode="External"/><Relationship Id="rId41" Type="http://schemas.openxmlformats.org/officeDocument/2006/relationships/hyperlink" Target="https://www.google.com/url?q=http://textadventure.net&amp;sa=D&amp;source=editors&amp;ust=1758659053938178&amp;usg=AOvVaw0bTkaknmjmhH3FJEGnmEmJ" TargetMode="External"/><Relationship Id="rId54" Type="http://schemas.openxmlformats.org/officeDocument/2006/relationships/hyperlink" Target="https://www.google.com/url?q=http://bluescsi.com&amp;sa=D&amp;source=editors&amp;ust=1758659053943031&amp;usg=AOvVaw2JSsV_qOF1YwRYABYsgrkm" TargetMode="External"/><Relationship Id="rId62" Type="http://schemas.openxmlformats.org/officeDocument/2006/relationships/hyperlink" Target="https://www.google.com/url?q=https://jcs.org/&amp;sa=D&amp;source=editors&amp;ust=1758659053947731&amp;usg=AOvVaw0sjdphOvjc5DR5A_s0VoEF" TargetMode="External"/><Relationship Id="rId70" Type="http://schemas.openxmlformats.org/officeDocument/2006/relationships/hyperlink" Target="https://www.google.com/url?q=http://maceffects.com&amp;sa=D&amp;source=editors&amp;ust=1758659053951661&amp;usg=AOvVaw1EfICXUtCO7ULp5GCtsGav" TargetMode="External"/><Relationship Id="rId75" Type="http://schemas.openxmlformats.org/officeDocument/2006/relationships/hyperlink" Target="https://www.google.com/url?q=http://mcjonestech.com&amp;sa=D&amp;source=editors&amp;ust=1758659053954094&amp;usg=AOvVaw06ErCgqVkSkjd7s1wpj3PS" TargetMode="External"/><Relationship Id="rId83" Type="http://schemas.openxmlformats.org/officeDocument/2006/relationships/hyperlink" Target="https://www.google.com/url?q=https://www.youtube.com/@N9TAXRetroLab&amp;sa=D&amp;source=editors&amp;ust=1758659053957845&amp;usg=AOvVaw0UiTazdkbgfTkfQ3Qeo6Q1" TargetMode="External"/><Relationship Id="rId88" Type="http://schemas.openxmlformats.org/officeDocument/2006/relationships/hyperlink" Target="https://www.google.com/url?q=http://protoweb.org/&amp;sa=D&amp;source=editors&amp;ust=1758659053961327&amp;usg=AOvVaw0a9hTL5qyuIv9DOu80_9MR" TargetMode="External"/><Relationship Id="rId91" Type="http://schemas.openxmlformats.org/officeDocument/2006/relationships/hyperlink" Target="https://www.google.com/url?q=http://www.go4retro.com&amp;sa=D&amp;source=editors&amp;ust=1758659053962586&amp;usg=AOvVaw0dJETmYC9PL7my8amzdScP" TargetMode="External"/><Relationship Id="rId96" Type="http://schemas.openxmlformats.org/officeDocument/2006/relationships/hyperlink" Target="https://www.google.com/url?q=https://youtube.com/@RobJenCollections&amp;sa=D&amp;source=editors&amp;ust=1758659053964160&amp;usg=AOvVaw3urgACXQNYzh24YY8Z_HHt" TargetMode="External"/><Relationship Id="rId111" Type="http://schemas.openxmlformats.org/officeDocument/2006/relationships/hyperlink" Target="https://www.google.com/url?q=https://ebay.us/m/YCyw2c&amp;sa=D&amp;source=editors&amp;ust=1758659053968553&amp;usg=AOvVaw0RrHj3QXrqZnaXcAL5RwBy" TargetMode="External"/><Relationship Id="rId1" Type="http://schemas.openxmlformats.org/officeDocument/2006/relationships/hyperlink" Target="https://www.google.com/url?q=https://8bitclassics.com&amp;sa=D&amp;source=editors&amp;ust=1758659053923334&amp;usg=AOvVaw2q_Qnl35r-9yk8SXAXTC7r" TargetMode="External"/><Relationship Id="rId6" Type="http://schemas.openxmlformats.org/officeDocument/2006/relationships/hyperlink" Target="https://www.google.com/url?q=https://americanretro.shop/&amp;sa=D&amp;source=editors&amp;ust=1758659053925718&amp;usg=AOvVaw2ZiNMLDMig-nsTK7_k5kiA" TargetMode="External"/><Relationship Id="rId15" Type="http://schemas.openxmlformats.org/officeDocument/2006/relationships/hyperlink" Target="https://www.google.com/url?q=https://superphonerecordings.com&amp;sa=D&amp;source=editors&amp;ust=1758659053928827&amp;usg=AOvVaw3H-8jr7p9-E5MkDjeNUJvn" TargetMode="External"/><Relationship Id="rId23" Type="http://schemas.openxmlformats.org/officeDocument/2006/relationships/hyperlink" Target="https://www.google.com/url?q=https://bluescsi.com&amp;sa=D&amp;source=editors&amp;ust=1758659053930786&amp;usg=AOvVaw0Ckugj3IZlUBjJ-gP7ptdY" TargetMode="External"/><Relationship Id="rId28" Type="http://schemas.openxmlformats.org/officeDocument/2006/relationships/hyperlink" Target="https://www.google.com/url?q=https://www.chicagogamespace.com/&amp;sa=D&amp;source=editors&amp;ust=1758659053932238&amp;usg=AOvVaw2tVxo_1fbv2UUZ-Vs9bLoh" TargetMode="External"/><Relationship Id="rId36" Type="http://schemas.openxmlformats.org/officeDocument/2006/relationships/hyperlink" Target="https://www.google.com/url?q=http://DMA1.ORG&amp;sa=D&amp;source=editors&amp;ust=1758659053935587&amp;usg=AOvVaw2yB287LcaaRVotmAzt5cEo" TargetMode="External"/><Relationship Id="rId49" Type="http://schemas.openxmlformats.org/officeDocument/2006/relationships/hyperlink" Target="https://www.google.com/url?q=https://www.hak4kidz.com&amp;sa=D&amp;source=editors&amp;ust=1758659053940537&amp;usg=AOvVaw3PlDJKvmYE7garaSH4CBN3" TargetMode="External"/><Relationship Id="rId57" Type="http://schemas.openxmlformats.org/officeDocument/2006/relationships/hyperlink" Target="https://www.google.com/url?q=https://www.cbmstuff.com&amp;sa=D&amp;source=editors&amp;ust=1758659053944066&amp;usg=AOvVaw2eiuMZON3KSkuB3WWdyfnQ" TargetMode="External"/><Relationship Id="rId106" Type="http://schemas.openxmlformats.org/officeDocument/2006/relationships/hyperlink" Target="https://www.google.com/url?q=http://www.scatarians.org/&amp;sa=D&amp;source=editors&amp;ust=1758659053967545&amp;usg=AOvVaw3jkw-D6n-8PZinSQS7YugE" TargetMode="External"/><Relationship Id="rId114" Type="http://schemas.openxmlformats.org/officeDocument/2006/relationships/hyperlink" Target="https://www.google.com/url?q=http://thestopbits.net&amp;sa=D&amp;source=editors&amp;ust=1758659053968989&amp;usg=AOvVaw0Hdfo3qaby0XICvGKQrpZR" TargetMode="External"/><Relationship Id="rId119" Type="http://schemas.openxmlformats.org/officeDocument/2006/relationships/hyperlink" Target="https://www.google.com/url?q=http://Facebook.com/walkercomputersol&amp;sa=D&amp;source=editors&amp;ust=1758659053970149&amp;usg=AOvVaw3x9KeKk6OqO0pFHPUa6Z6f" TargetMode="External"/><Relationship Id="rId10" Type="http://schemas.openxmlformats.org/officeDocument/2006/relationships/hyperlink" Target="https://www.google.com/url?q=https://x.com/anne_engineer&amp;sa=D&amp;source=editors&amp;ust=1758659053926908&amp;usg=AOvVaw0Odv0y1t5NedQ_5AtipqIS" TargetMode="External"/><Relationship Id="rId31" Type="http://schemas.openxmlformats.org/officeDocument/2006/relationships/hyperlink" Target="https://www.google.com/url?q=http://thegirlg33k.com&amp;sa=D&amp;source=editors&amp;ust=1758659053934618&amp;usg=AOvVaw0PU4lrIbyELhz6pIVA_Xjo" TargetMode="External"/><Relationship Id="rId44" Type="http://schemas.openxmlformats.org/officeDocument/2006/relationships/hyperlink" Target="https://www.google.com/url?q=https://www.freegeekchi.org&amp;sa=D&amp;source=editors&amp;ust=1758659053938990&amp;usg=AOvVaw3J48nrTR1nTMea0BXLHKsR" TargetMode="External"/><Relationship Id="rId52" Type="http://schemas.openxmlformats.org/officeDocument/2006/relationships/hyperlink" Target="https://www.google.com/url?q=https://icm.museum&amp;sa=D&amp;source=editors&amp;ust=1758659053941637&amp;usg=AOvVaw2FduNZEjvW9bgpeQQL1YwB" TargetMode="External"/><Relationship Id="rId60" Type="http://schemas.openxmlformats.org/officeDocument/2006/relationships/hyperlink" Target="https://www.google.com/url?q=https://picosysystems.store&amp;sa=D&amp;source=editors&amp;ust=1758659053946522&amp;usg=AOvVaw20tls58DjJsySRUrj2A4cL" TargetMode="External"/><Relationship Id="rId65" Type="http://schemas.openxmlformats.org/officeDocument/2006/relationships/hyperlink" Target="https://www.google.com/url?q=http://www.yyzkevin.ca&amp;sa=D&amp;source=editors&amp;ust=1758659053949081&amp;usg=AOvVaw0bsD2QCXvKe3dKIWTJrgtJ" TargetMode="External"/><Relationship Id="rId73" Type="http://schemas.openxmlformats.org/officeDocument/2006/relationships/hyperlink" Target="https://www.google.com/url?q=https://github.com/nitros9project/nitros9&amp;sa=D&amp;source=editors&amp;ust=1758659053953502&amp;usg=AOvVaw2-yeivVEHsxco_OAKASF3E" TargetMode="External"/><Relationship Id="rId78" Type="http://schemas.openxmlformats.org/officeDocument/2006/relationships/hyperlink" Target="https://www.google.com/url?q=http://drones.katzphoto.net&amp;sa=D&amp;source=editors&amp;ust=1758659053955106&amp;usg=AOvVaw2G2HeL30KUTx6IGqxxwbI_" TargetMode="External"/><Relationship Id="rId81" Type="http://schemas.openxmlformats.org/officeDocument/2006/relationships/hyperlink" Target="https://www.google.com/url?q=http://Https://mobat.ch&amp;sa=D&amp;source=editors&amp;ust=1758659053957062&amp;usg=AOvVaw1LWug9EcNb1MFpHG-GPJ53" TargetMode="External"/><Relationship Id="rId86" Type="http://schemas.openxmlformats.org/officeDocument/2006/relationships/hyperlink" Target="https://www.google.com/url?q=http://pjrcomputing.com&amp;sa=D&amp;source=editors&amp;ust=1758659053959976&amp;usg=AOvVaw3BRv09YwiqrDpDizBcVW0b" TargetMode="External"/><Relationship Id="rId94" Type="http://schemas.openxmlformats.org/officeDocument/2006/relationships/hyperlink" Target="https://www.google.com/url?q=https://sites.google.com/view/spyhuntercoco/home&amp;sa=D&amp;source=editors&amp;ust=1758659053963754&amp;usg=AOvVaw3gXdfHbtOlUbkC3AH9IRek" TargetMode="External"/><Relationship Id="rId99" Type="http://schemas.openxmlformats.org/officeDocument/2006/relationships/hyperlink" Target="https://www.google.com/url?q=http://www.scottbaret.com&amp;sa=D&amp;source=editors&amp;ust=1758659053964931&amp;usg=AOvVaw1h017GppTVkU7oqxXKupor" TargetMode="External"/><Relationship Id="rId101" Type="http://schemas.openxmlformats.org/officeDocument/2006/relationships/hyperlink" Target="https://www.google.com/url?q=http://www.dms-100.net/vcfmw&amp;sa=D&amp;source=editors&amp;ust=1758659053965426&amp;usg=AOvVaw3hOFZYnouQtcSOuAqfd93G" TargetMode="External"/><Relationship Id="rId122" Type="http://schemas.openxmlformats.org/officeDocument/2006/relationships/hyperlink" Target="https://www.google.com/url?q=http://WisconsinComputerClub.com&amp;sa=D&amp;source=editors&amp;ust=1758659053970836&amp;usg=AOvVaw2YjyBzlCsXDpTLflBs5Gtl" TargetMode="External"/><Relationship Id="rId4" Type="http://schemas.openxmlformats.org/officeDocument/2006/relationships/hyperlink" Target="https://www.google.com/url?q=https://www.youtube.com/@adriansdigitalbasement&amp;sa=D&amp;source=editors&amp;ust=1758659053924906&amp;usg=AOvVaw1JpQQTh9rgxr1BqOXfnk9v" TargetMode="External"/><Relationship Id="rId9" Type="http://schemas.openxmlformats.org/officeDocument/2006/relationships/hyperlink" Target="https://www.google.com/url?q=http://www.core64.io&amp;sa=D&amp;source=editors&amp;ust=1758659053926632&amp;usg=AOvVaw1nKINUDB-Zy3yGlLN2K8ka" TargetMode="External"/><Relationship Id="rId13" Type="http://schemas.openxmlformats.org/officeDocument/2006/relationships/hyperlink" Target="https://www.google.com/url?q=https://www.ebay.com/usr/auramarket-in&amp;sa=D&amp;source=editors&amp;ust=1758659053927971&amp;usg=AOvVaw1h9InBw7KR3wXpGDHB0MXB" TargetMode="External"/><Relationship Id="rId18" Type="http://schemas.openxmlformats.org/officeDocument/2006/relationships/hyperlink" Target="https://www.google.com/url?q=http://www.homebrewcpu.com&amp;sa=D&amp;source=editors&amp;ust=1758659053929620&amp;usg=AOvVaw2pOTwZJWhmsBEaXlFkIz3O" TargetMode="External"/><Relationship Id="rId39" Type="http://schemas.openxmlformats.org/officeDocument/2006/relationships/hyperlink" Target="https://www.google.com/url?q=https://www.youtube.com/@happycomputerguy&amp;sa=D&amp;source=editors&amp;ust=1758659053937182&amp;usg=AOvVaw1ATw_ui9zqF9emIL2J1Xrk" TargetMode="External"/><Relationship Id="rId109" Type="http://schemas.openxmlformats.org/officeDocument/2006/relationships/hyperlink" Target="https://www.google.com/url?q=https://techdungeon.xyz&amp;sa=D&amp;source=editors&amp;ust=1758659053968002&amp;usg=AOvVaw3OsPqsO7Z2sdEhIHR-xiFP" TargetMode="External"/><Relationship Id="rId34" Type="http://schemas.openxmlformats.org/officeDocument/2006/relationships/hyperlink" Target="https://www.google.com/url?q=http://timexsinclair.com&amp;sa=D&amp;source=editors&amp;ust=1758659053935297&amp;usg=AOvVaw2YCwyCdP5aXY2PVXp_kAVu" TargetMode="External"/><Relationship Id="rId50" Type="http://schemas.openxmlformats.org/officeDocument/2006/relationships/hyperlink" Target="https://www.google.com/url?q=http://i80386sx.com&amp;sa=D&amp;source=editors&amp;ust=1758659053941033&amp;usg=AOvVaw36z_02l-TxQegtHaeCykXG" TargetMode="External"/><Relationship Id="rId55" Type="http://schemas.openxmlformats.org/officeDocument/2006/relationships/hyperlink" Target="https://www.google.com/url?q=http://s100projects.com&amp;sa=D&amp;source=editors&amp;ust=1758659053943522&amp;usg=AOvVaw1WNAer8BX3cMO4LdKkd0ej" TargetMode="External"/><Relationship Id="rId76" Type="http://schemas.openxmlformats.org/officeDocument/2006/relationships/hyperlink" Target="https://www.google.com/url?q=http://Matthewschreiner.com&amp;sa=D&amp;source=editors&amp;ust=1758659053954381&amp;usg=AOvVaw0-oUEzkpwcKup14O0mbgw6" TargetMode="External"/><Relationship Id="rId97" Type="http://schemas.openxmlformats.org/officeDocument/2006/relationships/hyperlink" Target="https://www.google.com/url?q=https://ronscompvids.com/&amp;sa=D&amp;source=editors&amp;ust=1758659053964296&amp;usg=AOvVaw2wCjA18dWIQIRcL-jj5uJW" TargetMode="External"/><Relationship Id="rId104" Type="http://schemas.openxmlformats.org/officeDocument/2006/relationships/hyperlink" Target="https://www.google.com/url?q=http://www.zebrasystems.com&amp;sa=D&amp;source=editors&amp;ust=1758659053967240&amp;usg=AOvVaw3-lbORtcpLnSgQmHtwf6ni" TargetMode="External"/><Relationship Id="rId120" Type="http://schemas.openxmlformats.org/officeDocument/2006/relationships/hyperlink" Target="https://www.google.com/url?q=https://www.anl.gov/cels&amp;sa=D&amp;source=editors&amp;ust=1758659053970388&amp;usg=AOvVaw1x6CpvHih2PZC8r2tJc8D5" TargetMode="External"/><Relationship Id="rId125" Type="http://schemas.openxmlformats.org/officeDocument/2006/relationships/hyperlink" Target="https://www.google.com/url?q=https://www.facebook.com/retrotecharcade&amp;sa=D&amp;source=editors&amp;ust=1758659053971295&amp;usg=AOvVaw1QDn4Tq0VeV9aHg_P6Xy0u" TargetMode="External"/><Relationship Id="rId7" Type="http://schemas.openxmlformats.org/officeDocument/2006/relationships/hyperlink" Target="https://www.google.com/url?q=https://amigaofrochester.com&amp;sa=D&amp;source=editors&amp;ust=1758659053926039&amp;usg=AOvVaw2qUQfvrC1FpukDm-pY3gP-" TargetMode="External"/><Relationship Id="rId71" Type="http://schemas.openxmlformats.org/officeDocument/2006/relationships/hyperlink" Target="https://www.google.com/url?q=http://www.maclibrarian.com&amp;sa=D&amp;source=editors&amp;ust=1758659053951921&amp;usg=AOvVaw1LKJ6ZD6ZkCpv0wSKaJ42b" TargetMode="External"/><Relationship Id="rId92" Type="http://schemas.openxmlformats.org/officeDocument/2006/relationships/hyperlink" Target="https://www.google.com/url?q=https://www.retrotechfoundation.org&amp;sa=D&amp;source=editors&amp;ust=1758659053962915&amp;usg=AOvVaw0bJuj8sTYvjPY29MFpboL8" TargetMode="External"/><Relationship Id="rId2" Type="http://schemas.openxmlformats.org/officeDocument/2006/relationships/hyperlink" Target="https://www.google.com/url?q=http://8bitdevices.com&amp;sa=D&amp;source=editors&amp;ust=1758659053923775&amp;usg=AOvVaw2nDLQQO-5lodiytZmJrJTg" TargetMode="External"/><Relationship Id="rId29" Type="http://schemas.openxmlformats.org/officeDocument/2006/relationships/hyperlink" Target="https://www.google.com/url?q=https://youtube.com/CityXen&amp;sa=D&amp;source=editors&amp;ust=1758659053932765&amp;usg=AOvVaw1Gb1Dhd-O2WJs9AT5z2ryp" TargetMode="External"/><Relationship Id="rId24" Type="http://schemas.openxmlformats.org/officeDocument/2006/relationships/hyperlink" Target="https://www.google.com/url?q=http://www.bonuslifecomputers.com&amp;sa=D&amp;source=editors&amp;ust=1758659053931001&amp;usg=AOvVaw3TNF3FFYzbt0P10oqytS3o" TargetMode="External"/><Relationship Id="rId40" Type="http://schemas.openxmlformats.org/officeDocument/2006/relationships/hyperlink" Target="https://www.google.com/url?q=https://quackofdawn.com&amp;sa=D&amp;source=editors&amp;ust=1758659053937345&amp;usg=AOvVaw3OwX2Pbr2xnAqwl7pMc90j" TargetMode="External"/><Relationship Id="rId45" Type="http://schemas.openxmlformats.org/officeDocument/2006/relationships/hyperlink" Target="https://www.google.com/url?q=https://fujinet.online&amp;sa=D&amp;source=editors&amp;ust=1758659053939248&amp;usg=AOvVaw02Wo93Mk8FND9Lf3bcfGog" TargetMode="External"/><Relationship Id="rId66" Type="http://schemas.openxmlformats.org/officeDocument/2006/relationships/hyperlink" Target="https://www.google.com/url?q=https://kokoscript.com&amp;sa=D&amp;source=editors&amp;ust=1758659053949372&amp;usg=AOvVaw01_3S27pf88nrEQEVq_dwX" TargetMode="External"/><Relationship Id="rId87" Type="http://schemas.openxmlformats.org/officeDocument/2006/relationships/hyperlink" Target="https://www.google.com/url?q=https://www.youtube.com/@powerofvintage9442&amp;sa=D&amp;source=editors&amp;ust=1758659053961019&amp;usg=AOvVaw3I-oZZczvgZ8Punz2zuRSZ" TargetMode="External"/><Relationship Id="rId110" Type="http://schemas.openxmlformats.org/officeDocument/2006/relationships/hyperlink" Target="https://www.google.com/url?q=http://www.the8bitguy.com&amp;sa=D&amp;source=editors&amp;ust=1758659053968260&amp;usg=AOvVaw2-k8vNd_ysppij5pl11fNx" TargetMode="External"/><Relationship Id="rId115" Type="http://schemas.openxmlformats.org/officeDocument/2006/relationships/hyperlink" Target="https://www.google.com/url?q=https://michaelsweb.site/ti-computer-sale/&amp;sa=D&amp;source=editors&amp;ust=1758659053969145&amp;usg=AOvVaw3esZ3gTsU4ROnK58thVRq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C636A-F57D-4CC9-AB6C-AF8C2AD8A2B9}">
  <sheetPr codeName="Sheet1"/>
  <dimension ref="A1:AB156"/>
  <sheetViews>
    <sheetView topLeftCell="C37" workbookViewId="0">
      <selection activeCell="E23" sqref="E23"/>
    </sheetView>
  </sheetViews>
  <sheetFormatPr defaultRowHeight="15" x14ac:dyDescent="0.25"/>
  <cols>
    <col min="3" max="3" width="13.5703125" style="7" customWidth="1"/>
    <col min="4" max="4" width="13.28515625" style="4" customWidth="1"/>
    <col min="5" max="6" width="10.5703125" style="3" bestFit="1" customWidth="1"/>
    <col min="7" max="7" width="12.5703125" style="4" bestFit="1" customWidth="1"/>
    <col min="9" max="9" width="9.140625" style="3"/>
    <col min="10" max="10" width="11.5703125" style="4" bestFit="1" customWidth="1"/>
    <col min="11" max="12" width="9.140625" style="3"/>
    <col min="13" max="13" width="11.5703125" style="4" bestFit="1" customWidth="1"/>
    <col min="15" max="15" width="12.5703125" style="4" bestFit="1" customWidth="1"/>
    <col min="16" max="16" width="9.140625" style="6"/>
    <col min="17" max="17" width="9.140625" style="5"/>
    <col min="18" max="18" width="13.28515625" style="7" bestFit="1" customWidth="1"/>
    <col min="19" max="19" width="14.42578125" customWidth="1"/>
    <col min="20" max="20" width="11.5703125" bestFit="1" customWidth="1"/>
    <col min="21" max="21" width="10.5703125" bestFit="1" customWidth="1"/>
    <col min="22" max="22" width="10.5703125" customWidth="1"/>
    <col min="23" max="23" width="10.5703125" bestFit="1" customWidth="1"/>
    <col min="24" max="24" width="11.5703125" bestFit="1" customWidth="1"/>
  </cols>
  <sheetData>
    <row r="1" spans="1:28" x14ac:dyDescent="0.25">
      <c r="A1" s="61" t="s">
        <v>0</v>
      </c>
      <c r="B1" s="61" t="s">
        <v>7</v>
      </c>
      <c r="C1" s="61"/>
      <c r="D1" s="61"/>
      <c r="E1" s="61" t="s">
        <v>4</v>
      </c>
      <c r="F1" s="61"/>
      <c r="G1" s="61"/>
      <c r="H1" s="61" t="s">
        <v>9</v>
      </c>
      <c r="I1" s="61"/>
      <c r="J1" s="61"/>
      <c r="K1" s="61" t="s">
        <v>10</v>
      </c>
      <c r="L1" s="61"/>
      <c r="M1" s="61"/>
      <c r="N1" s="1"/>
      <c r="Q1" s="5" t="s">
        <v>11</v>
      </c>
      <c r="R1" s="7" t="s">
        <v>12</v>
      </c>
      <c r="S1" t="s">
        <v>5</v>
      </c>
      <c r="T1" t="s">
        <v>6</v>
      </c>
      <c r="U1" t="s">
        <v>13</v>
      </c>
      <c r="X1" t="s">
        <v>15</v>
      </c>
      <c r="Z1" t="s">
        <v>20</v>
      </c>
    </row>
    <row r="2" spans="1:28" x14ac:dyDescent="0.25">
      <c r="A2" s="61"/>
      <c r="B2" t="s">
        <v>1</v>
      </c>
      <c r="C2" s="7" t="s">
        <v>2</v>
      </c>
      <c r="D2" s="4" t="s">
        <v>3</v>
      </c>
      <c r="E2" s="3" t="s">
        <v>6</v>
      </c>
      <c r="F2" s="3" t="s">
        <v>8</v>
      </c>
      <c r="G2" s="4" t="s">
        <v>9</v>
      </c>
      <c r="H2" t="s">
        <v>6</v>
      </c>
      <c r="I2" s="3" t="s">
        <v>8</v>
      </c>
      <c r="J2" s="4" t="s">
        <v>9</v>
      </c>
      <c r="K2" s="3" t="s">
        <v>13</v>
      </c>
      <c r="L2" s="3" t="s">
        <v>8</v>
      </c>
      <c r="M2" s="4" t="s">
        <v>9</v>
      </c>
      <c r="N2">
        <v>2024</v>
      </c>
      <c r="Q2" s="5" t="s">
        <v>4</v>
      </c>
      <c r="R2" s="3">
        <v>96000</v>
      </c>
      <c r="S2" s="41">
        <v>0.12</v>
      </c>
      <c r="T2" s="1">
        <v>432</v>
      </c>
      <c r="X2">
        <f>+G73</f>
        <v>264965.88557321392</v>
      </c>
      <c r="Z2">
        <v>7000</v>
      </c>
      <c r="AB2" t="s">
        <v>21</v>
      </c>
    </row>
    <row r="3" spans="1:28" x14ac:dyDescent="0.25">
      <c r="A3" s="1">
        <v>-71</v>
      </c>
      <c r="B3" t="s">
        <v>61</v>
      </c>
      <c r="C3" s="7">
        <f>(SUM(B9:C72)/SUM(D9:D72))*12</f>
        <v>0.23392948287743323</v>
      </c>
      <c r="D3" s="45">
        <f>SUM(E3:F72)/SUM(G3:G72)*12</f>
        <v>0.16843661081268635</v>
      </c>
      <c r="E3" s="3">
        <v>432</v>
      </c>
      <c r="F3" s="3">
        <f>+R2*S2/12</f>
        <v>960</v>
      </c>
      <c r="G3" s="4">
        <f>+$R$2+E3+F3</f>
        <v>97392</v>
      </c>
      <c r="H3" t="s">
        <v>32</v>
      </c>
      <c r="I3" s="3">
        <f>+R4*S4/12</f>
        <v>132</v>
      </c>
      <c r="J3" s="4">
        <f>+I3+R4</f>
        <v>17732</v>
      </c>
      <c r="K3" s="3">
        <f>+U3/12*R3</f>
        <v>35.503333333333337</v>
      </c>
      <c r="L3" s="3">
        <f>+$S$3/12*R3</f>
        <v>230.77166666666668</v>
      </c>
      <c r="M3" s="4">
        <f>+R3+K3+L3</f>
        <v>21568.275000000001</v>
      </c>
      <c r="Q3" s="5" t="s">
        <v>10</v>
      </c>
      <c r="R3" s="3">
        <v>21302</v>
      </c>
      <c r="S3" s="40">
        <v>0.13</v>
      </c>
      <c r="U3">
        <v>0.02</v>
      </c>
      <c r="X3">
        <f>+M73</f>
        <v>51459.746717844791</v>
      </c>
      <c r="Z3">
        <f>800*12</f>
        <v>9600</v>
      </c>
      <c r="AB3" t="s">
        <v>22</v>
      </c>
    </row>
    <row r="4" spans="1:28" x14ac:dyDescent="0.25">
      <c r="A4" s="1">
        <f t="shared" ref="A4:A60" si="0">+A3+1</f>
        <v>-70</v>
      </c>
      <c r="E4" s="3">
        <f>+E3</f>
        <v>432</v>
      </c>
      <c r="F4" s="3">
        <f>+G3*$S$2/12</f>
        <v>973.92</v>
      </c>
      <c r="G4" s="4">
        <f>+G3+E4+F4</f>
        <v>98797.92</v>
      </c>
      <c r="H4" t="s">
        <v>33</v>
      </c>
      <c r="I4" s="3">
        <f>+J3*$S$4/12</f>
        <v>132.98999999999998</v>
      </c>
      <c r="J4" s="4">
        <f>+J3+I4</f>
        <v>17864.990000000002</v>
      </c>
      <c r="K4" s="3">
        <f>+$U$3/12*M3</f>
        <v>35.947125000000007</v>
      </c>
      <c r="L4" s="3">
        <f>+$S$3/12*M3</f>
        <v>233.65631250000001</v>
      </c>
      <c r="M4" s="4">
        <f>+M3+K4+L4</f>
        <v>21837.8784375</v>
      </c>
      <c r="Q4" s="5" t="s">
        <v>9</v>
      </c>
      <c r="R4" s="3">
        <v>17600</v>
      </c>
      <c r="S4" s="40">
        <v>0.09</v>
      </c>
      <c r="X4">
        <f>+J73</f>
        <v>29916.553488887723</v>
      </c>
      <c r="Z4">
        <v>3000</v>
      </c>
      <c r="AB4" t="s">
        <v>23</v>
      </c>
    </row>
    <row r="5" spans="1:28" x14ac:dyDescent="0.25">
      <c r="A5" s="1">
        <f t="shared" si="0"/>
        <v>-69</v>
      </c>
      <c r="E5" s="3">
        <f t="shared" ref="E5:E68" si="1">+E4</f>
        <v>432</v>
      </c>
      <c r="F5" s="3">
        <f t="shared" ref="F5:F68" si="2">+G4*$S$2/12</f>
        <v>987.97919999999988</v>
      </c>
      <c r="G5" s="4">
        <f t="shared" ref="G5:G68" si="3">+G4+E5+F5</f>
        <v>100217.8992</v>
      </c>
      <c r="H5" t="s">
        <v>34</v>
      </c>
      <c r="I5" s="3">
        <f t="shared" ref="I5:I68" si="4">+J4*$S$4/12</f>
        <v>133.987425</v>
      </c>
      <c r="J5" s="4">
        <f t="shared" ref="J5:J68" si="5">+J4+I5</f>
        <v>17998.977425000001</v>
      </c>
      <c r="K5" s="3">
        <f t="shared" ref="K5:K68" si="6">+$U$3/12*M4</f>
        <v>36.396464062500002</v>
      </c>
      <c r="L5" s="3">
        <f t="shared" ref="L5:L68" si="7">+$S$3/12*M4</f>
        <v>236.57701640625001</v>
      </c>
      <c r="M5" s="4">
        <f t="shared" ref="M5:M68" si="8">+M4+K5+L5</f>
        <v>22110.85191796875</v>
      </c>
      <c r="Q5" s="5" t="s">
        <v>16</v>
      </c>
      <c r="R5" s="3">
        <f>SUM(R2:R4)</f>
        <v>134902</v>
      </c>
      <c r="W5" t="s">
        <v>16</v>
      </c>
      <c r="X5">
        <f>SUM(X2:X4)</f>
        <v>346342.18577994645</v>
      </c>
      <c r="Z5">
        <f>200*12</f>
        <v>2400</v>
      </c>
      <c r="AB5" t="s">
        <v>24</v>
      </c>
    </row>
    <row r="6" spans="1:28" x14ac:dyDescent="0.25">
      <c r="A6" s="1">
        <f t="shared" si="0"/>
        <v>-68</v>
      </c>
      <c r="E6" s="3">
        <v>432</v>
      </c>
      <c r="F6" s="3">
        <f t="shared" si="2"/>
        <v>1002.178992</v>
      </c>
      <c r="G6" s="4">
        <f t="shared" si="3"/>
        <v>101652.078192</v>
      </c>
      <c r="H6" t="s">
        <v>35</v>
      </c>
      <c r="I6" s="3">
        <f t="shared" si="4"/>
        <v>134.99233068750002</v>
      </c>
      <c r="J6" s="4">
        <f t="shared" si="5"/>
        <v>18133.9697556875</v>
      </c>
      <c r="K6" s="3">
        <f t="shared" si="6"/>
        <v>36.851419863281251</v>
      </c>
      <c r="L6" s="3">
        <f t="shared" si="7"/>
        <v>239.53422911132813</v>
      </c>
      <c r="M6" s="4">
        <f t="shared" si="8"/>
        <v>22387.237566943357</v>
      </c>
      <c r="Q6" s="5" t="s">
        <v>14</v>
      </c>
      <c r="R6" s="7">
        <f>+((X5-R5)/X5/(71/12))</f>
        <v>0.10318225990033511</v>
      </c>
      <c r="Z6">
        <v>4800</v>
      </c>
      <c r="AB6" t="s">
        <v>25</v>
      </c>
    </row>
    <row r="7" spans="1:28" x14ac:dyDescent="0.25">
      <c r="A7" s="1">
        <f t="shared" si="0"/>
        <v>-67</v>
      </c>
      <c r="E7" s="3">
        <f>265.8*2</f>
        <v>531.6</v>
      </c>
      <c r="F7" s="3">
        <f t="shared" si="2"/>
        <v>1016.52078192</v>
      </c>
      <c r="G7" s="4">
        <f t="shared" si="3"/>
        <v>103200.19897392001</v>
      </c>
      <c r="H7" t="s">
        <v>36</v>
      </c>
      <c r="I7" s="3">
        <f t="shared" si="4"/>
        <v>136.00477316765623</v>
      </c>
      <c r="J7" s="4">
        <f t="shared" si="5"/>
        <v>18269.974528855157</v>
      </c>
      <c r="K7" s="3">
        <f t="shared" si="6"/>
        <v>37.312062611572266</v>
      </c>
      <c r="L7" s="3">
        <f t="shared" si="7"/>
        <v>242.5284069752197</v>
      </c>
      <c r="M7" s="4">
        <f t="shared" si="8"/>
        <v>22667.078036530147</v>
      </c>
      <c r="Z7">
        <v>2400</v>
      </c>
      <c r="AB7" t="s">
        <v>26</v>
      </c>
    </row>
    <row r="8" spans="1:28" x14ac:dyDescent="0.25">
      <c r="A8" s="1">
        <f t="shared" si="0"/>
        <v>-66</v>
      </c>
      <c r="D8" s="4">
        <v>109000</v>
      </c>
      <c r="E8" s="3">
        <f t="shared" si="1"/>
        <v>531.6</v>
      </c>
      <c r="F8" s="3">
        <f t="shared" si="2"/>
        <v>1032.0019897392001</v>
      </c>
      <c r="G8" s="4">
        <f t="shared" si="3"/>
        <v>104763.80096365922</v>
      </c>
      <c r="H8" t="s">
        <v>37</v>
      </c>
      <c r="I8" s="3">
        <f t="shared" si="4"/>
        <v>137.02480896641367</v>
      </c>
      <c r="J8" s="4">
        <f t="shared" si="5"/>
        <v>18406.999337821569</v>
      </c>
      <c r="K8" s="3">
        <f t="shared" si="6"/>
        <v>37.778463394216914</v>
      </c>
      <c r="L8" s="3">
        <f t="shared" si="7"/>
        <v>245.56001206240992</v>
      </c>
      <c r="M8" s="4">
        <f t="shared" si="8"/>
        <v>22950.416511986776</v>
      </c>
      <c r="O8" s="4">
        <f t="shared" ref="O8:O23" si="9">+M8+J8+G8</f>
        <v>146121.21681346756</v>
      </c>
      <c r="P8" s="6">
        <f>+(O8-$R$5)/$R$5</f>
        <v>8.316568185399445E-2</v>
      </c>
      <c r="Q8" s="5">
        <f t="shared" ref="Q8:Q23" si="10">+(A9+72)/12</f>
        <v>0.58333333333333337</v>
      </c>
      <c r="R8" s="7">
        <f t="shared" ref="R8:R23" si="11">+P8/Q8</f>
        <v>0.14256974032113334</v>
      </c>
      <c r="Z8">
        <v>10000</v>
      </c>
      <c r="AB8" t="s">
        <v>27</v>
      </c>
    </row>
    <row r="9" spans="1:28" x14ac:dyDescent="0.25">
      <c r="A9" s="1">
        <f t="shared" si="0"/>
        <v>-65</v>
      </c>
      <c r="B9" s="8">
        <f>+E9</f>
        <v>531.6</v>
      </c>
      <c r="C9" s="3">
        <f>+(($S$2/12)+($D$8-$G$8)/($D$8*6))*D8</f>
        <v>1796.0331727234636</v>
      </c>
      <c r="D9" s="4">
        <v>109000</v>
      </c>
      <c r="E9" s="3">
        <f t="shared" si="1"/>
        <v>531.6</v>
      </c>
      <c r="F9" s="3">
        <f t="shared" si="2"/>
        <v>1047.6380096365922</v>
      </c>
      <c r="G9" s="4">
        <f t="shared" si="3"/>
        <v>106343.03897329581</v>
      </c>
      <c r="H9" t="s">
        <v>38</v>
      </c>
      <c r="I9" s="3">
        <f t="shared" si="4"/>
        <v>138.05249503366176</v>
      </c>
      <c r="J9" s="4">
        <f t="shared" si="5"/>
        <v>18545.051832855232</v>
      </c>
      <c r="K9" s="3">
        <f t="shared" si="6"/>
        <v>38.25069418664463</v>
      </c>
      <c r="L9" s="3">
        <f t="shared" si="7"/>
        <v>248.62951221319008</v>
      </c>
      <c r="M9" s="4">
        <f t="shared" si="8"/>
        <v>23237.296718386609</v>
      </c>
      <c r="O9" s="4">
        <f t="shared" si="9"/>
        <v>148125.38752453765</v>
      </c>
      <c r="P9" s="6">
        <f t="shared" ref="P9:P72" si="12">+(O9-$R$5)/$R$5</f>
        <v>9.8022175538818215E-2</v>
      </c>
      <c r="Q9" s="5">
        <f t="shared" si="10"/>
        <v>0.66666666666666663</v>
      </c>
      <c r="R9" s="7">
        <f t="shared" si="11"/>
        <v>0.14703326330822733</v>
      </c>
      <c r="Z9">
        <f>350*12</f>
        <v>4200</v>
      </c>
      <c r="AB9" t="s">
        <v>28</v>
      </c>
    </row>
    <row r="10" spans="1:28" x14ac:dyDescent="0.25">
      <c r="A10" s="1">
        <f t="shared" si="0"/>
        <v>-64</v>
      </c>
      <c r="B10" s="8">
        <f t="shared" ref="B10:B71" si="13">+E10</f>
        <v>531.6</v>
      </c>
      <c r="C10" s="3">
        <f t="shared" ref="C10:C72" si="14">+(($S$2/12)+($D$8-$G$8)/($D$8*6))*D9</f>
        <v>1796.0331727234636</v>
      </c>
      <c r="D10" s="4">
        <v>109000</v>
      </c>
      <c r="E10" s="3">
        <f t="shared" si="1"/>
        <v>531.6</v>
      </c>
      <c r="F10" s="3">
        <f t="shared" si="2"/>
        <v>1063.430389732958</v>
      </c>
      <c r="G10" s="4">
        <f t="shared" si="3"/>
        <v>107938.06936302877</v>
      </c>
      <c r="H10" t="s">
        <v>39</v>
      </c>
      <c r="I10" s="3">
        <f t="shared" si="4"/>
        <v>139.08788874641422</v>
      </c>
      <c r="J10" s="4">
        <f t="shared" si="5"/>
        <v>18684.139721601645</v>
      </c>
      <c r="K10" s="3">
        <f t="shared" si="6"/>
        <v>38.728827863977685</v>
      </c>
      <c r="L10" s="3">
        <f t="shared" si="7"/>
        <v>251.73738111585493</v>
      </c>
      <c r="M10" s="4">
        <f t="shared" si="8"/>
        <v>23527.762927366442</v>
      </c>
      <c r="O10" s="4">
        <f t="shared" si="9"/>
        <v>150149.97201199684</v>
      </c>
      <c r="P10" s="6">
        <f t="shared" si="12"/>
        <v>0.11302999223137419</v>
      </c>
      <c r="Q10" s="5">
        <f t="shared" si="10"/>
        <v>0.75</v>
      </c>
      <c r="R10" s="7">
        <f t="shared" si="11"/>
        <v>0.15070665630849892</v>
      </c>
      <c r="Z10" s="9">
        <f>300*12</f>
        <v>3600</v>
      </c>
      <c r="AB10" t="s">
        <v>29</v>
      </c>
    </row>
    <row r="11" spans="1:28" x14ac:dyDescent="0.25">
      <c r="A11" s="1">
        <f t="shared" si="0"/>
        <v>-63</v>
      </c>
      <c r="B11" s="8">
        <f t="shared" si="13"/>
        <v>531.6</v>
      </c>
      <c r="C11" s="3">
        <f t="shared" si="14"/>
        <v>1796.0331727234636</v>
      </c>
      <c r="D11" s="4">
        <f t="shared" ref="D11:D71" si="15">+D10+B11+C11</f>
        <v>111327.63317272346</v>
      </c>
      <c r="E11" s="3">
        <f t="shared" si="1"/>
        <v>531.6</v>
      </c>
      <c r="F11" s="3">
        <f t="shared" si="2"/>
        <v>1079.3806936302876</v>
      </c>
      <c r="G11" s="4">
        <f t="shared" si="3"/>
        <v>109549.05005665906</v>
      </c>
      <c r="H11" t="s">
        <v>40</v>
      </c>
      <c r="I11" s="3">
        <f t="shared" si="4"/>
        <v>140.13104791201235</v>
      </c>
      <c r="J11" s="4">
        <f t="shared" si="5"/>
        <v>18824.270769513656</v>
      </c>
      <c r="K11" s="3">
        <f t="shared" si="6"/>
        <v>39.212938212277408</v>
      </c>
      <c r="L11" s="3">
        <f t="shared" si="7"/>
        <v>254.88409837980313</v>
      </c>
      <c r="M11" s="4">
        <f t="shared" si="8"/>
        <v>23821.859963958523</v>
      </c>
      <c r="O11" s="4">
        <f t="shared" si="9"/>
        <v>152195.18079013124</v>
      </c>
      <c r="P11" s="6">
        <f t="shared" si="12"/>
        <v>0.12819069242955064</v>
      </c>
      <c r="Q11" s="5">
        <f t="shared" si="10"/>
        <v>0.83333333333333337</v>
      </c>
      <c r="R11" s="7">
        <f t="shared" si="11"/>
        <v>0.15382883091546076</v>
      </c>
      <c r="T11">
        <f>3550/40</f>
        <v>88.75</v>
      </c>
      <c r="Z11">
        <f>300*12</f>
        <v>3600</v>
      </c>
      <c r="AB11" t="s">
        <v>30</v>
      </c>
    </row>
    <row r="12" spans="1:28" x14ac:dyDescent="0.25">
      <c r="A12" s="1">
        <f t="shared" si="0"/>
        <v>-62</v>
      </c>
      <c r="B12" s="8">
        <f t="shared" si="13"/>
        <v>531.6</v>
      </c>
      <c r="C12" s="3">
        <f t="shared" si="14"/>
        <v>1834.3864423761509</v>
      </c>
      <c r="D12" s="4">
        <f t="shared" si="15"/>
        <v>113693.61961509963</v>
      </c>
      <c r="E12" s="3">
        <f t="shared" si="1"/>
        <v>531.6</v>
      </c>
      <c r="F12" s="3">
        <f t="shared" si="2"/>
        <v>1095.4905005665905</v>
      </c>
      <c r="G12" s="4">
        <f t="shared" si="3"/>
        <v>111176.14055722566</v>
      </c>
      <c r="H12" t="s">
        <v>41</v>
      </c>
      <c r="I12" s="3">
        <f t="shared" si="4"/>
        <v>141.18203077135243</v>
      </c>
      <c r="J12" s="4">
        <f t="shared" si="5"/>
        <v>18965.452800285009</v>
      </c>
      <c r="K12" s="3">
        <f t="shared" si="6"/>
        <v>39.703099939930873</v>
      </c>
      <c r="L12" s="3">
        <f t="shared" si="7"/>
        <v>258.0701496095507</v>
      </c>
      <c r="M12" s="4">
        <f t="shared" si="8"/>
        <v>24119.633213508005</v>
      </c>
      <c r="O12" s="4">
        <f t="shared" si="9"/>
        <v>154261.22657101869</v>
      </c>
      <c r="P12" s="6">
        <f t="shared" si="12"/>
        <v>0.14350585292300108</v>
      </c>
      <c r="Q12" s="5">
        <f t="shared" si="10"/>
        <v>0.91666666666666663</v>
      </c>
      <c r="R12" s="7">
        <f t="shared" si="11"/>
        <v>0.15655183955236482</v>
      </c>
      <c r="Z12">
        <v>8000</v>
      </c>
      <c r="AB12" t="s">
        <v>31</v>
      </c>
    </row>
    <row r="13" spans="1:28" x14ac:dyDescent="0.25">
      <c r="A13" s="1">
        <f t="shared" si="0"/>
        <v>-61</v>
      </c>
      <c r="B13" s="8">
        <f t="shared" si="13"/>
        <v>531.6</v>
      </c>
      <c r="C13" s="3">
        <f t="shared" si="14"/>
        <v>1873.3716729882753</v>
      </c>
      <c r="D13" s="4">
        <f t="shared" si="15"/>
        <v>116098.5912880879</v>
      </c>
      <c r="E13" s="3">
        <f t="shared" si="1"/>
        <v>531.6</v>
      </c>
      <c r="F13" s="3">
        <f t="shared" si="2"/>
        <v>1111.7614055722565</v>
      </c>
      <c r="G13" s="4">
        <f t="shared" si="3"/>
        <v>112819.50196279792</v>
      </c>
      <c r="H13" t="s">
        <v>42</v>
      </c>
      <c r="I13" s="3">
        <f t="shared" si="4"/>
        <v>142.24089600213756</v>
      </c>
      <c r="J13" s="4">
        <f t="shared" si="5"/>
        <v>19107.693696287148</v>
      </c>
      <c r="K13" s="3">
        <f t="shared" si="6"/>
        <v>40.199388689180012</v>
      </c>
      <c r="L13" s="3">
        <f t="shared" si="7"/>
        <v>261.29602647967005</v>
      </c>
      <c r="M13" s="4">
        <f t="shared" si="8"/>
        <v>24421.128628676855</v>
      </c>
      <c r="O13" s="4">
        <f t="shared" si="9"/>
        <v>156348.32428776193</v>
      </c>
      <c r="P13" s="6">
        <f t="shared" si="12"/>
        <v>0.15897706696536695</v>
      </c>
      <c r="Q13" s="5">
        <f t="shared" si="10"/>
        <v>1</v>
      </c>
      <c r="R13" s="7">
        <f t="shared" si="11"/>
        <v>0.15897706696536695</v>
      </c>
    </row>
    <row r="14" spans="1:28" x14ac:dyDescent="0.25">
      <c r="A14" s="1">
        <f t="shared" si="0"/>
        <v>-60</v>
      </c>
      <c r="B14" s="8">
        <f t="shared" si="13"/>
        <v>531.6</v>
      </c>
      <c r="C14" s="3">
        <f t="shared" si="14"/>
        <v>1912.9992776134789</v>
      </c>
      <c r="D14" s="4">
        <f t="shared" si="15"/>
        <v>118543.19056570138</v>
      </c>
      <c r="E14" s="3">
        <f t="shared" si="1"/>
        <v>531.6</v>
      </c>
      <c r="F14" s="3">
        <f t="shared" si="2"/>
        <v>1128.1950196279793</v>
      </c>
      <c r="G14" s="4">
        <f t="shared" si="3"/>
        <v>114479.29698242591</v>
      </c>
      <c r="H14">
        <v>2025</v>
      </c>
      <c r="I14" s="3">
        <f t="shared" si="4"/>
        <v>143.30770272215361</v>
      </c>
      <c r="J14" s="4">
        <f t="shared" si="5"/>
        <v>19251.001399009303</v>
      </c>
      <c r="K14" s="3">
        <f t="shared" si="6"/>
        <v>40.701881047794764</v>
      </c>
      <c r="L14" s="3">
        <f t="shared" si="7"/>
        <v>264.56222681066595</v>
      </c>
      <c r="M14" s="4">
        <f t="shared" si="8"/>
        <v>24726.392736535316</v>
      </c>
      <c r="N14">
        <v>2025</v>
      </c>
      <c r="O14" s="4">
        <f t="shared" si="9"/>
        <v>158456.69111797051</v>
      </c>
      <c r="P14" s="6">
        <f t="shared" si="12"/>
        <v>0.17460594444834401</v>
      </c>
      <c r="Q14" s="5">
        <f t="shared" si="10"/>
        <v>1.0833333333333333</v>
      </c>
      <c r="R14" s="7">
        <f t="shared" si="11"/>
        <v>0.16117471795231755</v>
      </c>
    </row>
    <row r="15" spans="1:28" x14ac:dyDescent="0.25">
      <c r="A15" s="1">
        <f t="shared" si="0"/>
        <v>-59</v>
      </c>
      <c r="B15" s="8">
        <f t="shared" si="13"/>
        <v>531.6</v>
      </c>
      <c r="C15" s="3">
        <f t="shared" si="14"/>
        <v>1953.2798408851268</v>
      </c>
      <c r="D15" s="4">
        <f t="shared" si="15"/>
        <v>121028.07040658651</v>
      </c>
      <c r="E15" s="3">
        <f t="shared" si="1"/>
        <v>531.6</v>
      </c>
      <c r="F15" s="3">
        <f t="shared" si="2"/>
        <v>1144.792969824259</v>
      </c>
      <c r="G15" s="4">
        <f t="shared" si="3"/>
        <v>116155.68995225018</v>
      </c>
      <c r="I15" s="3">
        <f t="shared" si="4"/>
        <v>144.38251049256976</v>
      </c>
      <c r="J15" s="4">
        <f t="shared" si="5"/>
        <v>19395.383909501874</v>
      </c>
      <c r="K15" s="3">
        <f t="shared" si="6"/>
        <v>41.210654560892195</v>
      </c>
      <c r="L15" s="3">
        <f t="shared" si="7"/>
        <v>267.86925464579929</v>
      </c>
      <c r="M15" s="4">
        <f t="shared" si="8"/>
        <v>25035.472645742007</v>
      </c>
      <c r="O15" s="4">
        <f t="shared" si="9"/>
        <v>160586.54650749406</v>
      </c>
      <c r="P15" s="6">
        <f t="shared" si="12"/>
        <v>0.19039411207761234</v>
      </c>
      <c r="Q15" s="5">
        <f t="shared" si="10"/>
        <v>1.1666666666666667</v>
      </c>
      <c r="R15" s="7">
        <f t="shared" si="11"/>
        <v>0.16319495320938199</v>
      </c>
    </row>
    <row r="16" spans="1:28" x14ac:dyDescent="0.25">
      <c r="A16" s="1">
        <f t="shared" si="0"/>
        <v>-58</v>
      </c>
      <c r="B16" s="8">
        <f t="shared" si="13"/>
        <v>531.6</v>
      </c>
      <c r="C16" s="3">
        <f t="shared" si="14"/>
        <v>1994.2241218434892</v>
      </c>
      <c r="D16" s="4">
        <f t="shared" si="15"/>
        <v>123553.89452843001</v>
      </c>
      <c r="E16" s="3">
        <f t="shared" si="1"/>
        <v>531.6</v>
      </c>
      <c r="F16" s="3">
        <f t="shared" si="2"/>
        <v>1161.5568995225017</v>
      </c>
      <c r="G16" s="4">
        <f t="shared" si="3"/>
        <v>117848.84685177269</v>
      </c>
      <c r="I16" s="3">
        <f t="shared" si="4"/>
        <v>145.46537932126407</v>
      </c>
      <c r="J16" s="4">
        <f t="shared" si="5"/>
        <v>19540.849288823138</v>
      </c>
      <c r="K16" s="3">
        <f t="shared" si="6"/>
        <v>41.72578774290335</v>
      </c>
      <c r="L16" s="3">
        <f t="shared" si="7"/>
        <v>271.21762032887176</v>
      </c>
      <c r="M16" s="4">
        <f t="shared" si="8"/>
        <v>25348.416053813784</v>
      </c>
      <c r="O16" s="4">
        <f t="shared" si="9"/>
        <v>162738.11219440959</v>
      </c>
      <c r="P16" s="6">
        <f t="shared" si="12"/>
        <v>0.20634321355064858</v>
      </c>
      <c r="Q16" s="5">
        <f t="shared" si="10"/>
        <v>1.25</v>
      </c>
      <c r="R16" s="7">
        <f t="shared" si="11"/>
        <v>0.16507457084051885</v>
      </c>
      <c r="T16" t="s">
        <v>48</v>
      </c>
      <c r="U16">
        <v>149231</v>
      </c>
    </row>
    <row r="17" spans="1:21" x14ac:dyDescent="0.25">
      <c r="A17" s="1">
        <f t="shared" si="0"/>
        <v>-57</v>
      </c>
      <c r="B17" s="8">
        <f t="shared" si="13"/>
        <v>531.6</v>
      </c>
      <c r="C17" s="3">
        <f t="shared" si="14"/>
        <v>2035.8430568095077</v>
      </c>
      <c r="D17" s="4">
        <f t="shared" si="15"/>
        <v>126121.33758523953</v>
      </c>
      <c r="E17" s="3">
        <f t="shared" si="1"/>
        <v>531.6</v>
      </c>
      <c r="F17" s="3">
        <f t="shared" si="2"/>
        <v>1178.4884685177269</v>
      </c>
      <c r="G17" s="4">
        <f t="shared" si="3"/>
        <v>119558.93532029042</v>
      </c>
      <c r="I17" s="3">
        <f t="shared" si="4"/>
        <v>146.55636966617354</v>
      </c>
      <c r="J17" s="4">
        <f t="shared" si="5"/>
        <v>19687.405658489311</v>
      </c>
      <c r="K17" s="3">
        <f t="shared" si="6"/>
        <v>42.247360089689643</v>
      </c>
      <c r="L17" s="3">
        <f t="shared" si="7"/>
        <v>274.60784058298265</v>
      </c>
      <c r="M17" s="4">
        <f t="shared" si="8"/>
        <v>25665.271254486455</v>
      </c>
      <c r="O17" s="4">
        <f t="shared" si="9"/>
        <v>164911.61223326618</v>
      </c>
      <c r="P17" s="6">
        <f t="shared" si="12"/>
        <v>0.22245490973644702</v>
      </c>
      <c r="Q17" s="5">
        <f t="shared" si="10"/>
        <v>1.3333333333333333</v>
      </c>
      <c r="R17" s="7">
        <f t="shared" si="11"/>
        <v>0.16684118230233527</v>
      </c>
      <c r="T17" t="s">
        <v>44</v>
      </c>
      <c r="U17">
        <v>5.0000000000000001E-3</v>
      </c>
    </row>
    <row r="18" spans="1:21" x14ac:dyDescent="0.25">
      <c r="A18" s="1">
        <f t="shared" si="0"/>
        <v>-56</v>
      </c>
      <c r="B18" s="8">
        <f t="shared" si="13"/>
        <v>531.6</v>
      </c>
      <c r="C18" s="3">
        <f t="shared" si="14"/>
        <v>2078.1477623059154</v>
      </c>
      <c r="D18" s="4">
        <f t="shared" si="15"/>
        <v>128731.08534754545</v>
      </c>
      <c r="E18" s="3">
        <f t="shared" si="1"/>
        <v>531.6</v>
      </c>
      <c r="F18" s="3">
        <f t="shared" si="2"/>
        <v>1195.5893532029042</v>
      </c>
      <c r="G18" s="4">
        <f t="shared" si="3"/>
        <v>121286.12467349332</v>
      </c>
      <c r="I18" s="3">
        <f t="shared" si="4"/>
        <v>147.65554243866981</v>
      </c>
      <c r="J18" s="4">
        <f t="shared" si="5"/>
        <v>19835.061200927983</v>
      </c>
      <c r="K18" s="3">
        <f t="shared" si="6"/>
        <v>42.775452090810759</v>
      </c>
      <c r="L18" s="3">
        <f t="shared" si="7"/>
        <v>278.04043859026996</v>
      </c>
      <c r="M18" s="4">
        <f t="shared" si="8"/>
        <v>25986.087145167534</v>
      </c>
      <c r="O18" s="4">
        <f t="shared" si="9"/>
        <v>167107.27301958884</v>
      </c>
      <c r="P18" s="6">
        <f t="shared" si="12"/>
        <v>0.23873087885716182</v>
      </c>
      <c r="Q18" s="5">
        <f t="shared" si="10"/>
        <v>1.4166666666666667</v>
      </c>
      <c r="R18" s="7">
        <f t="shared" si="11"/>
        <v>0.16851591448740832</v>
      </c>
      <c r="T18" t="s">
        <v>244</v>
      </c>
      <c r="U18">
        <f>+U16+(U16*U17)</f>
        <v>149977.155</v>
      </c>
    </row>
    <row r="19" spans="1:21" x14ac:dyDescent="0.25">
      <c r="A19" s="1">
        <f t="shared" si="0"/>
        <v>-55</v>
      </c>
      <c r="B19" s="8">
        <f t="shared" si="13"/>
        <v>531.6</v>
      </c>
      <c r="C19" s="3">
        <f t="shared" si="14"/>
        <v>2121.1495380264864</v>
      </c>
      <c r="D19" s="4">
        <f t="shared" si="15"/>
        <v>131383.83488557194</v>
      </c>
      <c r="E19" s="3">
        <f t="shared" si="1"/>
        <v>531.6</v>
      </c>
      <c r="F19" s="3">
        <f t="shared" si="2"/>
        <v>1212.8612467349333</v>
      </c>
      <c r="G19" s="4">
        <f t="shared" si="3"/>
        <v>123030.58592022826</v>
      </c>
      <c r="H19" t="s">
        <v>60</v>
      </c>
      <c r="I19" s="3">
        <f t="shared" si="4"/>
        <v>148.76295900695987</v>
      </c>
      <c r="J19" s="4">
        <f t="shared" si="5"/>
        <v>19983.824159934942</v>
      </c>
      <c r="K19" s="3">
        <f t="shared" si="6"/>
        <v>43.310145241945889</v>
      </c>
      <c r="L19" s="3">
        <f t="shared" si="7"/>
        <v>281.51594407264827</v>
      </c>
      <c r="M19" s="4">
        <f t="shared" si="8"/>
        <v>26310.91323448213</v>
      </c>
      <c r="O19" s="4">
        <f t="shared" si="9"/>
        <v>169325.32331464533</v>
      </c>
      <c r="P19" s="6">
        <f t="shared" si="12"/>
        <v>0.25517281667169744</v>
      </c>
      <c r="Q19" s="5">
        <f t="shared" si="10"/>
        <v>1.5</v>
      </c>
      <c r="R19" s="7">
        <f t="shared" si="11"/>
        <v>0.17011521111446495</v>
      </c>
    </row>
    <row r="20" spans="1:21" x14ac:dyDescent="0.25">
      <c r="A20" s="1">
        <f t="shared" si="0"/>
        <v>-54</v>
      </c>
      <c r="B20" s="8">
        <f t="shared" si="13"/>
        <v>552.6</v>
      </c>
      <c r="C20" s="3">
        <f t="shared" si="14"/>
        <v>2164.859869854215</v>
      </c>
      <c r="D20" s="4">
        <f t="shared" si="15"/>
        <v>134101.29475542615</v>
      </c>
      <c r="E20" s="3">
        <f>276.3*2</f>
        <v>552.6</v>
      </c>
      <c r="F20" s="3">
        <f t="shared" si="2"/>
        <v>1230.3058592022826</v>
      </c>
      <c r="G20" s="4">
        <f t="shared" si="3"/>
        <v>124813.49177943055</v>
      </c>
      <c r="I20" s="3">
        <f t="shared" si="4"/>
        <v>149.87868119951204</v>
      </c>
      <c r="J20" s="4">
        <f t="shared" si="5"/>
        <v>20133.702841134455</v>
      </c>
      <c r="K20" s="3">
        <f t="shared" si="6"/>
        <v>43.85152205747022</v>
      </c>
      <c r="L20" s="3">
        <f t="shared" si="7"/>
        <v>285.03489337355643</v>
      </c>
      <c r="M20" s="4">
        <f t="shared" si="8"/>
        <v>26639.799649913155</v>
      </c>
      <c r="O20" s="4">
        <f t="shared" si="9"/>
        <v>171586.99427047814</v>
      </c>
      <c r="P20" s="6">
        <f t="shared" si="12"/>
        <v>0.27193810522066497</v>
      </c>
      <c r="Q20" s="5">
        <f t="shared" si="10"/>
        <v>1.5833333333333333</v>
      </c>
      <c r="R20" s="7">
        <f t="shared" si="11"/>
        <v>0.17175038224463052</v>
      </c>
    </row>
    <row r="21" spans="1:21" x14ac:dyDescent="0.25">
      <c r="A21" s="1">
        <f t="shared" si="0"/>
        <v>-53</v>
      </c>
      <c r="B21" s="8">
        <f t="shared" si="13"/>
        <v>622.86</v>
      </c>
      <c r="C21" s="3">
        <f t="shared" si="14"/>
        <v>2209.6364576689211</v>
      </c>
      <c r="D21" s="4">
        <f t="shared" si="15"/>
        <v>136933.79121309504</v>
      </c>
      <c r="E21" s="3">
        <f>291.3+331.56</f>
        <v>622.86</v>
      </c>
      <c r="F21" s="3">
        <f t="shared" si="2"/>
        <v>1248.1349177943055</v>
      </c>
      <c r="G21" s="4">
        <f t="shared" si="3"/>
        <v>126684.48669722486</v>
      </c>
      <c r="H21" t="s">
        <v>38</v>
      </c>
      <c r="I21" s="3">
        <f t="shared" si="4"/>
        <v>151.00277130850841</v>
      </c>
      <c r="J21" s="4">
        <f t="shared" si="5"/>
        <v>20284.705612442962</v>
      </c>
      <c r="K21" s="3">
        <f t="shared" si="6"/>
        <v>44.399666083188592</v>
      </c>
      <c r="L21" s="3">
        <f t="shared" si="7"/>
        <v>288.59782954072585</v>
      </c>
      <c r="M21" s="4">
        <f t="shared" si="8"/>
        <v>26972.797145537068</v>
      </c>
      <c r="O21" s="4">
        <f t="shared" si="9"/>
        <v>173941.98945520489</v>
      </c>
      <c r="P21" s="6">
        <f t="shared" si="12"/>
        <v>0.28939518654434249</v>
      </c>
      <c r="Q21" s="5">
        <f t="shared" si="10"/>
        <v>1.6666666666666667</v>
      </c>
      <c r="R21" s="7">
        <f t="shared" si="11"/>
        <v>0.1736371119266055</v>
      </c>
    </row>
    <row r="22" spans="1:21" x14ac:dyDescent="0.25">
      <c r="A22" s="1">
        <f t="shared" si="0"/>
        <v>-52</v>
      </c>
      <c r="B22" s="8">
        <f t="shared" si="13"/>
        <v>773.64</v>
      </c>
      <c r="C22" s="3">
        <f t="shared" si="14"/>
        <v>2256.3085457386005</v>
      </c>
      <c r="D22" s="4">
        <f t="shared" si="15"/>
        <v>139963.73975883366</v>
      </c>
      <c r="E22" s="3">
        <f>386.82*2</f>
        <v>773.64</v>
      </c>
      <c r="F22" s="3">
        <f t="shared" si="2"/>
        <v>1266.8448669722486</v>
      </c>
      <c r="G22" s="4">
        <f t="shared" si="3"/>
        <v>128724.9715641971</v>
      </c>
      <c r="I22" s="3">
        <f t="shared" si="4"/>
        <v>152.13529209332219</v>
      </c>
      <c r="J22" s="4">
        <f t="shared" si="5"/>
        <v>20436.840904536282</v>
      </c>
      <c r="K22" s="3">
        <f t="shared" si="6"/>
        <v>44.954661909228449</v>
      </c>
      <c r="L22" s="3">
        <f t="shared" si="7"/>
        <v>292.20530240998494</v>
      </c>
      <c r="M22" s="4">
        <f t="shared" si="8"/>
        <v>27309.957109856281</v>
      </c>
      <c r="O22" s="4">
        <f t="shared" si="9"/>
        <v>176471.76957858965</v>
      </c>
      <c r="P22" s="6">
        <f t="shared" si="12"/>
        <v>0.3081479116587571</v>
      </c>
      <c r="Q22" s="5">
        <f t="shared" si="10"/>
        <v>1.75</v>
      </c>
      <c r="R22" s="7">
        <f t="shared" si="11"/>
        <v>0.1760845209478612</v>
      </c>
    </row>
    <row r="23" spans="1:21" x14ac:dyDescent="0.25">
      <c r="A23" s="1">
        <f t="shared" si="0"/>
        <v>-51</v>
      </c>
      <c r="B23" s="8">
        <f t="shared" si="13"/>
        <v>773.64</v>
      </c>
      <c r="C23" s="3">
        <f t="shared" si="14"/>
        <v>2306.2341246357728</v>
      </c>
      <c r="D23" s="4">
        <f t="shared" si="15"/>
        <v>143043.61388346946</v>
      </c>
      <c r="E23" s="3">
        <f t="shared" si="1"/>
        <v>773.64</v>
      </c>
      <c r="F23" s="3">
        <f t="shared" si="2"/>
        <v>1287.2497156419711</v>
      </c>
      <c r="G23" s="4">
        <f t="shared" si="3"/>
        <v>130785.86127983907</v>
      </c>
      <c r="H23" t="s">
        <v>40</v>
      </c>
      <c r="I23" s="3">
        <f t="shared" si="4"/>
        <v>153.27630678402213</v>
      </c>
      <c r="J23" s="4">
        <f t="shared" si="5"/>
        <v>20590.117211320303</v>
      </c>
      <c r="K23" s="3">
        <f t="shared" si="6"/>
        <v>45.516595183093806</v>
      </c>
      <c r="L23" s="3">
        <f t="shared" si="7"/>
        <v>295.85786869010974</v>
      </c>
      <c r="M23" s="4">
        <f t="shared" si="8"/>
        <v>27651.331573729483</v>
      </c>
      <c r="O23" s="4">
        <f t="shared" si="9"/>
        <v>179027.31006488885</v>
      </c>
      <c r="P23" s="6">
        <f t="shared" si="12"/>
        <v>0.32709159289624207</v>
      </c>
      <c r="Q23" s="5">
        <f t="shared" si="10"/>
        <v>1.8333333333333333</v>
      </c>
      <c r="R23" s="7">
        <f t="shared" si="11"/>
        <v>0.17841359612522295</v>
      </c>
    </row>
    <row r="24" spans="1:21" x14ac:dyDescent="0.25">
      <c r="A24" s="1">
        <f t="shared" si="0"/>
        <v>-50</v>
      </c>
      <c r="B24" s="8">
        <f t="shared" si="13"/>
        <v>773.64</v>
      </c>
      <c r="C24" s="3">
        <f t="shared" si="14"/>
        <v>2356.9823456968602</v>
      </c>
      <c r="D24" s="4">
        <f t="shared" si="15"/>
        <v>146174.23622916633</v>
      </c>
      <c r="E24" s="3">
        <f t="shared" si="1"/>
        <v>773.64</v>
      </c>
      <c r="F24" s="3">
        <f t="shared" si="2"/>
        <v>1307.8586127983906</v>
      </c>
      <c r="G24" s="4">
        <f t="shared" si="3"/>
        <v>132867.35989263747</v>
      </c>
      <c r="I24" s="3">
        <f t="shared" si="4"/>
        <v>154.42587908490228</v>
      </c>
      <c r="J24" s="4">
        <f t="shared" si="5"/>
        <v>20744.543090405205</v>
      </c>
      <c r="K24" s="3">
        <f t="shared" si="6"/>
        <v>46.085552622882474</v>
      </c>
      <c r="L24" s="3">
        <f t="shared" si="7"/>
        <v>299.5560920487361</v>
      </c>
      <c r="M24" s="4">
        <f t="shared" si="8"/>
        <v>27996.973218401105</v>
      </c>
      <c r="O24" s="4">
        <f t="shared" ref="O24:O44" si="16">+M24+J24+G24</f>
        <v>181608.87620144378</v>
      </c>
      <c r="P24" s="6">
        <f t="shared" si="12"/>
        <v>0.34622819677576155</v>
      </c>
      <c r="Q24" s="5">
        <f t="shared" ref="Q24:Q44" si="17">+(A25+72)/12</f>
        <v>1.9166666666666667</v>
      </c>
      <c r="R24" s="7">
        <f t="shared" ref="R24:R44" si="18">+P24/Q24</f>
        <v>0.18064079831778862</v>
      </c>
    </row>
    <row r="25" spans="1:21" x14ac:dyDescent="0.25">
      <c r="A25" s="1">
        <f t="shared" si="0"/>
        <v>-49</v>
      </c>
      <c r="B25" s="8">
        <f t="shared" si="13"/>
        <v>773.64</v>
      </c>
      <c r="C25" s="3">
        <f t="shared" si="14"/>
        <v>2408.566763899988</v>
      </c>
      <c r="D25" s="4">
        <f t="shared" si="15"/>
        <v>149356.44299306633</v>
      </c>
      <c r="E25" s="3">
        <f t="shared" si="1"/>
        <v>773.64</v>
      </c>
      <c r="F25" s="3">
        <f t="shared" si="2"/>
        <v>1328.6735989263746</v>
      </c>
      <c r="G25" s="4">
        <f t="shared" si="3"/>
        <v>134969.67349156385</v>
      </c>
      <c r="H25" t="s">
        <v>42</v>
      </c>
      <c r="I25" s="3">
        <f t="shared" si="4"/>
        <v>155.58407317803903</v>
      </c>
      <c r="J25" s="4">
        <f t="shared" si="5"/>
        <v>20900.127163583245</v>
      </c>
      <c r="K25" s="3">
        <f t="shared" si="6"/>
        <v>46.661622030668511</v>
      </c>
      <c r="L25" s="3">
        <f t="shared" si="7"/>
        <v>303.30054319934533</v>
      </c>
      <c r="M25" s="4">
        <f t="shared" si="8"/>
        <v>28346.935383631117</v>
      </c>
      <c r="O25" s="4">
        <f t="shared" si="16"/>
        <v>184216.73603877821</v>
      </c>
      <c r="P25" s="6">
        <f t="shared" si="12"/>
        <v>0.3655597102991669</v>
      </c>
      <c r="Q25" s="5">
        <f t="shared" si="17"/>
        <v>2</v>
      </c>
      <c r="R25" s="7">
        <f t="shared" si="18"/>
        <v>0.18277985514958345</v>
      </c>
    </row>
    <row r="26" spans="1:21" x14ac:dyDescent="0.25">
      <c r="A26" s="1">
        <f t="shared" si="0"/>
        <v>-48</v>
      </c>
      <c r="B26" s="8">
        <f t="shared" si="13"/>
        <v>773.64</v>
      </c>
      <c r="C26" s="3">
        <f t="shared" si="14"/>
        <v>2461.0011575736521</v>
      </c>
      <c r="D26" s="4">
        <f t="shared" si="15"/>
        <v>152591.08415064</v>
      </c>
      <c r="E26" s="3">
        <f t="shared" si="1"/>
        <v>773.64</v>
      </c>
      <c r="F26" s="3">
        <f t="shared" si="2"/>
        <v>1349.6967349156384</v>
      </c>
      <c r="G26" s="4">
        <f t="shared" si="3"/>
        <v>137093.0102264795</v>
      </c>
      <c r="H26">
        <v>2026</v>
      </c>
      <c r="I26" s="3">
        <f t="shared" si="4"/>
        <v>156.75095372687434</v>
      </c>
      <c r="J26" s="4">
        <f t="shared" si="5"/>
        <v>21056.87811731012</v>
      </c>
      <c r="K26" s="3">
        <f t="shared" si="6"/>
        <v>47.244892306051867</v>
      </c>
      <c r="L26" s="3">
        <f t="shared" si="7"/>
        <v>307.09179998933712</v>
      </c>
      <c r="M26" s="4">
        <f t="shared" si="8"/>
        <v>28701.272075926503</v>
      </c>
      <c r="N26">
        <v>2026</v>
      </c>
      <c r="O26" s="4">
        <f t="shared" si="16"/>
        <v>186851.16041971612</v>
      </c>
      <c r="P26" s="6">
        <f t="shared" si="12"/>
        <v>0.38508814116704065</v>
      </c>
      <c r="Q26" s="5">
        <f t="shared" si="17"/>
        <v>2.0833333333333335</v>
      </c>
      <c r="R26" s="7">
        <f t="shared" si="18"/>
        <v>0.18484230776017951</v>
      </c>
    </row>
    <row r="27" spans="1:21" x14ac:dyDescent="0.25">
      <c r="A27" s="1">
        <f t="shared" si="0"/>
        <v>-47</v>
      </c>
      <c r="B27" s="8">
        <f t="shared" si="13"/>
        <v>773.64</v>
      </c>
      <c r="C27" s="3">
        <f t="shared" si="14"/>
        <v>2514.2995320769451</v>
      </c>
      <c r="D27" s="4">
        <f t="shared" si="15"/>
        <v>155879.02368271697</v>
      </c>
      <c r="E27" s="3">
        <f t="shared" si="1"/>
        <v>773.64</v>
      </c>
      <c r="F27" s="3">
        <f t="shared" si="2"/>
        <v>1370.9301022647949</v>
      </c>
      <c r="G27" s="4">
        <f t="shared" si="3"/>
        <v>139237.58032874431</v>
      </c>
      <c r="H27" t="s">
        <v>32</v>
      </c>
      <c r="I27" s="3">
        <f t="shared" si="4"/>
        <v>157.92658587982589</v>
      </c>
      <c r="J27" s="4">
        <f t="shared" si="5"/>
        <v>21214.804703189944</v>
      </c>
      <c r="K27" s="3">
        <f t="shared" si="6"/>
        <v>47.835453459877506</v>
      </c>
      <c r="L27" s="3">
        <f t="shared" si="7"/>
        <v>310.9304474892038</v>
      </c>
      <c r="M27" s="4">
        <f t="shared" si="8"/>
        <v>29060.037976875585</v>
      </c>
      <c r="O27" s="4">
        <f t="shared" si="16"/>
        <v>189512.42300880986</v>
      </c>
      <c r="P27" s="6">
        <f t="shared" si="12"/>
        <v>0.40481551799684107</v>
      </c>
      <c r="Q27" s="5">
        <f t="shared" si="17"/>
        <v>2.1666666666666665</v>
      </c>
      <c r="R27" s="7">
        <f t="shared" si="18"/>
        <v>0.18683793138315744</v>
      </c>
    </row>
    <row r="28" spans="1:21" x14ac:dyDescent="0.25">
      <c r="A28" s="1">
        <f t="shared" si="0"/>
        <v>-46</v>
      </c>
      <c r="B28" s="8">
        <f t="shared" si="13"/>
        <v>773.64</v>
      </c>
      <c r="C28" s="3">
        <f t="shared" si="14"/>
        <v>2568.476123540423</v>
      </c>
      <c r="D28" s="4">
        <f t="shared" si="15"/>
        <v>159221.13980625742</v>
      </c>
      <c r="E28" s="3">
        <f t="shared" si="1"/>
        <v>773.64</v>
      </c>
      <c r="F28" s="3">
        <f t="shared" si="2"/>
        <v>1392.375803287443</v>
      </c>
      <c r="G28" s="4">
        <f t="shared" si="3"/>
        <v>141403.59613203176</v>
      </c>
      <c r="I28" s="3">
        <f t="shared" si="4"/>
        <v>159.11103527392456</v>
      </c>
      <c r="J28" s="4">
        <f t="shared" si="5"/>
        <v>21373.915738463867</v>
      </c>
      <c r="K28" s="3">
        <f t="shared" si="6"/>
        <v>48.433396628125976</v>
      </c>
      <c r="L28" s="3">
        <f t="shared" si="7"/>
        <v>314.81707808281885</v>
      </c>
      <c r="M28" s="4">
        <f t="shared" si="8"/>
        <v>29423.28845158653</v>
      </c>
      <c r="O28" s="4">
        <f t="shared" si="16"/>
        <v>192200.80032208216</v>
      </c>
      <c r="P28" s="6">
        <f t="shared" si="12"/>
        <v>0.42474389054337336</v>
      </c>
      <c r="Q28" s="5">
        <f t="shared" si="17"/>
        <v>2.25</v>
      </c>
      <c r="R28" s="7">
        <f t="shared" si="18"/>
        <v>0.1887750624637215</v>
      </c>
    </row>
    <row r="29" spans="1:21" x14ac:dyDescent="0.25">
      <c r="A29" s="1">
        <f t="shared" si="0"/>
        <v>-45</v>
      </c>
      <c r="B29" s="8">
        <f t="shared" si="13"/>
        <v>773.64</v>
      </c>
      <c r="C29" s="3">
        <f t="shared" si="14"/>
        <v>2623.5454026686116</v>
      </c>
      <c r="D29" s="4">
        <f t="shared" si="15"/>
        <v>162618.32520892605</v>
      </c>
      <c r="E29" s="3">
        <f t="shared" si="1"/>
        <v>773.64</v>
      </c>
      <c r="F29" s="3">
        <f t="shared" si="2"/>
        <v>1414.0359613203175</v>
      </c>
      <c r="G29" s="4">
        <f t="shared" si="3"/>
        <v>143591.27209335208</v>
      </c>
      <c r="H29" t="s">
        <v>34</v>
      </c>
      <c r="I29" s="3">
        <f t="shared" si="4"/>
        <v>160.304368038479</v>
      </c>
      <c r="J29" s="4">
        <f t="shared" si="5"/>
        <v>21534.220106502347</v>
      </c>
      <c r="K29" s="3">
        <f t="shared" si="6"/>
        <v>49.038814085977556</v>
      </c>
      <c r="L29" s="3">
        <f t="shared" si="7"/>
        <v>318.7522915588541</v>
      </c>
      <c r="M29" s="4">
        <f t="shared" si="8"/>
        <v>29791.079557231358</v>
      </c>
      <c r="O29" s="4">
        <f t="shared" si="16"/>
        <v>194916.5717570858</v>
      </c>
      <c r="P29" s="6">
        <f t="shared" si="12"/>
        <v>0.44487532992161566</v>
      </c>
      <c r="Q29" s="5">
        <f t="shared" si="17"/>
        <v>2.3333333333333335</v>
      </c>
      <c r="R29" s="7">
        <f t="shared" si="18"/>
        <v>0.19066085568069241</v>
      </c>
    </row>
    <row r="30" spans="1:21" x14ac:dyDescent="0.25">
      <c r="A30" s="1">
        <f t="shared" si="0"/>
        <v>-44</v>
      </c>
      <c r="B30" s="8">
        <f t="shared" si="13"/>
        <v>773.64</v>
      </c>
      <c r="C30" s="3">
        <f t="shared" si="14"/>
        <v>2679.5220786051696</v>
      </c>
      <c r="D30" s="4">
        <f t="shared" si="15"/>
        <v>166071.48728753123</v>
      </c>
      <c r="E30" s="3">
        <f t="shared" si="1"/>
        <v>773.64</v>
      </c>
      <c r="F30" s="3">
        <f t="shared" si="2"/>
        <v>1435.9127209335209</v>
      </c>
      <c r="G30" s="4">
        <f t="shared" si="3"/>
        <v>145800.82481428562</v>
      </c>
      <c r="I30" s="3">
        <f t="shared" si="4"/>
        <v>161.50665079876759</v>
      </c>
      <c r="J30" s="4">
        <f t="shared" si="5"/>
        <v>21695.726757301116</v>
      </c>
      <c r="K30" s="3">
        <f t="shared" si="6"/>
        <v>49.651799262052265</v>
      </c>
      <c r="L30" s="3">
        <f t="shared" si="7"/>
        <v>322.73669520333971</v>
      </c>
      <c r="M30" s="4">
        <f t="shared" si="8"/>
        <v>30163.468051696753</v>
      </c>
      <c r="O30" s="4">
        <f t="shared" si="16"/>
        <v>197660.01962328347</v>
      </c>
      <c r="P30" s="6">
        <f t="shared" si="12"/>
        <v>0.46521192883191853</v>
      </c>
      <c r="Q30" s="5">
        <f t="shared" si="17"/>
        <v>2.4166666666666665</v>
      </c>
      <c r="R30" s="7">
        <f t="shared" si="18"/>
        <v>0.19250148779251802</v>
      </c>
    </row>
    <row r="31" spans="1:21" x14ac:dyDescent="0.25">
      <c r="A31" s="1">
        <f t="shared" si="0"/>
        <v>-43</v>
      </c>
      <c r="B31" s="8">
        <f t="shared" si="13"/>
        <v>773.64</v>
      </c>
      <c r="C31" s="3">
        <f t="shared" si="14"/>
        <v>2736.4211028617347</v>
      </c>
      <c r="D31" s="4">
        <f t="shared" si="15"/>
        <v>169581.54839039297</v>
      </c>
      <c r="E31" s="3">
        <f t="shared" si="1"/>
        <v>773.64</v>
      </c>
      <c r="F31" s="3">
        <f t="shared" si="2"/>
        <v>1458.0082481428562</v>
      </c>
      <c r="G31" s="4">
        <f t="shared" si="3"/>
        <v>148032.4730624285</v>
      </c>
      <c r="H31" t="s">
        <v>60</v>
      </c>
      <c r="I31" s="3">
        <f t="shared" si="4"/>
        <v>162.71795067975836</v>
      </c>
      <c r="J31" s="4">
        <f t="shared" si="5"/>
        <v>21858.444707980874</v>
      </c>
      <c r="K31" s="3">
        <f t="shared" si="6"/>
        <v>50.272446752827925</v>
      </c>
      <c r="L31" s="3">
        <f t="shared" si="7"/>
        <v>326.7709038933815</v>
      </c>
      <c r="M31" s="4">
        <f t="shared" si="8"/>
        <v>30540.511402342963</v>
      </c>
      <c r="O31" s="4">
        <f t="shared" si="16"/>
        <v>200431.42917275234</v>
      </c>
      <c r="P31" s="6">
        <f t="shared" si="12"/>
        <v>0.4857558017876113</v>
      </c>
      <c r="Q31" s="5">
        <f t="shared" si="17"/>
        <v>2.5</v>
      </c>
      <c r="R31" s="7">
        <f t="shared" si="18"/>
        <v>0.19430232071504452</v>
      </c>
    </row>
    <row r="32" spans="1:21" x14ac:dyDescent="0.25">
      <c r="A32" s="1">
        <f t="shared" si="0"/>
        <v>-42</v>
      </c>
      <c r="B32" s="8">
        <f t="shared" si="13"/>
        <v>773.64</v>
      </c>
      <c r="C32" s="3">
        <f t="shared" si="14"/>
        <v>2794.2576733115143</v>
      </c>
      <c r="D32" s="4">
        <f t="shared" si="15"/>
        <v>173149.4460637045</v>
      </c>
      <c r="E32" s="3">
        <f t="shared" si="1"/>
        <v>773.64</v>
      </c>
      <c r="F32" s="3">
        <f t="shared" si="2"/>
        <v>1480.3247306242849</v>
      </c>
      <c r="G32" s="4">
        <f t="shared" si="3"/>
        <v>150286.43779305281</v>
      </c>
      <c r="I32" s="3">
        <f t="shared" si="4"/>
        <v>163.93833530985657</v>
      </c>
      <c r="J32" s="4">
        <f t="shared" si="5"/>
        <v>22022.383043290731</v>
      </c>
      <c r="K32" s="3">
        <f t="shared" si="6"/>
        <v>50.900852337238277</v>
      </c>
      <c r="L32" s="3">
        <f t="shared" si="7"/>
        <v>330.85554019204881</v>
      </c>
      <c r="M32" s="4">
        <f t="shared" si="8"/>
        <v>30922.267794872252</v>
      </c>
      <c r="O32" s="4">
        <f t="shared" si="16"/>
        <v>203231.0886312158</v>
      </c>
      <c r="P32" s="6">
        <f t="shared" si="12"/>
        <v>0.50650908534503414</v>
      </c>
      <c r="Q32" s="5">
        <f t="shared" si="17"/>
        <v>2.5833333333333335</v>
      </c>
      <c r="R32" s="7">
        <f t="shared" si="18"/>
        <v>0.19606803303678741</v>
      </c>
    </row>
    <row r="33" spans="1:18" x14ac:dyDescent="0.25">
      <c r="A33" s="1">
        <f t="shared" si="0"/>
        <v>-41</v>
      </c>
      <c r="B33" s="8">
        <f t="shared" si="13"/>
        <v>773.64</v>
      </c>
      <c r="C33" s="3">
        <f t="shared" si="14"/>
        <v>2853.0472382486737</v>
      </c>
      <c r="D33" s="4">
        <f t="shared" si="15"/>
        <v>176776.13330195317</v>
      </c>
      <c r="E33" s="3">
        <f t="shared" si="1"/>
        <v>773.64</v>
      </c>
      <c r="F33" s="3">
        <f t="shared" si="2"/>
        <v>1502.8643779305282</v>
      </c>
      <c r="G33" s="4">
        <f t="shared" si="3"/>
        <v>152562.94217098336</v>
      </c>
      <c r="H33" t="s">
        <v>38</v>
      </c>
      <c r="I33" s="3">
        <f t="shared" si="4"/>
        <v>165.16787282468047</v>
      </c>
      <c r="J33" s="4">
        <f t="shared" si="5"/>
        <v>22187.550916115411</v>
      </c>
      <c r="K33" s="3">
        <f t="shared" si="6"/>
        <v>51.537112991453753</v>
      </c>
      <c r="L33" s="3">
        <f t="shared" si="7"/>
        <v>334.99123444444939</v>
      </c>
      <c r="M33" s="4">
        <f t="shared" si="8"/>
        <v>31308.796142308154</v>
      </c>
      <c r="O33" s="4">
        <f t="shared" si="16"/>
        <v>206059.28922940692</v>
      </c>
      <c r="P33" s="6">
        <f t="shared" si="12"/>
        <v>0.52747393833602851</v>
      </c>
      <c r="Q33" s="5">
        <f t="shared" si="17"/>
        <v>2.6666666666666665</v>
      </c>
      <c r="R33" s="7">
        <f t="shared" si="18"/>
        <v>0.19780272687601069</v>
      </c>
    </row>
    <row r="34" spans="1:18" x14ac:dyDescent="0.25">
      <c r="A34" s="1">
        <f t="shared" si="0"/>
        <v>-40</v>
      </c>
      <c r="B34" s="8">
        <f t="shared" si="13"/>
        <v>773.64</v>
      </c>
      <c r="C34" s="3">
        <f t="shared" si="14"/>
        <v>2912.8055005146139</v>
      </c>
      <c r="D34" s="4">
        <f t="shared" si="15"/>
        <v>180462.57880246779</v>
      </c>
      <c r="E34" s="3">
        <f t="shared" si="1"/>
        <v>773.64</v>
      </c>
      <c r="F34" s="3">
        <f t="shared" si="2"/>
        <v>1525.6294217098337</v>
      </c>
      <c r="G34" s="4">
        <f t="shared" si="3"/>
        <v>154862.2115926932</v>
      </c>
      <c r="I34" s="3">
        <f t="shared" si="4"/>
        <v>166.4066318708656</v>
      </c>
      <c r="J34" s="4">
        <f t="shared" si="5"/>
        <v>22353.957547986276</v>
      </c>
      <c r="K34" s="3">
        <f t="shared" si="6"/>
        <v>52.18132690384693</v>
      </c>
      <c r="L34" s="3">
        <f t="shared" si="7"/>
        <v>339.17862487500503</v>
      </c>
      <c r="M34" s="4">
        <f t="shared" si="8"/>
        <v>31700.156094087008</v>
      </c>
      <c r="O34" s="4">
        <f t="shared" si="16"/>
        <v>208916.32523476647</v>
      </c>
      <c r="P34" s="6">
        <f t="shared" si="12"/>
        <v>0.54865254210290781</v>
      </c>
      <c r="Q34" s="5">
        <f t="shared" si="17"/>
        <v>2.75</v>
      </c>
      <c r="R34" s="7">
        <f t="shared" si="18"/>
        <v>0.19951001531014831</v>
      </c>
    </row>
    <row r="35" spans="1:18" x14ac:dyDescent="0.25">
      <c r="A35" s="1">
        <f t="shared" si="0"/>
        <v>-39</v>
      </c>
      <c r="B35" s="8">
        <f t="shared" si="13"/>
        <v>773.64</v>
      </c>
      <c r="C35" s="3">
        <f t="shared" si="14"/>
        <v>2973.5484216922414</v>
      </c>
      <c r="D35" s="4">
        <f t="shared" si="15"/>
        <v>184209.76722416005</v>
      </c>
      <c r="E35" s="3">
        <f t="shared" si="1"/>
        <v>773.64</v>
      </c>
      <c r="F35" s="3">
        <f t="shared" si="2"/>
        <v>1548.6221159269319</v>
      </c>
      <c r="G35" s="4">
        <f t="shared" si="3"/>
        <v>157184.47370862015</v>
      </c>
      <c r="H35" t="s">
        <v>40</v>
      </c>
      <c r="I35" s="3">
        <f t="shared" si="4"/>
        <v>167.65468160989707</v>
      </c>
      <c r="J35" s="4">
        <f t="shared" si="5"/>
        <v>22521.612229596172</v>
      </c>
      <c r="K35" s="3">
        <f t="shared" si="6"/>
        <v>52.833593490145013</v>
      </c>
      <c r="L35" s="3">
        <f t="shared" si="7"/>
        <v>343.41835768594257</v>
      </c>
      <c r="M35" s="4">
        <f t="shared" si="8"/>
        <v>32096.408045263095</v>
      </c>
      <c r="O35" s="4">
        <f t="shared" si="16"/>
        <v>211802.49398347942</v>
      </c>
      <c r="P35" s="6">
        <f t="shared" si="12"/>
        <v>0.57004710073593734</v>
      </c>
      <c r="Q35" s="5">
        <f t="shared" si="17"/>
        <v>2.8333333333333335</v>
      </c>
      <c r="R35" s="7">
        <f t="shared" si="18"/>
        <v>0.20119309437738964</v>
      </c>
    </row>
    <row r="36" spans="1:18" x14ac:dyDescent="0.25">
      <c r="A36" s="1">
        <f t="shared" si="0"/>
        <v>-38</v>
      </c>
      <c r="B36" s="8">
        <f t="shared" si="13"/>
        <v>773.64</v>
      </c>
      <c r="C36" s="3">
        <f t="shared" si="14"/>
        <v>3035.2922263693476</v>
      </c>
      <c r="D36" s="4">
        <f t="shared" si="15"/>
        <v>188018.69945052941</v>
      </c>
      <c r="E36" s="3">
        <f t="shared" si="1"/>
        <v>773.64</v>
      </c>
      <c r="F36" s="3">
        <f t="shared" si="2"/>
        <v>1571.8447370862013</v>
      </c>
      <c r="G36" s="4">
        <f t="shared" si="3"/>
        <v>159529.95844570638</v>
      </c>
      <c r="I36" s="3">
        <f t="shared" si="4"/>
        <v>168.91209172197128</v>
      </c>
      <c r="J36" s="4">
        <f t="shared" si="5"/>
        <v>22690.524321318142</v>
      </c>
      <c r="K36" s="3">
        <f t="shared" si="6"/>
        <v>53.494013408771828</v>
      </c>
      <c r="L36" s="3">
        <f t="shared" si="7"/>
        <v>347.71108715701689</v>
      </c>
      <c r="M36" s="4">
        <f t="shared" si="8"/>
        <v>32497.613145828884</v>
      </c>
      <c r="O36" s="4">
        <f t="shared" si="16"/>
        <v>214718.0959128534</v>
      </c>
      <c r="P36" s="6">
        <f t="shared" si="12"/>
        <v>0.59165984131334892</v>
      </c>
      <c r="Q36" s="5">
        <f t="shared" si="17"/>
        <v>2.9166666666666665</v>
      </c>
      <c r="R36" s="7">
        <f t="shared" si="18"/>
        <v>0.20285480273600537</v>
      </c>
    </row>
    <row r="37" spans="1:18" x14ac:dyDescent="0.25">
      <c r="A37" s="1">
        <f t="shared" si="0"/>
        <v>-37</v>
      </c>
      <c r="B37" s="8">
        <f t="shared" si="13"/>
        <v>773.64</v>
      </c>
      <c r="C37" s="3">
        <f t="shared" si="14"/>
        <v>3098.0534064722356</v>
      </c>
      <c r="D37" s="4">
        <f t="shared" si="15"/>
        <v>191890.39285700166</v>
      </c>
      <c r="E37" s="3">
        <f t="shared" si="1"/>
        <v>773.64</v>
      </c>
      <c r="F37" s="3">
        <f t="shared" si="2"/>
        <v>1595.2995844570635</v>
      </c>
      <c r="G37" s="4">
        <f t="shared" si="3"/>
        <v>161898.89803016346</v>
      </c>
      <c r="H37" t="s">
        <v>42</v>
      </c>
      <c r="I37" s="3">
        <f t="shared" si="4"/>
        <v>170.17893240988607</v>
      </c>
      <c r="J37" s="4">
        <f t="shared" si="5"/>
        <v>22860.703253728028</v>
      </c>
      <c r="K37" s="3">
        <f t="shared" si="6"/>
        <v>54.162688576381477</v>
      </c>
      <c r="L37" s="3">
        <f t="shared" si="7"/>
        <v>352.05747574647961</v>
      </c>
      <c r="M37" s="4">
        <f t="shared" si="8"/>
        <v>32903.833310151742</v>
      </c>
      <c r="O37" s="4">
        <f t="shared" si="16"/>
        <v>217663.43459404324</v>
      </c>
      <c r="P37" s="6">
        <f t="shared" si="12"/>
        <v>0.6134930141439211</v>
      </c>
      <c r="Q37" s="5">
        <f t="shared" si="17"/>
        <v>3</v>
      </c>
      <c r="R37" s="7">
        <f t="shared" si="18"/>
        <v>0.20449767138130703</v>
      </c>
    </row>
    <row r="38" spans="1:18" x14ac:dyDescent="0.25">
      <c r="A38" s="1">
        <f t="shared" si="0"/>
        <v>-36</v>
      </c>
      <c r="B38" s="8">
        <f t="shared" si="13"/>
        <v>773.64</v>
      </c>
      <c r="C38" s="3">
        <f t="shared" si="14"/>
        <v>3161.8487256707576</v>
      </c>
      <c r="D38" s="4">
        <f t="shared" si="15"/>
        <v>195825.88158267242</v>
      </c>
      <c r="E38" s="3">
        <f t="shared" si="1"/>
        <v>773.64</v>
      </c>
      <c r="F38" s="3">
        <f t="shared" si="2"/>
        <v>1618.9889803016347</v>
      </c>
      <c r="G38" s="4">
        <f t="shared" si="3"/>
        <v>164291.5270104651</v>
      </c>
      <c r="H38">
        <v>2027</v>
      </c>
      <c r="I38" s="3">
        <f t="shared" si="4"/>
        <v>171.45527440296021</v>
      </c>
      <c r="J38" s="4">
        <f t="shared" si="5"/>
        <v>23032.158528130989</v>
      </c>
      <c r="K38" s="3">
        <f t="shared" si="6"/>
        <v>54.83972218358624</v>
      </c>
      <c r="L38" s="3">
        <f t="shared" si="7"/>
        <v>356.45819419331053</v>
      </c>
      <c r="M38" s="4">
        <f t="shared" si="8"/>
        <v>33315.13122652864</v>
      </c>
      <c r="N38">
        <v>2027</v>
      </c>
      <c r="O38" s="4">
        <f t="shared" si="16"/>
        <v>220638.81676512473</v>
      </c>
      <c r="P38" s="6">
        <f t="shared" si="12"/>
        <v>0.63554889301214756</v>
      </c>
      <c r="Q38" s="5">
        <f t="shared" si="17"/>
        <v>3.0833333333333335</v>
      </c>
      <c r="R38" s="7">
        <f t="shared" si="18"/>
        <v>0.20612396530123703</v>
      </c>
    </row>
    <row r="39" spans="1:18" x14ac:dyDescent="0.25">
      <c r="A39" s="1">
        <f t="shared" si="0"/>
        <v>-35</v>
      </c>
      <c r="B39" s="8">
        <f t="shared" si="13"/>
        <v>773.64</v>
      </c>
      <c r="C39" s="3">
        <f t="shared" si="14"/>
        <v>3226.6952238559306</v>
      </c>
      <c r="D39" s="4">
        <f t="shared" si="15"/>
        <v>199826.21680652836</v>
      </c>
      <c r="E39" s="3">
        <f t="shared" si="1"/>
        <v>773.64</v>
      </c>
      <c r="F39" s="3">
        <f t="shared" si="2"/>
        <v>1642.9152701046507</v>
      </c>
      <c r="G39" s="4">
        <f t="shared" si="3"/>
        <v>166708.08228056977</v>
      </c>
      <c r="H39" t="s">
        <v>32</v>
      </c>
      <c r="I39" s="3">
        <f t="shared" si="4"/>
        <v>172.74118896098241</v>
      </c>
      <c r="J39" s="4">
        <f t="shared" si="5"/>
        <v>23204.899717091972</v>
      </c>
      <c r="K39" s="3">
        <f t="shared" si="6"/>
        <v>55.52521871088107</v>
      </c>
      <c r="L39" s="3">
        <f t="shared" si="7"/>
        <v>360.91392162072697</v>
      </c>
      <c r="M39" s="4">
        <f t="shared" si="8"/>
        <v>33731.570366860244</v>
      </c>
      <c r="O39" s="4">
        <f t="shared" si="16"/>
        <v>223644.55236452198</v>
      </c>
      <c r="P39" s="6">
        <f t="shared" si="12"/>
        <v>0.65782977542602761</v>
      </c>
      <c r="Q39" s="5">
        <f t="shared" si="17"/>
        <v>3.1666666666666665</v>
      </c>
      <c r="R39" s="7">
        <f t="shared" si="18"/>
        <v>0.20773571855558767</v>
      </c>
    </row>
    <row r="40" spans="1:18" x14ac:dyDescent="0.25">
      <c r="A40" s="1">
        <f t="shared" si="0"/>
        <v>-34</v>
      </c>
      <c r="B40" s="8">
        <f t="shared" si="13"/>
        <v>773.64</v>
      </c>
      <c r="C40" s="3">
        <f t="shared" si="14"/>
        <v>3292.6102216913382</v>
      </c>
      <c r="D40" s="4">
        <f t="shared" si="15"/>
        <v>203892.46702821972</v>
      </c>
      <c r="E40" s="3">
        <f t="shared" si="1"/>
        <v>773.64</v>
      </c>
      <c r="F40" s="3">
        <f t="shared" si="2"/>
        <v>1667.0808228056976</v>
      </c>
      <c r="G40" s="4">
        <f t="shared" si="3"/>
        <v>169148.80310337548</v>
      </c>
      <c r="I40" s="3">
        <f t="shared" si="4"/>
        <v>174.03674787818977</v>
      </c>
      <c r="J40" s="4">
        <f t="shared" si="5"/>
        <v>23378.93646497016</v>
      </c>
      <c r="K40" s="3">
        <f t="shared" si="6"/>
        <v>56.219283944767078</v>
      </c>
      <c r="L40" s="3">
        <f t="shared" si="7"/>
        <v>365.425345640986</v>
      </c>
      <c r="M40" s="4">
        <f t="shared" si="8"/>
        <v>34153.214996445997</v>
      </c>
      <c r="O40" s="4">
        <f t="shared" si="16"/>
        <v>226680.95456479164</v>
      </c>
      <c r="P40" s="6">
        <f t="shared" si="12"/>
        <v>0.68033798286750113</v>
      </c>
      <c r="Q40" s="5">
        <f t="shared" si="17"/>
        <v>3.25</v>
      </c>
      <c r="R40" s="7">
        <f t="shared" si="18"/>
        <v>0.20933476395923112</v>
      </c>
    </row>
    <row r="41" spans="1:18" x14ac:dyDescent="0.25">
      <c r="A41" s="1">
        <f t="shared" si="0"/>
        <v>-33</v>
      </c>
      <c r="B41" s="8">
        <f t="shared" si="13"/>
        <v>773.64</v>
      </c>
      <c r="C41" s="3">
        <f t="shared" si="14"/>
        <v>3359.6113252395198</v>
      </c>
      <c r="D41" s="4">
        <f t="shared" si="15"/>
        <v>208025.71835345926</v>
      </c>
      <c r="E41" s="3">
        <f t="shared" si="1"/>
        <v>773.64</v>
      </c>
      <c r="F41" s="3">
        <f t="shared" si="2"/>
        <v>1691.4880310337549</v>
      </c>
      <c r="G41" s="4">
        <f t="shared" si="3"/>
        <v>171613.93113440924</v>
      </c>
      <c r="H41" t="s">
        <v>34</v>
      </c>
      <c r="I41" s="3">
        <f t="shared" si="4"/>
        <v>175.34202348727618</v>
      </c>
      <c r="J41" s="4">
        <f t="shared" si="5"/>
        <v>23554.278488457436</v>
      </c>
      <c r="K41" s="3">
        <f t="shared" si="6"/>
        <v>56.922024994076665</v>
      </c>
      <c r="L41" s="3">
        <f t="shared" si="7"/>
        <v>369.99316246149829</v>
      </c>
      <c r="M41" s="4">
        <f t="shared" si="8"/>
        <v>34580.130183901572</v>
      </c>
      <c r="O41" s="4">
        <f t="shared" si="16"/>
        <v>229748.33980676826</v>
      </c>
      <c r="P41" s="6">
        <f t="shared" si="12"/>
        <v>0.70307586104556086</v>
      </c>
      <c r="Q41" s="5">
        <f t="shared" si="17"/>
        <v>3.3333333333333335</v>
      </c>
      <c r="R41" s="7">
        <f t="shared" si="18"/>
        <v>0.21092275831366825</v>
      </c>
    </row>
    <row r="42" spans="1:18" x14ac:dyDescent="0.25">
      <c r="A42" s="1">
        <f t="shared" si="0"/>
        <v>-32</v>
      </c>
      <c r="B42" s="8">
        <f t="shared" si="13"/>
        <v>773.64</v>
      </c>
      <c r="C42" s="3">
        <f t="shared" si="14"/>
        <v>3427.7164306645973</v>
      </c>
      <c r="D42" s="4">
        <f t="shared" si="15"/>
        <v>212227.07478412386</v>
      </c>
      <c r="E42" s="3">
        <f t="shared" si="1"/>
        <v>773.64</v>
      </c>
      <c r="F42" s="3">
        <f t="shared" si="2"/>
        <v>1716.1393113440924</v>
      </c>
      <c r="G42" s="4">
        <f t="shared" si="3"/>
        <v>174103.71044575336</v>
      </c>
      <c r="I42" s="3">
        <f t="shared" si="4"/>
        <v>176.65708866343076</v>
      </c>
      <c r="J42" s="4">
        <f t="shared" si="5"/>
        <v>23730.935577120865</v>
      </c>
      <c r="K42" s="3">
        <f t="shared" si="6"/>
        <v>57.633550306502627</v>
      </c>
      <c r="L42" s="3">
        <f t="shared" si="7"/>
        <v>374.61807699226705</v>
      </c>
      <c r="M42" s="4">
        <f t="shared" si="8"/>
        <v>35012.381811200343</v>
      </c>
      <c r="O42" s="4">
        <f t="shared" si="16"/>
        <v>232847.02783407457</v>
      </c>
      <c r="P42" s="6">
        <f t="shared" si="12"/>
        <v>0.72604578015207022</v>
      </c>
      <c r="Q42" s="5">
        <f t="shared" si="17"/>
        <v>3.4166666666666665</v>
      </c>
      <c r="R42" s="7">
        <f t="shared" si="18"/>
        <v>0.21250120394694738</v>
      </c>
    </row>
    <row r="43" spans="1:18" x14ac:dyDescent="0.25">
      <c r="A43" s="1">
        <f t="shared" si="0"/>
        <v>-31</v>
      </c>
      <c r="B43" s="8">
        <f t="shared" si="13"/>
        <v>773.64</v>
      </c>
      <c r="C43" s="3">
        <f t="shared" si="14"/>
        <v>3496.9437290123833</v>
      </c>
      <c r="D43" s="4">
        <f t="shared" si="15"/>
        <v>216497.65851313627</v>
      </c>
      <c r="E43" s="3">
        <f t="shared" si="1"/>
        <v>773.64</v>
      </c>
      <c r="F43" s="3">
        <f t="shared" si="2"/>
        <v>1741.0371044575334</v>
      </c>
      <c r="G43" s="4">
        <f t="shared" si="3"/>
        <v>176618.3875502109</v>
      </c>
      <c r="H43" t="s">
        <v>60</v>
      </c>
      <c r="I43" s="3">
        <f t="shared" si="4"/>
        <v>177.98201682840647</v>
      </c>
      <c r="J43" s="4">
        <f t="shared" si="5"/>
        <v>23908.917593949271</v>
      </c>
      <c r="K43" s="3">
        <f t="shared" si="6"/>
        <v>58.353969685333908</v>
      </c>
      <c r="L43" s="3">
        <f t="shared" si="7"/>
        <v>379.30080295467042</v>
      </c>
      <c r="M43" s="4">
        <f t="shared" si="8"/>
        <v>35450.036583840345</v>
      </c>
      <c r="O43" s="4">
        <f t="shared" si="16"/>
        <v>235977.34172800052</v>
      </c>
      <c r="P43" s="6">
        <f t="shared" si="12"/>
        <v>0.74925013512031347</v>
      </c>
      <c r="Q43" s="5">
        <f t="shared" si="17"/>
        <v>3.5</v>
      </c>
      <c r="R43" s="7">
        <f t="shared" si="18"/>
        <v>0.21407146717723241</v>
      </c>
    </row>
    <row r="44" spans="1:18" x14ac:dyDescent="0.25">
      <c r="A44" s="1">
        <f t="shared" si="0"/>
        <v>-30</v>
      </c>
      <c r="B44" s="8">
        <f t="shared" si="13"/>
        <v>773.64</v>
      </c>
      <c r="C44" s="3">
        <f t="shared" si="14"/>
        <v>3567.3117110692579</v>
      </c>
      <c r="D44" s="4">
        <f t="shared" si="15"/>
        <v>220838.61022420553</v>
      </c>
      <c r="E44" s="3">
        <f t="shared" si="1"/>
        <v>773.64</v>
      </c>
      <c r="F44" s="3">
        <f t="shared" si="2"/>
        <v>1766.183875502109</v>
      </c>
      <c r="G44" s="4">
        <f t="shared" si="3"/>
        <v>179158.21142571303</v>
      </c>
      <c r="I44" s="3">
        <f t="shared" si="4"/>
        <v>179.3168819546195</v>
      </c>
      <c r="J44" s="4">
        <f t="shared" si="5"/>
        <v>24088.23447590389</v>
      </c>
      <c r="K44" s="3">
        <f t="shared" si="6"/>
        <v>59.083394306400578</v>
      </c>
      <c r="L44" s="3">
        <f t="shared" si="7"/>
        <v>384.04206299160376</v>
      </c>
      <c r="M44" s="4">
        <f t="shared" si="8"/>
        <v>35893.162041138348</v>
      </c>
      <c r="O44" s="4">
        <f t="shared" si="16"/>
        <v>239139.60794275528</v>
      </c>
      <c r="P44" s="6">
        <f t="shared" si="12"/>
        <v>0.77269134588631205</v>
      </c>
      <c r="Q44" s="5">
        <f t="shared" si="17"/>
        <v>3.5833333333333335</v>
      </c>
      <c r="R44" s="7">
        <f t="shared" si="18"/>
        <v>0.21563479420083126</v>
      </c>
    </row>
    <row r="45" spans="1:18" x14ac:dyDescent="0.25">
      <c r="A45" s="1">
        <f t="shared" si="0"/>
        <v>-29</v>
      </c>
      <c r="B45" s="8">
        <f t="shared" si="13"/>
        <v>773.64</v>
      </c>
      <c r="C45" s="3">
        <f t="shared" si="14"/>
        <v>3638.8391723011027</v>
      </c>
      <c r="D45" s="4">
        <f t="shared" si="15"/>
        <v>225251.08939650666</v>
      </c>
      <c r="E45" s="3">
        <f t="shared" si="1"/>
        <v>773.64</v>
      </c>
      <c r="F45" s="3">
        <f t="shared" si="2"/>
        <v>1791.5821142571303</v>
      </c>
      <c r="G45" s="4">
        <f t="shared" si="3"/>
        <v>181723.43353997017</v>
      </c>
      <c r="H45" t="s">
        <v>38</v>
      </c>
      <c r="I45" s="3">
        <f t="shared" si="4"/>
        <v>180.66175856927916</v>
      </c>
      <c r="J45" s="4">
        <f t="shared" si="5"/>
        <v>24268.89623447317</v>
      </c>
      <c r="K45" s="3">
        <f t="shared" si="6"/>
        <v>59.821936735230587</v>
      </c>
      <c r="L45" s="3">
        <f t="shared" si="7"/>
        <v>388.84258877899879</v>
      </c>
      <c r="M45" s="4">
        <f t="shared" si="8"/>
        <v>36341.826566652577</v>
      </c>
      <c r="O45" s="4">
        <f t="shared" ref="O45:O72" si="19">+M45+J45+G45</f>
        <v>242334.15634109592</v>
      </c>
      <c r="P45" s="6">
        <f t="shared" si="12"/>
        <v>0.79637185765293261</v>
      </c>
      <c r="Q45" s="5">
        <f t="shared" ref="Q45:Q72" si="20">+(A46+72)/12</f>
        <v>3.6666666666666665</v>
      </c>
      <c r="R45" s="7">
        <f t="shared" ref="R45:R72" si="21">+P45/Q45</f>
        <v>0.21719232481443618</v>
      </c>
    </row>
    <row r="46" spans="1:18" x14ac:dyDescent="0.25">
      <c r="A46" s="1">
        <f t="shared" si="0"/>
        <v>-28</v>
      </c>
      <c r="B46" s="8">
        <f t="shared" si="13"/>
        <v>773.64</v>
      </c>
      <c r="C46" s="3">
        <f t="shared" si="14"/>
        <v>3711.5452178736186</v>
      </c>
      <c r="D46" s="4">
        <f t="shared" si="15"/>
        <v>229736.27461438029</v>
      </c>
      <c r="E46" s="3">
        <f t="shared" si="1"/>
        <v>773.64</v>
      </c>
      <c r="F46" s="3">
        <f t="shared" si="2"/>
        <v>1817.2343353997014</v>
      </c>
      <c r="G46" s="4">
        <f t="shared" si="3"/>
        <v>184314.30787536988</v>
      </c>
      <c r="I46" s="3">
        <f t="shared" si="4"/>
        <v>182.01672175854878</v>
      </c>
      <c r="J46" s="4">
        <f t="shared" si="5"/>
        <v>24450.912956231718</v>
      </c>
      <c r="K46" s="3">
        <f t="shared" si="6"/>
        <v>60.569710944420962</v>
      </c>
      <c r="L46" s="3">
        <f t="shared" si="7"/>
        <v>393.70312113873626</v>
      </c>
      <c r="M46" s="4">
        <f t="shared" si="8"/>
        <v>36796.099398735736</v>
      </c>
      <c r="O46" s="4">
        <f t="shared" si="19"/>
        <v>245561.32023033733</v>
      </c>
      <c r="P46" s="6">
        <f t="shared" si="12"/>
        <v>0.82029414115681998</v>
      </c>
      <c r="Q46" s="5">
        <f t="shared" si="20"/>
        <v>3.75</v>
      </c>
      <c r="R46" s="7">
        <f t="shared" si="21"/>
        <v>0.21874510430848532</v>
      </c>
    </row>
    <row r="47" spans="1:18" x14ac:dyDescent="0.25">
      <c r="A47" s="1">
        <f t="shared" si="0"/>
        <v>-27</v>
      </c>
      <c r="B47" s="8">
        <f t="shared" si="13"/>
        <v>773.64</v>
      </c>
      <c r="C47" s="3">
        <f t="shared" si="14"/>
        <v>3785.4492677553612</v>
      </c>
      <c r="D47" s="4">
        <f t="shared" si="15"/>
        <v>234295.36388213566</v>
      </c>
      <c r="E47" s="3">
        <f t="shared" si="1"/>
        <v>773.64</v>
      </c>
      <c r="F47" s="3">
        <f t="shared" si="2"/>
        <v>1843.1430787536985</v>
      </c>
      <c r="G47" s="4">
        <f t="shared" si="3"/>
        <v>186931.09095412359</v>
      </c>
      <c r="H47" t="s">
        <v>40</v>
      </c>
      <c r="I47" s="3">
        <f t="shared" si="4"/>
        <v>183.38184717173786</v>
      </c>
      <c r="J47" s="4">
        <f t="shared" si="5"/>
        <v>24634.294803403456</v>
      </c>
      <c r="K47" s="3">
        <f t="shared" si="6"/>
        <v>61.326832331226228</v>
      </c>
      <c r="L47" s="3">
        <f t="shared" si="7"/>
        <v>398.62441015297048</v>
      </c>
      <c r="M47" s="4">
        <f t="shared" si="8"/>
        <v>37256.050641219939</v>
      </c>
      <c r="O47" s="4">
        <f t="shared" si="19"/>
        <v>248821.43639874697</v>
      </c>
      <c r="P47" s="6">
        <f t="shared" si="12"/>
        <v>0.84446069293818449</v>
      </c>
      <c r="Q47" s="5">
        <f t="shared" si="20"/>
        <v>3.8333333333333335</v>
      </c>
      <c r="R47" s="7">
        <f t="shared" si="21"/>
        <v>0.22029409380996115</v>
      </c>
    </row>
    <row r="48" spans="1:18" x14ac:dyDescent="0.25">
      <c r="A48" s="1">
        <f t="shared" si="0"/>
        <v>-26</v>
      </c>
      <c r="B48" s="8">
        <f t="shared" si="13"/>
        <v>773.64</v>
      </c>
      <c r="C48" s="3">
        <f t="shared" si="14"/>
        <v>3860.5710619048673</v>
      </c>
      <c r="D48" s="4">
        <f t="shared" si="15"/>
        <v>238929.57494404053</v>
      </c>
      <c r="E48" s="3">
        <f t="shared" si="1"/>
        <v>773.64</v>
      </c>
      <c r="F48" s="3">
        <f t="shared" si="2"/>
        <v>1869.3109095412358</v>
      </c>
      <c r="G48" s="4">
        <f t="shared" si="3"/>
        <v>189574.04186366484</v>
      </c>
      <c r="I48" s="3">
        <f t="shared" si="4"/>
        <v>184.75721102552589</v>
      </c>
      <c r="J48" s="4">
        <f t="shared" si="5"/>
        <v>24819.05201442898</v>
      </c>
      <c r="K48" s="3">
        <f t="shared" si="6"/>
        <v>62.093417735366572</v>
      </c>
      <c r="L48" s="3">
        <f t="shared" si="7"/>
        <v>403.60721527988267</v>
      </c>
      <c r="M48" s="4">
        <f t="shared" si="8"/>
        <v>37721.75127423519</v>
      </c>
      <c r="O48" s="4">
        <f t="shared" si="19"/>
        <v>252114.84515232901</v>
      </c>
      <c r="P48" s="6">
        <f t="shared" si="12"/>
        <v>0.86887403561347509</v>
      </c>
      <c r="Q48" s="5">
        <f t="shared" si="20"/>
        <v>3.9166666666666665</v>
      </c>
      <c r="R48" s="7">
        <f t="shared" si="21"/>
        <v>0.22184017930556812</v>
      </c>
    </row>
    <row r="49" spans="1:18" x14ac:dyDescent="0.25">
      <c r="A49" s="1">
        <f t="shared" si="0"/>
        <v>-25</v>
      </c>
      <c r="B49" s="8">
        <f t="shared" si="13"/>
        <v>773.64</v>
      </c>
      <c r="C49" s="3">
        <f t="shared" si="14"/>
        <v>3936.9306655432451</v>
      </c>
      <c r="D49" s="4">
        <f t="shared" si="15"/>
        <v>243640.14560958379</v>
      </c>
      <c r="E49" s="3">
        <f t="shared" si="1"/>
        <v>773.64</v>
      </c>
      <c r="F49" s="3">
        <f t="shared" si="2"/>
        <v>1895.7404186366484</v>
      </c>
      <c r="G49" s="4">
        <f t="shared" si="3"/>
        <v>192243.4222823015</v>
      </c>
      <c r="H49" t="s">
        <v>42</v>
      </c>
      <c r="I49" s="3">
        <f t="shared" si="4"/>
        <v>186.14289010821733</v>
      </c>
      <c r="J49" s="4">
        <f t="shared" si="5"/>
        <v>25005.194904537198</v>
      </c>
      <c r="K49" s="3">
        <f t="shared" si="6"/>
        <v>62.869585457058655</v>
      </c>
      <c r="L49" s="3">
        <f t="shared" si="7"/>
        <v>408.65230547088123</v>
      </c>
      <c r="M49" s="4">
        <f t="shared" si="8"/>
        <v>38193.273165163133</v>
      </c>
      <c r="O49" s="4">
        <f t="shared" si="19"/>
        <v>255441.89035200182</v>
      </c>
      <c r="P49" s="6">
        <f t="shared" si="12"/>
        <v>0.89353671815096758</v>
      </c>
      <c r="Q49" s="5">
        <f t="shared" si="20"/>
        <v>4</v>
      </c>
      <c r="R49" s="7">
        <f t="shared" si="21"/>
        <v>0.22338417953774189</v>
      </c>
    </row>
    <row r="50" spans="1:18" x14ac:dyDescent="0.25">
      <c r="A50" s="1">
        <f t="shared" si="0"/>
        <v>-24</v>
      </c>
      <c r="B50" s="8">
        <f t="shared" si="13"/>
        <v>773.64</v>
      </c>
      <c r="C50" s="3">
        <f t="shared" si="14"/>
        <v>4014.5484745136464</v>
      </c>
      <c r="D50" s="4">
        <f t="shared" si="15"/>
        <v>248428.33408409744</v>
      </c>
      <c r="E50" s="3">
        <f t="shared" si="1"/>
        <v>773.64</v>
      </c>
      <c r="F50" s="3">
        <f t="shared" si="2"/>
        <v>1922.434222823015</v>
      </c>
      <c r="G50" s="4">
        <f t="shared" si="3"/>
        <v>194939.49650512452</v>
      </c>
      <c r="H50">
        <v>2028</v>
      </c>
      <c r="I50" s="3">
        <f t="shared" si="4"/>
        <v>187.53896178402897</v>
      </c>
      <c r="J50" s="4">
        <f t="shared" si="5"/>
        <v>25192.733866321229</v>
      </c>
      <c r="K50" s="3">
        <f t="shared" si="6"/>
        <v>63.655455275271891</v>
      </c>
      <c r="L50" s="3">
        <f t="shared" si="7"/>
        <v>413.76045928926726</v>
      </c>
      <c r="M50" s="4">
        <f t="shared" si="8"/>
        <v>38670.689079727672</v>
      </c>
      <c r="N50">
        <v>2028</v>
      </c>
      <c r="O50" s="4">
        <f t="shared" si="19"/>
        <v>258802.91945117342</v>
      </c>
      <c r="P50" s="6">
        <f t="shared" si="12"/>
        <v>0.91845131614930409</v>
      </c>
      <c r="Q50" s="5">
        <f t="shared" si="20"/>
        <v>4.083333333333333</v>
      </c>
      <c r="R50" s="7">
        <f t="shared" si="21"/>
        <v>0.22492685293452347</v>
      </c>
    </row>
    <row r="51" spans="1:18" x14ac:dyDescent="0.25">
      <c r="A51" s="1">
        <f t="shared" si="0"/>
        <v>-23</v>
      </c>
      <c r="B51" s="8">
        <f t="shared" si="13"/>
        <v>773.64</v>
      </c>
      <c r="C51" s="3">
        <f t="shared" si="14"/>
        <v>4093.4452207290469</v>
      </c>
      <c r="D51" s="4">
        <f t="shared" si="15"/>
        <v>253295.4193048265</v>
      </c>
      <c r="E51" s="3">
        <f t="shared" si="1"/>
        <v>773.64</v>
      </c>
      <c r="F51" s="3">
        <f t="shared" si="2"/>
        <v>1949.3949650512452</v>
      </c>
      <c r="G51" s="4">
        <f t="shared" si="3"/>
        <v>197662.53147017577</v>
      </c>
      <c r="I51" s="3">
        <f t="shared" si="4"/>
        <v>188.94550399740922</v>
      </c>
      <c r="J51" s="4">
        <f t="shared" si="5"/>
        <v>25381.679370318638</v>
      </c>
      <c r="K51" s="3">
        <f t="shared" si="6"/>
        <v>64.451148466212786</v>
      </c>
      <c r="L51" s="3">
        <f t="shared" si="7"/>
        <v>418.93246503038313</v>
      </c>
      <c r="M51" s="4">
        <f t="shared" si="8"/>
        <v>39154.072693224269</v>
      </c>
      <c r="O51" s="4">
        <f t="shared" si="19"/>
        <v>262198.28353371867</v>
      </c>
      <c r="P51" s="6">
        <f t="shared" si="12"/>
        <v>0.94362043211900992</v>
      </c>
      <c r="Q51" s="5">
        <f t="shared" si="20"/>
        <v>4.166666666666667</v>
      </c>
      <c r="R51" s="7">
        <f t="shared" si="21"/>
        <v>0.22646890370856237</v>
      </c>
    </row>
    <row r="52" spans="1:18" x14ac:dyDescent="0.25">
      <c r="A52" s="1">
        <f t="shared" si="0"/>
        <v>-22</v>
      </c>
      <c r="B52" s="8">
        <f t="shared" si="13"/>
        <v>773.64</v>
      </c>
      <c r="C52" s="3">
        <f t="shared" si="14"/>
        <v>4173.6419777097944</v>
      </c>
      <c r="D52" s="4">
        <f t="shared" si="15"/>
        <v>258242.70128253632</v>
      </c>
      <c r="E52" s="3">
        <f t="shared" si="1"/>
        <v>773.64</v>
      </c>
      <c r="F52" s="3">
        <f t="shared" si="2"/>
        <v>1976.6253147017578</v>
      </c>
      <c r="G52" s="4">
        <f t="shared" si="3"/>
        <v>200412.79678487754</v>
      </c>
      <c r="I52" s="3">
        <f t="shared" si="4"/>
        <v>190.36259527738977</v>
      </c>
      <c r="J52" s="4">
        <f t="shared" si="5"/>
        <v>25572.041965596029</v>
      </c>
      <c r="K52" s="3">
        <f t="shared" si="6"/>
        <v>65.256787822040451</v>
      </c>
      <c r="L52" s="3">
        <f t="shared" si="7"/>
        <v>424.16912084326293</v>
      </c>
      <c r="M52" s="4">
        <f t="shared" si="8"/>
        <v>39643.498601889572</v>
      </c>
      <c r="O52" s="4">
        <f t="shared" si="19"/>
        <v>265628.33735236316</v>
      </c>
      <c r="P52" s="6">
        <f t="shared" si="12"/>
        <v>0.96904669576702462</v>
      </c>
      <c r="Q52" s="5">
        <f t="shared" si="20"/>
        <v>4.25</v>
      </c>
      <c r="R52" s="7">
        <f t="shared" si="21"/>
        <v>0.22801098723929991</v>
      </c>
    </row>
    <row r="53" spans="1:18" x14ac:dyDescent="0.25">
      <c r="A53" s="1">
        <f t="shared" si="0"/>
        <v>-21</v>
      </c>
      <c r="B53" s="8">
        <f t="shared" si="13"/>
        <v>773.64</v>
      </c>
      <c r="C53" s="3">
        <f t="shared" si="14"/>
        <v>4255.1601662123976</v>
      </c>
      <c r="D53" s="4">
        <f t="shared" si="15"/>
        <v>263271.50144874875</v>
      </c>
      <c r="E53" s="3">
        <f t="shared" si="1"/>
        <v>773.64</v>
      </c>
      <c r="F53" s="3">
        <f t="shared" si="2"/>
        <v>2004.1279678487754</v>
      </c>
      <c r="G53" s="4">
        <f t="shared" si="3"/>
        <v>203190.56475272632</v>
      </c>
      <c r="I53" s="3">
        <f t="shared" si="4"/>
        <v>191.79031474197021</v>
      </c>
      <c r="J53" s="4">
        <f t="shared" si="5"/>
        <v>25763.832280338</v>
      </c>
      <c r="K53" s="3">
        <f t="shared" si="6"/>
        <v>66.072497669815959</v>
      </c>
      <c r="L53" s="3">
        <f t="shared" si="7"/>
        <v>429.47123485380371</v>
      </c>
      <c r="M53" s="4">
        <f t="shared" si="8"/>
        <v>40139.042334413192</v>
      </c>
      <c r="O53" s="4">
        <f t="shared" si="19"/>
        <v>269093.43936747755</v>
      </c>
      <c r="P53" s="6">
        <f t="shared" si="12"/>
        <v>0.99473276428427715</v>
      </c>
      <c r="Q53" s="5">
        <f t="shared" si="20"/>
        <v>4.333333333333333</v>
      </c>
      <c r="R53" s="7">
        <f t="shared" si="21"/>
        <v>0.22955371483483319</v>
      </c>
    </row>
    <row r="54" spans="1:18" x14ac:dyDescent="0.25">
      <c r="A54" s="1">
        <f t="shared" si="0"/>
        <v>-20</v>
      </c>
      <c r="B54" s="8">
        <f t="shared" si="13"/>
        <v>773.64</v>
      </c>
      <c r="C54" s="3">
        <f t="shared" si="14"/>
        <v>4338.0215599510657</v>
      </c>
      <c r="D54" s="4">
        <f t="shared" si="15"/>
        <v>268383.16300869983</v>
      </c>
      <c r="E54" s="3">
        <f t="shared" si="1"/>
        <v>773.64</v>
      </c>
      <c r="F54" s="3">
        <f t="shared" si="2"/>
        <v>2031.905647527263</v>
      </c>
      <c r="G54" s="4">
        <f t="shared" si="3"/>
        <v>205996.11040025359</v>
      </c>
      <c r="I54" s="3">
        <f t="shared" si="4"/>
        <v>193.22874210253499</v>
      </c>
      <c r="J54" s="4">
        <f t="shared" si="5"/>
        <v>25957.061022440535</v>
      </c>
      <c r="K54" s="3">
        <f t="shared" si="6"/>
        <v>66.898403890688655</v>
      </c>
      <c r="L54" s="3">
        <f t="shared" si="7"/>
        <v>434.83962528947626</v>
      </c>
      <c r="M54" s="4">
        <f t="shared" si="8"/>
        <v>40640.780363593352</v>
      </c>
      <c r="O54" s="4">
        <f t="shared" si="19"/>
        <v>272593.95178628748</v>
      </c>
      <c r="P54" s="6">
        <f t="shared" si="12"/>
        <v>1.0206813226363396</v>
      </c>
      <c r="Q54" s="5">
        <f t="shared" si="20"/>
        <v>4.416666666666667</v>
      </c>
      <c r="R54" s="7">
        <f t="shared" si="21"/>
        <v>0.23109765795539763</v>
      </c>
    </row>
    <row r="55" spans="1:18" x14ac:dyDescent="0.25">
      <c r="A55" s="1">
        <f t="shared" si="0"/>
        <v>-19</v>
      </c>
      <c r="B55" s="8">
        <f t="shared" si="13"/>
        <v>773.64</v>
      </c>
      <c r="C55" s="3">
        <f t="shared" si="14"/>
        <v>4422.2482914135198</v>
      </c>
      <c r="D55" s="4">
        <f t="shared" si="15"/>
        <v>273579.05130011338</v>
      </c>
      <c r="E55" s="3">
        <f t="shared" si="1"/>
        <v>773.64</v>
      </c>
      <c r="F55" s="3">
        <f t="shared" si="2"/>
        <v>2059.9611040025356</v>
      </c>
      <c r="G55" s="4">
        <f t="shared" si="3"/>
        <v>208829.71150425615</v>
      </c>
      <c r="I55" s="3">
        <f t="shared" si="4"/>
        <v>194.677957668304</v>
      </c>
      <c r="J55" s="4">
        <f t="shared" si="5"/>
        <v>26151.738980108839</v>
      </c>
      <c r="K55" s="3">
        <f t="shared" si="6"/>
        <v>67.734633939322265</v>
      </c>
      <c r="L55" s="3">
        <f t="shared" si="7"/>
        <v>440.27512060559468</v>
      </c>
      <c r="M55" s="4">
        <f t="shared" si="8"/>
        <v>41148.790118138269</v>
      </c>
      <c r="O55" s="4">
        <f t="shared" si="19"/>
        <v>276130.24060250324</v>
      </c>
      <c r="P55" s="6">
        <f t="shared" si="12"/>
        <v>1.0468950838571944</v>
      </c>
      <c r="Q55" s="5">
        <f t="shared" si="20"/>
        <v>4.5</v>
      </c>
      <c r="R55" s="7">
        <f t="shared" si="21"/>
        <v>0.23264335196826544</v>
      </c>
    </row>
    <row r="56" spans="1:18" x14ac:dyDescent="0.25">
      <c r="A56" s="1">
        <f t="shared" si="0"/>
        <v>-18</v>
      </c>
      <c r="B56" s="8">
        <f t="shared" si="13"/>
        <v>773.64</v>
      </c>
      <c r="C56" s="3">
        <f t="shared" si="14"/>
        <v>4507.8628577726413</v>
      </c>
      <c r="D56" s="4">
        <f t="shared" si="15"/>
        <v>278860.55415788601</v>
      </c>
      <c r="E56" s="3">
        <f t="shared" si="1"/>
        <v>773.64</v>
      </c>
      <c r="F56" s="3">
        <f t="shared" si="2"/>
        <v>2088.2971150425615</v>
      </c>
      <c r="G56" s="4">
        <f t="shared" si="3"/>
        <v>211691.64861929874</v>
      </c>
      <c r="H56" t="s">
        <v>60</v>
      </c>
      <c r="I56" s="3">
        <f t="shared" si="4"/>
        <v>196.13804235081628</v>
      </c>
      <c r="J56" s="4">
        <f t="shared" si="5"/>
        <v>26347.877022459656</v>
      </c>
      <c r="K56" s="3">
        <f t="shared" si="6"/>
        <v>68.581316863563785</v>
      </c>
      <c r="L56" s="3">
        <f t="shared" si="7"/>
        <v>445.77855961316459</v>
      </c>
      <c r="M56" s="4">
        <f t="shared" si="8"/>
        <v>41663.149994615</v>
      </c>
      <c r="O56" s="4">
        <f t="shared" si="19"/>
        <v>279702.6756363734</v>
      </c>
      <c r="P56" s="6">
        <f t="shared" si="12"/>
        <v>1.0733767893461432</v>
      </c>
      <c r="Q56" s="5">
        <f t="shared" si="20"/>
        <v>4.583333333333333</v>
      </c>
      <c r="R56" s="7">
        <f t="shared" si="21"/>
        <v>0.23419129949370399</v>
      </c>
    </row>
    <row r="57" spans="1:18" x14ac:dyDescent="0.25">
      <c r="A57" s="1">
        <f t="shared" si="0"/>
        <v>-17</v>
      </c>
      <c r="B57" s="8">
        <f t="shared" si="13"/>
        <v>773.64</v>
      </c>
      <c r="C57" s="3">
        <f t="shared" si="14"/>
        <v>4594.8881268955165</v>
      </c>
      <c r="D57" s="4">
        <f t="shared" si="15"/>
        <v>284229.08228478156</v>
      </c>
      <c r="E57" s="3">
        <f t="shared" si="1"/>
        <v>773.64</v>
      </c>
      <c r="F57" s="3">
        <f t="shared" si="2"/>
        <v>2116.9164861929871</v>
      </c>
      <c r="G57" s="4">
        <f t="shared" si="3"/>
        <v>214582.20510549174</v>
      </c>
      <c r="I57" s="3">
        <f t="shared" si="4"/>
        <v>197.60907766844741</v>
      </c>
      <c r="J57" s="4">
        <f t="shared" si="5"/>
        <v>26545.486100128102</v>
      </c>
      <c r="K57" s="3">
        <f t="shared" si="6"/>
        <v>69.438583324358333</v>
      </c>
      <c r="L57" s="3">
        <f t="shared" si="7"/>
        <v>451.35079160832919</v>
      </c>
      <c r="M57" s="4">
        <f t="shared" si="8"/>
        <v>42183.93936954769</v>
      </c>
      <c r="O57" s="4">
        <f t="shared" si="19"/>
        <v>283311.63057516754</v>
      </c>
      <c r="P57" s="6">
        <f t="shared" si="12"/>
        <v>1.1001292091678962</v>
      </c>
      <c r="Q57" s="5">
        <f t="shared" si="20"/>
        <v>4.666666666666667</v>
      </c>
      <c r="R57" s="7">
        <f t="shared" si="21"/>
        <v>0.23574197339312061</v>
      </c>
    </row>
    <row r="58" spans="1:18" x14ac:dyDescent="0.25">
      <c r="A58" s="1">
        <f t="shared" si="0"/>
        <v>-16</v>
      </c>
      <c r="B58" s="8">
        <f t="shared" si="13"/>
        <v>773.64</v>
      </c>
      <c r="C58" s="3">
        <f t="shared" si="14"/>
        <v>4683.3473434515108</v>
      </c>
      <c r="D58" s="4">
        <f t="shared" si="15"/>
        <v>289686.06962823309</v>
      </c>
      <c r="E58" s="3">
        <f t="shared" si="1"/>
        <v>773.64</v>
      </c>
      <c r="F58" s="3">
        <f t="shared" si="2"/>
        <v>2145.8220510549172</v>
      </c>
      <c r="G58" s="4">
        <f t="shared" si="3"/>
        <v>217501.66715654667</v>
      </c>
      <c r="I58" s="3">
        <f t="shared" si="4"/>
        <v>199.09114575096078</v>
      </c>
      <c r="J58" s="4">
        <f t="shared" si="5"/>
        <v>26744.577245879063</v>
      </c>
      <c r="K58" s="3">
        <f t="shared" si="6"/>
        <v>70.306565615912817</v>
      </c>
      <c r="L58" s="3">
        <f t="shared" si="7"/>
        <v>456.9926765034333</v>
      </c>
      <c r="M58" s="4">
        <f t="shared" si="8"/>
        <v>42711.238611667039</v>
      </c>
      <c r="O58" s="4">
        <f t="shared" si="19"/>
        <v>286957.48301409278</v>
      </c>
      <c r="P58" s="6">
        <f t="shared" si="12"/>
        <v>1.127155142355879</v>
      </c>
      <c r="Q58" s="5">
        <f t="shared" si="20"/>
        <v>4.75</v>
      </c>
      <c r="R58" s="7">
        <f t="shared" si="21"/>
        <v>0.23729581944334294</v>
      </c>
    </row>
    <row r="59" spans="1:18" x14ac:dyDescent="0.25">
      <c r="A59" s="1">
        <f t="shared" si="0"/>
        <v>-15</v>
      </c>
      <c r="B59" s="8">
        <f t="shared" si="13"/>
        <v>773.64</v>
      </c>
      <c r="C59" s="3">
        <f t="shared" si="14"/>
        <v>4773.2641351209695</v>
      </c>
      <c r="D59" s="4">
        <f t="shared" si="15"/>
        <v>295232.97376335406</v>
      </c>
      <c r="E59" s="3">
        <f t="shared" si="1"/>
        <v>773.64</v>
      </c>
      <c r="F59" s="3">
        <f t="shared" si="2"/>
        <v>2175.0166715654664</v>
      </c>
      <c r="G59" s="4">
        <f t="shared" si="3"/>
        <v>220450.32382811216</v>
      </c>
      <c r="I59" s="3">
        <f t="shared" si="4"/>
        <v>200.58432934409299</v>
      </c>
      <c r="J59" s="4">
        <f t="shared" si="5"/>
        <v>26945.161575223156</v>
      </c>
      <c r="K59" s="3">
        <f t="shared" si="6"/>
        <v>71.185397686111742</v>
      </c>
      <c r="L59" s="3">
        <f t="shared" si="7"/>
        <v>462.70508495972626</v>
      </c>
      <c r="M59" s="4">
        <f t="shared" si="8"/>
        <v>43245.129094312877</v>
      </c>
      <c r="O59" s="4">
        <f t="shared" si="19"/>
        <v>290640.6144976482</v>
      </c>
      <c r="P59" s="6">
        <f t="shared" si="12"/>
        <v>1.1544574172187825</v>
      </c>
      <c r="Q59" s="5">
        <f t="shared" si="20"/>
        <v>4.833333333333333</v>
      </c>
      <c r="R59" s="7">
        <f t="shared" si="21"/>
        <v>0.23885325873492053</v>
      </c>
    </row>
    <row r="60" spans="1:18" x14ac:dyDescent="0.25">
      <c r="A60" s="1">
        <f t="shared" si="0"/>
        <v>-14</v>
      </c>
      <c r="B60" s="8">
        <f t="shared" si="13"/>
        <v>773.64</v>
      </c>
      <c r="C60" s="3">
        <f t="shared" si="14"/>
        <v>4864.6625189062379</v>
      </c>
      <c r="D60" s="4">
        <f t="shared" si="15"/>
        <v>300871.27628226031</v>
      </c>
      <c r="E60" s="3">
        <f t="shared" si="1"/>
        <v>773.64</v>
      </c>
      <c r="F60" s="3">
        <f t="shared" si="2"/>
        <v>2204.5032382811214</v>
      </c>
      <c r="G60" s="4">
        <f t="shared" si="3"/>
        <v>223428.46706639329</v>
      </c>
      <c r="I60" s="3">
        <f t="shared" si="4"/>
        <v>202.08871181417365</v>
      </c>
      <c r="J60" s="4">
        <f t="shared" si="5"/>
        <v>27147.250287037328</v>
      </c>
      <c r="K60" s="3">
        <f t="shared" si="6"/>
        <v>72.07521515718814</v>
      </c>
      <c r="L60" s="3">
        <f t="shared" si="7"/>
        <v>468.48889852172283</v>
      </c>
      <c r="M60" s="4">
        <f t="shared" si="8"/>
        <v>43785.69320799179</v>
      </c>
      <c r="O60" s="4">
        <f t="shared" si="19"/>
        <v>294361.41056142241</v>
      </c>
      <c r="P60" s="6">
        <f t="shared" si="12"/>
        <v>1.1820388916504012</v>
      </c>
      <c r="Q60" s="5">
        <f t="shared" si="20"/>
        <v>4.916666666666667</v>
      </c>
      <c r="R60" s="7">
        <f t="shared" si="21"/>
        <v>0.24041468982720024</v>
      </c>
    </row>
    <row r="61" spans="1:18" x14ac:dyDescent="0.25">
      <c r="A61" s="1">
        <f t="shared" ref="A61:A73" si="22">+A60+1</f>
        <v>-13</v>
      </c>
      <c r="B61" s="8">
        <f t="shared" si="13"/>
        <v>773.64</v>
      </c>
      <c r="C61" s="3">
        <f t="shared" si="14"/>
        <v>4957.5669075466585</v>
      </c>
      <c r="D61" s="4">
        <f t="shared" si="15"/>
        <v>306602.48318980698</v>
      </c>
      <c r="E61" s="3">
        <f t="shared" si="1"/>
        <v>773.64</v>
      </c>
      <c r="F61" s="3">
        <f t="shared" si="2"/>
        <v>2234.284670663933</v>
      </c>
      <c r="G61" s="4">
        <f t="shared" si="3"/>
        <v>226436.39173705725</v>
      </c>
      <c r="I61" s="3">
        <f t="shared" si="4"/>
        <v>203.60437715277996</v>
      </c>
      <c r="J61" s="4">
        <f t="shared" si="5"/>
        <v>27350.854664190108</v>
      </c>
      <c r="K61" s="3">
        <f t="shared" si="6"/>
        <v>72.976155346652988</v>
      </c>
      <c r="L61" s="3">
        <f t="shared" si="7"/>
        <v>474.34500975324443</v>
      </c>
      <c r="M61" s="4">
        <f t="shared" si="8"/>
        <v>44333.01437309169</v>
      </c>
      <c r="O61" s="4">
        <f t="shared" si="19"/>
        <v>298120.26077433903</v>
      </c>
      <c r="P61" s="6">
        <f t="shared" si="12"/>
        <v>1.2099024534427882</v>
      </c>
      <c r="Q61" s="5">
        <f t="shared" si="20"/>
        <v>5</v>
      </c>
      <c r="R61" s="7">
        <f t="shared" si="21"/>
        <v>0.24198049068855765</v>
      </c>
    </row>
    <row r="62" spans="1:18" x14ac:dyDescent="0.25">
      <c r="A62" s="1">
        <f t="shared" si="22"/>
        <v>-12</v>
      </c>
      <c r="B62" s="8">
        <f t="shared" si="13"/>
        <v>773.64</v>
      </c>
      <c r="C62" s="3">
        <f t="shared" si="14"/>
        <v>5052.0021160392798</v>
      </c>
      <c r="D62" s="4">
        <f t="shared" si="15"/>
        <v>312428.12530584628</v>
      </c>
      <c r="E62" s="3">
        <f t="shared" si="1"/>
        <v>773.64</v>
      </c>
      <c r="F62" s="3">
        <f t="shared" si="2"/>
        <v>2264.3639173705724</v>
      </c>
      <c r="G62" s="4">
        <f t="shared" si="3"/>
        <v>229474.39565442782</v>
      </c>
      <c r="H62">
        <v>2029</v>
      </c>
      <c r="I62" s="3">
        <f t="shared" si="4"/>
        <v>205.1314099814258</v>
      </c>
      <c r="J62" s="4">
        <f t="shared" si="5"/>
        <v>27555.986074171535</v>
      </c>
      <c r="K62" s="3">
        <f t="shared" si="6"/>
        <v>73.888357288486148</v>
      </c>
      <c r="L62" s="3">
        <f t="shared" si="7"/>
        <v>480.27432237516001</v>
      </c>
      <c r="M62" s="4">
        <f t="shared" si="8"/>
        <v>44887.177052755338</v>
      </c>
      <c r="N62">
        <v>2029</v>
      </c>
      <c r="O62" s="4">
        <f t="shared" si="19"/>
        <v>301917.55878135469</v>
      </c>
      <c r="P62" s="6">
        <f t="shared" si="12"/>
        <v>1.2380510206027686</v>
      </c>
      <c r="Q62" s="5">
        <f t="shared" si="20"/>
        <v>5.083333333333333</v>
      </c>
      <c r="R62" s="7">
        <f t="shared" si="21"/>
        <v>0.2435510204464463</v>
      </c>
    </row>
    <row r="63" spans="1:18" x14ac:dyDescent="0.25">
      <c r="A63" s="1">
        <f t="shared" si="22"/>
        <v>-11</v>
      </c>
      <c r="B63" s="8">
        <f t="shared" si="13"/>
        <v>773.64</v>
      </c>
      <c r="C63" s="3">
        <f t="shared" si="14"/>
        <v>5147.9933682669998</v>
      </c>
      <c r="D63" s="4">
        <f t="shared" si="15"/>
        <v>318349.75867411331</v>
      </c>
      <c r="E63" s="3">
        <f t="shared" si="1"/>
        <v>773.64</v>
      </c>
      <c r="F63" s="3">
        <f t="shared" si="2"/>
        <v>2294.7439565442778</v>
      </c>
      <c r="G63" s="4">
        <f t="shared" si="3"/>
        <v>232542.77961097212</v>
      </c>
      <c r="I63" s="3">
        <f t="shared" si="4"/>
        <v>206.66989555628652</v>
      </c>
      <c r="J63" s="4">
        <f t="shared" si="5"/>
        <v>27762.655969727821</v>
      </c>
      <c r="K63" s="3">
        <f t="shared" si="6"/>
        <v>74.811961754592232</v>
      </c>
      <c r="L63" s="3">
        <f t="shared" si="7"/>
        <v>486.27775140484954</v>
      </c>
      <c r="M63" s="4">
        <f t="shared" si="8"/>
        <v>45448.266765914777</v>
      </c>
      <c r="O63" s="4">
        <f t="shared" si="19"/>
        <v>305753.70234661474</v>
      </c>
      <c r="P63" s="6">
        <f t="shared" si="12"/>
        <v>1.2664875416718413</v>
      </c>
      <c r="Q63" s="5">
        <f t="shared" si="20"/>
        <v>5.166666666666667</v>
      </c>
      <c r="R63" s="7">
        <f t="shared" si="21"/>
        <v>0.24512662096874346</v>
      </c>
    </row>
    <row r="64" spans="1:18" x14ac:dyDescent="0.25">
      <c r="A64" s="1">
        <f t="shared" si="22"/>
        <v>-10</v>
      </c>
      <c r="B64" s="8">
        <f t="shared" si="13"/>
        <v>773.64</v>
      </c>
      <c r="C64" s="3">
        <f t="shared" si="14"/>
        <v>5245.5663037359336</v>
      </c>
      <c r="D64" s="4">
        <f t="shared" si="15"/>
        <v>324368.96497784927</v>
      </c>
      <c r="E64" s="3">
        <f t="shared" si="1"/>
        <v>773.64</v>
      </c>
      <c r="F64" s="3">
        <f t="shared" si="2"/>
        <v>2325.4277961097209</v>
      </c>
      <c r="G64" s="4">
        <f t="shared" si="3"/>
        <v>235641.84740708186</v>
      </c>
      <c r="I64" s="3">
        <f t="shared" si="4"/>
        <v>208.21991977295863</v>
      </c>
      <c r="J64" s="4">
        <f t="shared" si="5"/>
        <v>27970.875889500778</v>
      </c>
      <c r="K64" s="3">
        <f t="shared" si="6"/>
        <v>75.747111276524635</v>
      </c>
      <c r="L64" s="3">
        <f t="shared" si="7"/>
        <v>492.35622329741011</v>
      </c>
      <c r="M64" s="4">
        <f t="shared" si="8"/>
        <v>46016.370100488712</v>
      </c>
      <c r="O64" s="4">
        <f t="shared" si="19"/>
        <v>309629.09339707135</v>
      </c>
      <c r="P64" s="6">
        <f t="shared" si="12"/>
        <v>1.2952149960495127</v>
      </c>
      <c r="Q64" s="5">
        <f t="shared" si="20"/>
        <v>5.25</v>
      </c>
      <c r="R64" s="7">
        <f t="shared" si="21"/>
        <v>0.24670761829514529</v>
      </c>
    </row>
    <row r="65" spans="1:26" x14ac:dyDescent="0.25">
      <c r="A65" s="1">
        <f t="shared" si="22"/>
        <v>-9</v>
      </c>
      <c r="B65" s="8">
        <f t="shared" si="13"/>
        <v>773.64</v>
      </c>
      <c r="C65" s="3">
        <f t="shared" si="14"/>
        <v>5344.7469844237867</v>
      </c>
      <c r="D65" s="4">
        <f t="shared" si="15"/>
        <v>330487.35196227307</v>
      </c>
      <c r="E65" s="3">
        <f t="shared" si="1"/>
        <v>773.64</v>
      </c>
      <c r="F65" s="3">
        <f t="shared" si="2"/>
        <v>2356.4184740708183</v>
      </c>
      <c r="G65" s="4">
        <f t="shared" si="3"/>
        <v>238771.90588115269</v>
      </c>
      <c r="I65" s="3">
        <f t="shared" si="4"/>
        <v>209.78156917125582</v>
      </c>
      <c r="J65" s="4">
        <f t="shared" si="5"/>
        <v>28180.657458672034</v>
      </c>
      <c r="K65" s="3">
        <f t="shared" si="6"/>
        <v>76.693950167481191</v>
      </c>
      <c r="L65" s="3">
        <f t="shared" si="7"/>
        <v>498.51067608862775</v>
      </c>
      <c r="M65" s="4">
        <f t="shared" si="8"/>
        <v>46591.574726744817</v>
      </c>
      <c r="O65" s="4">
        <f t="shared" si="19"/>
        <v>313544.13806656958</v>
      </c>
      <c r="P65" s="6">
        <f t="shared" si="12"/>
        <v>1.3242363943200959</v>
      </c>
      <c r="Q65" s="5">
        <f t="shared" si="20"/>
        <v>5.333333333333333</v>
      </c>
      <c r="R65" s="7">
        <f t="shared" si="21"/>
        <v>0.24829432393501799</v>
      </c>
    </row>
    <row r="66" spans="1:26" x14ac:dyDescent="0.25">
      <c r="A66" s="1">
        <f t="shared" si="22"/>
        <v>-8</v>
      </c>
      <c r="B66" s="8">
        <f t="shared" si="13"/>
        <v>773.64</v>
      </c>
      <c r="C66" s="3">
        <f t="shared" si="14"/>
        <v>5445.5619017410763</v>
      </c>
      <c r="D66" s="4">
        <f t="shared" si="15"/>
        <v>336706.55386401416</v>
      </c>
      <c r="E66" s="3">
        <f t="shared" si="1"/>
        <v>773.64</v>
      </c>
      <c r="F66" s="3">
        <f t="shared" si="2"/>
        <v>2387.7190588115268</v>
      </c>
      <c r="G66" s="4">
        <f t="shared" si="3"/>
        <v>241933.26493996423</v>
      </c>
      <c r="I66" s="3">
        <f t="shared" si="4"/>
        <v>211.35493094004025</v>
      </c>
      <c r="J66" s="4">
        <f t="shared" si="5"/>
        <v>28392.012389612075</v>
      </c>
      <c r="K66" s="3">
        <f t="shared" si="6"/>
        <v>77.652624544574707</v>
      </c>
      <c r="L66" s="3">
        <f t="shared" si="7"/>
        <v>504.74205953973552</v>
      </c>
      <c r="M66" s="4">
        <f t="shared" si="8"/>
        <v>47173.969410829122</v>
      </c>
      <c r="O66" s="4">
        <f t="shared" si="19"/>
        <v>317499.24674040545</v>
      </c>
      <c r="P66" s="6">
        <f t="shared" si="12"/>
        <v>1.3535547785830118</v>
      </c>
      <c r="Q66" s="5">
        <f t="shared" si="20"/>
        <v>5.416666666666667</v>
      </c>
      <c r="R66" s="7">
        <f t="shared" si="21"/>
        <v>0.24988703604609447</v>
      </c>
      <c r="T66">
        <f>9000-6693</f>
        <v>2307</v>
      </c>
      <c r="U66">
        <f>+T66/6693</f>
        <v>0.34468848050201706</v>
      </c>
    </row>
    <row r="67" spans="1:26" x14ac:dyDescent="0.25">
      <c r="A67" s="1">
        <f t="shared" si="22"/>
        <v>-7</v>
      </c>
      <c r="B67" s="8">
        <f t="shared" si="13"/>
        <v>773.64</v>
      </c>
      <c r="C67" s="3">
        <f t="shared" si="14"/>
        <v>5548.037983607057</v>
      </c>
      <c r="D67" s="4">
        <f t="shared" si="15"/>
        <v>343028.23184762121</v>
      </c>
      <c r="E67" s="3">
        <f t="shared" si="1"/>
        <v>773.64</v>
      </c>
      <c r="F67" s="3">
        <f t="shared" si="2"/>
        <v>2419.3326493996424</v>
      </c>
      <c r="G67" s="4">
        <f t="shared" si="3"/>
        <v>245126.23758936388</v>
      </c>
      <c r="I67" s="3">
        <f t="shared" si="4"/>
        <v>212.94009292209057</v>
      </c>
      <c r="J67" s="4">
        <f t="shared" si="5"/>
        <v>28604.952482534165</v>
      </c>
      <c r="K67" s="3">
        <f t="shared" si="6"/>
        <v>78.623282351381874</v>
      </c>
      <c r="L67" s="3">
        <f t="shared" si="7"/>
        <v>511.05133528398216</v>
      </c>
      <c r="M67" s="4">
        <f t="shared" si="8"/>
        <v>47763.644028464485</v>
      </c>
      <c r="O67" s="4">
        <f t="shared" si="19"/>
        <v>321494.8341003625</v>
      </c>
      <c r="P67" s="6">
        <f t="shared" si="12"/>
        <v>1.383173222786634</v>
      </c>
      <c r="Q67" s="5">
        <f t="shared" si="20"/>
        <v>5.5</v>
      </c>
      <c r="R67" s="7">
        <f t="shared" si="21"/>
        <v>0.25148604050666074</v>
      </c>
      <c r="T67">
        <f>135200*1.34</f>
        <v>181168</v>
      </c>
    </row>
    <row r="68" spans="1:26" x14ac:dyDescent="0.25">
      <c r="A68" s="1">
        <f t="shared" si="22"/>
        <v>-6</v>
      </c>
      <c r="B68" s="8">
        <f t="shared" si="13"/>
        <v>773.64</v>
      </c>
      <c r="C68" s="3">
        <f t="shared" si="14"/>
        <v>5652.2026016422296</v>
      </c>
      <c r="D68" s="4">
        <f t="shared" si="15"/>
        <v>349454.07444926345</v>
      </c>
      <c r="E68" s="3">
        <f t="shared" si="1"/>
        <v>773.64</v>
      </c>
      <c r="F68" s="3">
        <f t="shared" si="2"/>
        <v>2451.2623758936388</v>
      </c>
      <c r="G68" s="4">
        <f t="shared" si="3"/>
        <v>248351.13996525755</v>
      </c>
      <c r="I68" s="3">
        <f t="shared" si="4"/>
        <v>214.53714361900623</v>
      </c>
      <c r="J68" s="4">
        <f t="shared" si="5"/>
        <v>28819.489626153172</v>
      </c>
      <c r="K68" s="3">
        <f t="shared" si="6"/>
        <v>79.606073380774149</v>
      </c>
      <c r="L68" s="3">
        <f t="shared" si="7"/>
        <v>517.43947697503199</v>
      </c>
      <c r="M68" s="4">
        <f t="shared" si="8"/>
        <v>48360.689578820289</v>
      </c>
      <c r="O68" s="4">
        <f t="shared" si="19"/>
        <v>325531.319170231</v>
      </c>
      <c r="P68" s="6">
        <f t="shared" si="12"/>
        <v>1.4130948330657143</v>
      </c>
      <c r="Q68" s="5">
        <f t="shared" si="20"/>
        <v>5.583333333333333</v>
      </c>
      <c r="R68" s="7">
        <f t="shared" si="21"/>
        <v>0.25309161189236673</v>
      </c>
    </row>
    <row r="69" spans="1:26" x14ac:dyDescent="0.25">
      <c r="A69" s="1">
        <f t="shared" si="22"/>
        <v>-5</v>
      </c>
      <c r="B69" s="8">
        <f t="shared" si="13"/>
        <v>773.64</v>
      </c>
      <c r="C69" s="3">
        <f t="shared" si="14"/>
        <v>5758.0835784793771</v>
      </c>
      <c r="D69" s="4">
        <f t="shared" si="15"/>
        <v>355985.79802774283</v>
      </c>
      <c r="E69" s="3">
        <f t="shared" ref="E69:E74" si="23">+E68</f>
        <v>773.64</v>
      </c>
      <c r="F69" s="3">
        <f t="shared" ref="F69:F101" si="24">+G68*$S$2/12</f>
        <v>2483.5113996525756</v>
      </c>
      <c r="G69" s="4">
        <f t="shared" ref="G69:G101" si="25">+G68+E69+F69</f>
        <v>251608.29136491014</v>
      </c>
      <c r="I69" s="3">
        <f t="shared" ref="I69:I101" si="26">+J68*$S$4/12</f>
        <v>216.14617219614877</v>
      </c>
      <c r="J69" s="4">
        <f t="shared" ref="J69:J74" si="27">+J68+I69</f>
        <v>29035.635798349322</v>
      </c>
      <c r="K69" s="3">
        <f t="shared" ref="K69:K74" si="28">+$U$3/12*M68</f>
        <v>80.601149298033818</v>
      </c>
      <c r="L69" s="3">
        <f t="shared" ref="L69:L101" si="29">+$S$3/12*M68</f>
        <v>523.90747043721979</v>
      </c>
      <c r="M69" s="4">
        <f t="shared" ref="M69:M74" si="30">+M68+K69+L69</f>
        <v>48965.198198555539</v>
      </c>
      <c r="O69" s="4">
        <f t="shared" si="19"/>
        <v>329609.12536181498</v>
      </c>
      <c r="P69" s="6">
        <f t="shared" si="12"/>
        <v>1.4433227480824227</v>
      </c>
      <c r="Q69" s="5">
        <f t="shared" si="20"/>
        <v>5.666666666666667</v>
      </c>
      <c r="R69" s="7">
        <f t="shared" si="21"/>
        <v>0.25470401436748635</v>
      </c>
      <c r="X69">
        <v>134600</v>
      </c>
      <c r="Y69">
        <f>+X69*0.004</f>
        <v>538.4</v>
      </c>
      <c r="Z69">
        <f>+Y69+X69</f>
        <v>135138.4</v>
      </c>
    </row>
    <row r="70" spans="1:26" x14ac:dyDescent="0.25">
      <c r="A70" s="1">
        <f t="shared" si="22"/>
        <v>-4</v>
      </c>
      <c r="B70" s="8">
        <f t="shared" si="13"/>
        <v>773.64</v>
      </c>
      <c r="C70" s="3">
        <f t="shared" si="14"/>
        <v>5865.7091951950561</v>
      </c>
      <c r="D70" s="4">
        <f t="shared" si="15"/>
        <v>362625.1472229379</v>
      </c>
      <c r="E70" s="3">
        <f t="shared" si="23"/>
        <v>773.64</v>
      </c>
      <c r="F70" s="3">
        <f t="shared" si="24"/>
        <v>2516.0829136491016</v>
      </c>
      <c r="G70" s="4">
        <f t="shared" si="25"/>
        <v>254898.01427855925</v>
      </c>
      <c r="I70" s="3">
        <f t="shared" si="26"/>
        <v>217.76726848761993</v>
      </c>
      <c r="J70" s="4">
        <f t="shared" si="27"/>
        <v>29253.403066836941</v>
      </c>
      <c r="K70" s="3">
        <f t="shared" si="28"/>
        <v>81.60866366425924</v>
      </c>
      <c r="L70" s="3">
        <f t="shared" si="29"/>
        <v>530.45631381768499</v>
      </c>
      <c r="M70" s="4">
        <f t="shared" si="30"/>
        <v>49577.263176037479</v>
      </c>
      <c r="O70" s="4">
        <f t="shared" si="19"/>
        <v>333728.68052143365</v>
      </c>
      <c r="P70" s="6">
        <f t="shared" si="12"/>
        <v>1.473860139371052</v>
      </c>
      <c r="Q70" s="5">
        <f t="shared" si="20"/>
        <v>5.75</v>
      </c>
      <c r="R70" s="7">
        <f t="shared" si="21"/>
        <v>0.2563235024993134</v>
      </c>
    </row>
    <row r="71" spans="1:26" x14ac:dyDescent="0.25">
      <c r="A71" s="1">
        <f t="shared" si="22"/>
        <v>-3</v>
      </c>
      <c r="B71" s="8">
        <f t="shared" si="13"/>
        <v>773.64</v>
      </c>
      <c r="C71" s="3">
        <f t="shared" si="14"/>
        <v>5975.1081988635433</v>
      </c>
      <c r="D71" s="4">
        <f t="shared" si="15"/>
        <v>369373.89542180148</v>
      </c>
      <c r="E71" s="3">
        <f t="shared" si="23"/>
        <v>773.64</v>
      </c>
      <c r="F71" s="3">
        <f t="shared" si="24"/>
        <v>2548.9801427855923</v>
      </c>
      <c r="G71" s="4">
        <f t="shared" si="25"/>
        <v>258220.63442134485</v>
      </c>
      <c r="I71" s="3">
        <f t="shared" si="26"/>
        <v>219.40052300127707</v>
      </c>
      <c r="J71" s="4">
        <f t="shared" si="27"/>
        <v>29472.803589838219</v>
      </c>
      <c r="K71" s="3">
        <f t="shared" si="28"/>
        <v>82.628771960062465</v>
      </c>
      <c r="L71" s="3">
        <f t="shared" si="29"/>
        <v>537.08701774040605</v>
      </c>
      <c r="M71" s="4">
        <f t="shared" si="30"/>
        <v>50196.978965737952</v>
      </c>
      <c r="O71" s="4">
        <f t="shared" si="19"/>
        <v>337890.41697692103</v>
      </c>
      <c r="P71" s="6">
        <f t="shared" si="12"/>
        <v>1.5047102116864171</v>
      </c>
      <c r="Q71" s="5">
        <f t="shared" si="20"/>
        <v>5.833333333333333</v>
      </c>
      <c r="R71" s="7">
        <f t="shared" si="21"/>
        <v>0.2579503220033858</v>
      </c>
    </row>
    <row r="72" spans="1:26" x14ac:dyDescent="0.25">
      <c r="A72" s="1">
        <f t="shared" si="22"/>
        <v>-2</v>
      </c>
      <c r="B72" s="8">
        <f>+E72</f>
        <v>773.64</v>
      </c>
      <c r="C72" s="3">
        <f t="shared" si="14"/>
        <v>6086.3098102352569</v>
      </c>
      <c r="D72" s="4">
        <f>+D71+B72+C72</f>
        <v>376233.84523203678</v>
      </c>
      <c r="E72" s="3">
        <f t="shared" si="23"/>
        <v>773.64</v>
      </c>
      <c r="F72" s="3">
        <f t="shared" si="24"/>
        <v>2582.2063442134481</v>
      </c>
      <c r="G72" s="4">
        <f t="shared" si="25"/>
        <v>261576.48076555831</v>
      </c>
      <c r="I72" s="3">
        <f t="shared" si="26"/>
        <v>221.04602692378663</v>
      </c>
      <c r="J72" s="4">
        <f t="shared" si="27"/>
        <v>29693.849616762007</v>
      </c>
      <c r="K72" s="3">
        <f t="shared" si="28"/>
        <v>83.661631609563258</v>
      </c>
      <c r="L72" s="3">
        <f t="shared" si="29"/>
        <v>543.80060546216112</v>
      </c>
      <c r="M72" s="4">
        <f t="shared" si="30"/>
        <v>50824.44120280967</v>
      </c>
      <c r="O72" s="4">
        <f t="shared" si="19"/>
        <v>342094.77158513002</v>
      </c>
      <c r="P72" s="6">
        <f t="shared" si="12"/>
        <v>1.5358762033559918</v>
      </c>
      <c r="Q72" s="5">
        <f t="shared" si="20"/>
        <v>5.916666666666667</v>
      </c>
      <c r="R72" s="7">
        <f t="shared" si="21"/>
        <v>0.25958471042636483</v>
      </c>
      <c r="V72">
        <v>4.4999999999999998E-2</v>
      </c>
    </row>
    <row r="73" spans="1:26" x14ac:dyDescent="0.25">
      <c r="A73" s="1">
        <f t="shared" si="22"/>
        <v>-1</v>
      </c>
      <c r="B73" s="42" t="s">
        <v>43</v>
      </c>
      <c r="C73" s="43">
        <v>137000</v>
      </c>
      <c r="D73" s="46"/>
      <c r="E73" s="3">
        <f t="shared" si="23"/>
        <v>773.64</v>
      </c>
      <c r="F73" s="3">
        <f t="shared" si="24"/>
        <v>2615.7648076555829</v>
      </c>
      <c r="G73" s="4">
        <f t="shared" si="25"/>
        <v>264965.88557321392</v>
      </c>
      <c r="I73" s="3">
        <f t="shared" si="26"/>
        <v>222.70387212571504</v>
      </c>
      <c r="J73" s="4">
        <f t="shared" si="27"/>
        <v>29916.553488887723</v>
      </c>
      <c r="K73" s="3">
        <f t="shared" si="28"/>
        <v>84.707402004682791</v>
      </c>
      <c r="L73" s="3">
        <f t="shared" si="29"/>
        <v>550.59811303043807</v>
      </c>
      <c r="M73" s="4">
        <f t="shared" si="30"/>
        <v>51459.746717844791</v>
      </c>
      <c r="O73" s="4">
        <f>+M73+J73+G73</f>
        <v>346342.18577994645</v>
      </c>
      <c r="P73" s="6">
        <f t="shared" ref="P73:P101" si="31">+(O73-$R$5)/$R$5</f>
        <v>1.5673613866358278</v>
      </c>
      <c r="Q73" s="5">
        <f>+(A74+72)/12</f>
        <v>6</v>
      </c>
      <c r="R73" s="7">
        <f>+P73/Q73</f>
        <v>0.26122689777263797</v>
      </c>
      <c r="T73" t="s">
        <v>7</v>
      </c>
      <c r="U73" t="s">
        <v>8</v>
      </c>
      <c r="V73" t="s">
        <v>19</v>
      </c>
      <c r="W73" t="s">
        <v>17</v>
      </c>
      <c r="X73" t="s">
        <v>18</v>
      </c>
    </row>
    <row r="74" spans="1:26" s="11" customFormat="1" x14ac:dyDescent="0.25">
      <c r="A74" s="11">
        <v>0</v>
      </c>
      <c r="B74" s="11">
        <v>31.25</v>
      </c>
      <c r="C74" s="12">
        <f>+B74*1.67/100</f>
        <v>0.52187499999999998</v>
      </c>
      <c r="D74" s="13">
        <f>+$C$73*C74</f>
        <v>71496.875</v>
      </c>
      <c r="E74" s="14">
        <f t="shared" si="23"/>
        <v>773.64</v>
      </c>
      <c r="F74" s="14">
        <f t="shared" si="24"/>
        <v>2649.6588557321388</v>
      </c>
      <c r="G74" s="13">
        <f t="shared" si="25"/>
        <v>268389.18442894606</v>
      </c>
      <c r="I74" s="14">
        <f t="shared" si="26"/>
        <v>224.37415116665792</v>
      </c>
      <c r="J74" s="13">
        <f t="shared" si="27"/>
        <v>30140.927640054382</v>
      </c>
      <c r="K74" s="14">
        <f t="shared" si="28"/>
        <v>85.766244529741329</v>
      </c>
      <c r="L74" s="14">
        <f t="shared" si="29"/>
        <v>557.48058944331865</v>
      </c>
      <c r="M74" s="13">
        <f t="shared" si="30"/>
        <v>52102.993551817846</v>
      </c>
      <c r="N74" s="18">
        <v>47484</v>
      </c>
      <c r="O74" s="13">
        <f t="shared" ref="O74:O101" si="32">+M74+J74+G74</f>
        <v>350633.10562081827</v>
      </c>
      <c r="P74" s="15">
        <f t="shared" si="31"/>
        <v>1.5991690680702901</v>
      </c>
      <c r="Q74" s="16">
        <f t="shared" ref="Q74:Q101" si="33">+(A75+72)/12</f>
        <v>6.083333333333333</v>
      </c>
      <c r="R74" s="12">
        <f t="shared" ref="R74:R101" si="34">+P74/Q74</f>
        <v>0.26287710708004769</v>
      </c>
      <c r="T74" s="17">
        <f>+D74/12</f>
        <v>5958.072916666667</v>
      </c>
      <c r="U74" s="17">
        <f>+F74+I74+L74</f>
        <v>3431.5135963421153</v>
      </c>
      <c r="V74" s="14">
        <f>+O74*$V$72/12</f>
        <v>1314.8741460780684</v>
      </c>
      <c r="W74" s="17">
        <f>+V74+T74</f>
        <v>7272.9470627447354</v>
      </c>
      <c r="X74" s="17">
        <f>+(W74*12)-((((W74*12)-80000)*0.22)+(80000*0.12))</f>
        <v>76074.784507290722</v>
      </c>
      <c r="Y74" s="11">
        <f>+(W74*12)-80000</f>
        <v>7275.3647529368172</v>
      </c>
    </row>
    <row r="75" spans="1:26" x14ac:dyDescent="0.25">
      <c r="A75">
        <f>+A74+1</f>
        <v>1</v>
      </c>
      <c r="B75">
        <f>+(1/6)+B74</f>
        <v>31.416666666666668</v>
      </c>
      <c r="C75" s="7">
        <f>+B75*1.67/100</f>
        <v>0.52465833333333334</v>
      </c>
      <c r="D75" s="13">
        <f t="shared" ref="D75:D138" si="35">+$C$73*C75</f>
        <v>71878.191666666666</v>
      </c>
      <c r="E75" s="3">
        <f t="shared" ref="E75:E101" si="36">+E74</f>
        <v>773.64</v>
      </c>
      <c r="F75" s="3">
        <f t="shared" si="24"/>
        <v>2683.8918442894606</v>
      </c>
      <c r="G75" s="4">
        <f t="shared" si="25"/>
        <v>271846.71627323551</v>
      </c>
      <c r="I75" s="3">
        <f t="shared" si="26"/>
        <v>226.05695730040784</v>
      </c>
      <c r="J75" s="4">
        <f t="shared" ref="J75:J101" si="37">+J74+I75</f>
        <v>30366.984597354789</v>
      </c>
      <c r="K75" s="3">
        <f t="shared" ref="K75:K101" si="38">+$U$3/12*M74</f>
        <v>86.838322586363077</v>
      </c>
      <c r="L75" s="3">
        <f t="shared" si="29"/>
        <v>564.44909681136005</v>
      </c>
      <c r="M75" s="4">
        <f t="shared" ref="M75:M101" si="39">+M74+K75+L75</f>
        <v>52754.280971215572</v>
      </c>
      <c r="O75" s="4">
        <f t="shared" si="32"/>
        <v>354967.98184180586</v>
      </c>
      <c r="P75" s="6">
        <f t="shared" si="31"/>
        <v>1.6313025888556572</v>
      </c>
      <c r="Q75" s="5">
        <f t="shared" si="33"/>
        <v>6.166666666666667</v>
      </c>
      <c r="R75" s="7">
        <f t="shared" si="34"/>
        <v>0.26453555494956599</v>
      </c>
      <c r="T75" s="8">
        <f t="shared" ref="T75:T101" si="40">+D75/12</f>
        <v>5989.8493055555555</v>
      </c>
      <c r="U75" s="8">
        <f t="shared" ref="U75:U101" si="41">+F75+I75+L75</f>
        <v>3474.3978984012283</v>
      </c>
      <c r="V75" s="3">
        <f t="shared" ref="V75:V101" si="42">+O75*$V$72/12</f>
        <v>1331.1299319067718</v>
      </c>
      <c r="W75" s="8">
        <f t="shared" ref="W75:W101" si="43">+V75+T75</f>
        <v>7320.9792374623275</v>
      </c>
      <c r="X75" s="8">
        <f t="shared" ref="X75:X101" si="44">+(W75*12)-((((W75*12)-80000)*0.22)+(80000*0.12))</f>
        <v>76524.365662647382</v>
      </c>
      <c r="Y75">
        <f t="shared" ref="Y75:Y101" si="45">+(W75*12)-80000</f>
        <v>7851.7508495479269</v>
      </c>
    </row>
    <row r="76" spans="1:26" x14ac:dyDescent="0.25">
      <c r="A76">
        <f t="shared" ref="A76:A139" si="46">+A75+1</f>
        <v>2</v>
      </c>
      <c r="B76">
        <f t="shared" ref="B76:B139" si="47">+(1/6)+B75</f>
        <v>31.583333333333336</v>
      </c>
      <c r="C76" s="7">
        <f t="shared" ref="C76:C139" si="48">+B76*1.67/100</f>
        <v>0.5274416666666667</v>
      </c>
      <c r="D76" s="13">
        <f t="shared" si="35"/>
        <v>72259.508333333331</v>
      </c>
      <c r="E76" s="3">
        <f t="shared" si="36"/>
        <v>773.64</v>
      </c>
      <c r="F76" s="3">
        <f t="shared" si="24"/>
        <v>2718.4671627323551</v>
      </c>
      <c r="G76" s="4">
        <f t="shared" si="25"/>
        <v>275338.8234359679</v>
      </c>
      <c r="I76" s="3">
        <f t="shared" si="26"/>
        <v>227.75238448016091</v>
      </c>
      <c r="J76" s="4">
        <f t="shared" si="37"/>
        <v>30594.736981834951</v>
      </c>
      <c r="K76" s="3">
        <f t="shared" si="38"/>
        <v>87.923801618692622</v>
      </c>
      <c r="L76" s="3">
        <f t="shared" si="29"/>
        <v>571.50471052150203</v>
      </c>
      <c r="M76" s="4">
        <f t="shared" si="39"/>
        <v>53413.709483355771</v>
      </c>
      <c r="O76" s="4">
        <f t="shared" si="32"/>
        <v>359347.26990115864</v>
      </c>
      <c r="P76" s="6">
        <f t="shared" si="31"/>
        <v>1.6637653252076221</v>
      </c>
      <c r="Q76" s="5">
        <f t="shared" si="33"/>
        <v>6.25</v>
      </c>
      <c r="R76" s="7">
        <f t="shared" si="34"/>
        <v>0.26620245203321952</v>
      </c>
      <c r="T76" s="8">
        <f t="shared" si="40"/>
        <v>6021.625694444444</v>
      </c>
      <c r="U76" s="8">
        <f t="shared" si="41"/>
        <v>3517.724257734018</v>
      </c>
      <c r="V76" s="3">
        <f t="shared" si="42"/>
        <v>1347.5522621293449</v>
      </c>
      <c r="W76" s="8">
        <f t="shared" si="43"/>
        <v>7369.1779565737888</v>
      </c>
      <c r="X76" s="8">
        <f t="shared" si="44"/>
        <v>76975.505673530657</v>
      </c>
      <c r="Y76">
        <f t="shared" si="45"/>
        <v>8430.135478885466</v>
      </c>
    </row>
    <row r="77" spans="1:26" s="11" customFormat="1" x14ac:dyDescent="0.25">
      <c r="A77" s="11">
        <f t="shared" si="46"/>
        <v>3</v>
      </c>
      <c r="B77" s="11">
        <f t="shared" si="47"/>
        <v>31.750000000000004</v>
      </c>
      <c r="C77" s="12">
        <f t="shared" si="48"/>
        <v>0.53022500000000006</v>
      </c>
      <c r="D77" s="13">
        <f t="shared" si="35"/>
        <v>72640.825000000012</v>
      </c>
      <c r="E77" s="14">
        <f t="shared" si="36"/>
        <v>773.64</v>
      </c>
      <c r="F77" s="14">
        <f t="shared" si="24"/>
        <v>2753.3882343596792</v>
      </c>
      <c r="G77" s="13">
        <f t="shared" si="25"/>
        <v>278865.8516703276</v>
      </c>
      <c r="I77" s="14">
        <f t="shared" si="26"/>
        <v>229.46052736376214</v>
      </c>
      <c r="J77" s="13">
        <f t="shared" si="37"/>
        <v>30824.197509198711</v>
      </c>
      <c r="K77" s="14">
        <f t="shared" si="38"/>
        <v>89.02284913892629</v>
      </c>
      <c r="L77" s="14">
        <f t="shared" si="29"/>
        <v>578.64851940302083</v>
      </c>
      <c r="M77" s="13">
        <f t="shared" si="39"/>
        <v>54081.380851897717</v>
      </c>
      <c r="N77" s="18">
        <v>47574</v>
      </c>
      <c r="O77" s="13">
        <f t="shared" si="32"/>
        <v>363771.43003142404</v>
      </c>
      <c r="P77" s="15">
        <f t="shared" si="31"/>
        <v>1.6965606887327396</v>
      </c>
      <c r="Q77" s="16">
        <f t="shared" si="33"/>
        <v>6.333333333333333</v>
      </c>
      <c r="R77" s="12">
        <f t="shared" si="34"/>
        <v>0.26787800348411678</v>
      </c>
      <c r="T77" s="17">
        <f t="shared" si="40"/>
        <v>6053.4020833333343</v>
      </c>
      <c r="U77" s="17">
        <f t="shared" si="41"/>
        <v>3561.4972811264624</v>
      </c>
      <c r="V77" s="14">
        <f t="shared" si="42"/>
        <v>1364.1428626178401</v>
      </c>
      <c r="W77" s="17">
        <f t="shared" si="43"/>
        <v>7417.5449459511747</v>
      </c>
      <c r="X77" s="17">
        <f t="shared" si="44"/>
        <v>77428.220694103002</v>
      </c>
      <c r="Y77" s="11">
        <f t="shared" si="45"/>
        <v>9010.5393514141033</v>
      </c>
    </row>
    <row r="78" spans="1:26" x14ac:dyDescent="0.25">
      <c r="A78">
        <f t="shared" si="46"/>
        <v>4</v>
      </c>
      <c r="B78">
        <f t="shared" si="47"/>
        <v>31.916666666666671</v>
      </c>
      <c r="C78" s="7">
        <f t="shared" si="48"/>
        <v>0.53300833333333342</v>
      </c>
      <c r="D78" s="13">
        <f t="shared" si="35"/>
        <v>73022.141666666677</v>
      </c>
      <c r="E78" s="3">
        <f t="shared" si="36"/>
        <v>773.64</v>
      </c>
      <c r="F78" s="3">
        <f t="shared" si="24"/>
        <v>2788.6585167032758</v>
      </c>
      <c r="G78" s="4">
        <f t="shared" si="25"/>
        <v>282428.1501870309</v>
      </c>
      <c r="I78" s="3">
        <f t="shared" si="26"/>
        <v>231.18148131899034</v>
      </c>
      <c r="J78" s="4">
        <f t="shared" si="37"/>
        <v>31055.378990517704</v>
      </c>
      <c r="K78" s="3">
        <f t="shared" si="38"/>
        <v>90.135634753162861</v>
      </c>
      <c r="L78" s="3">
        <f t="shared" si="29"/>
        <v>585.88162589555861</v>
      </c>
      <c r="M78" s="4">
        <f t="shared" si="39"/>
        <v>54757.398112546434</v>
      </c>
      <c r="O78" s="4">
        <f t="shared" si="32"/>
        <v>368240.92729009502</v>
      </c>
      <c r="P78" s="6">
        <f t="shared" si="31"/>
        <v>1.7296921268038652</v>
      </c>
      <c r="Q78" s="5">
        <f t="shared" si="33"/>
        <v>6.416666666666667</v>
      </c>
      <c r="R78" s="7">
        <f t="shared" si="34"/>
        <v>0.26956240937203091</v>
      </c>
      <c r="T78" s="8">
        <f t="shared" si="40"/>
        <v>6085.1784722222228</v>
      </c>
      <c r="U78" s="8">
        <f t="shared" si="41"/>
        <v>3605.7216239178247</v>
      </c>
      <c r="V78" s="3">
        <f t="shared" si="42"/>
        <v>1380.9034773378562</v>
      </c>
      <c r="W78" s="8">
        <f t="shared" si="43"/>
        <v>7466.081949560079</v>
      </c>
      <c r="X78" s="8">
        <f t="shared" si="44"/>
        <v>77882.527047882337</v>
      </c>
      <c r="Y78">
        <f t="shared" si="45"/>
        <v>9592.9833947209409</v>
      </c>
    </row>
    <row r="79" spans="1:26" x14ac:dyDescent="0.25">
      <c r="A79">
        <f t="shared" si="46"/>
        <v>5</v>
      </c>
      <c r="B79">
        <f t="shared" si="47"/>
        <v>32.083333333333336</v>
      </c>
      <c r="C79" s="7">
        <f t="shared" si="48"/>
        <v>0.53579166666666667</v>
      </c>
      <c r="D79" s="13">
        <f t="shared" si="35"/>
        <v>73403.458333333328</v>
      </c>
      <c r="E79" s="3">
        <f t="shared" si="36"/>
        <v>773.64</v>
      </c>
      <c r="F79" s="3">
        <f t="shared" si="24"/>
        <v>2824.2815018703091</v>
      </c>
      <c r="G79" s="4">
        <f t="shared" si="25"/>
        <v>286026.07168890123</v>
      </c>
      <c r="I79" s="3">
        <f t="shared" si="26"/>
        <v>232.91534242888278</v>
      </c>
      <c r="J79" s="4">
        <f t="shared" si="37"/>
        <v>31288.294332946585</v>
      </c>
      <c r="K79" s="3">
        <f t="shared" si="38"/>
        <v>91.26233018757739</v>
      </c>
      <c r="L79" s="3">
        <f t="shared" si="29"/>
        <v>593.20514621925304</v>
      </c>
      <c r="M79" s="4">
        <f t="shared" si="39"/>
        <v>55441.865588953267</v>
      </c>
      <c r="O79" s="4">
        <f t="shared" si="32"/>
        <v>372756.23161080107</v>
      </c>
      <c r="P79" s="6">
        <f t="shared" si="31"/>
        <v>1.7631631229396234</v>
      </c>
      <c r="Q79" s="5">
        <f t="shared" si="33"/>
        <v>6.5</v>
      </c>
      <c r="R79" s="7">
        <f t="shared" si="34"/>
        <v>0.27125586506763438</v>
      </c>
      <c r="T79" s="8">
        <f t="shared" si="40"/>
        <v>6116.9548611111104</v>
      </c>
      <c r="U79" s="8">
        <f t="shared" si="41"/>
        <v>3650.401990518445</v>
      </c>
      <c r="V79" s="3">
        <f t="shared" si="42"/>
        <v>1397.835868540504</v>
      </c>
      <c r="W79" s="8">
        <f t="shared" si="43"/>
        <v>7514.7907296516141</v>
      </c>
      <c r="X79" s="8">
        <f t="shared" si="44"/>
        <v>78338.441229539108</v>
      </c>
      <c r="Y79">
        <f t="shared" si="45"/>
        <v>10177.488755819373</v>
      </c>
    </row>
    <row r="80" spans="1:26" s="11" customFormat="1" x14ac:dyDescent="0.25">
      <c r="A80" s="11">
        <f t="shared" si="46"/>
        <v>6</v>
      </c>
      <c r="B80" s="11">
        <f t="shared" si="47"/>
        <v>32.25</v>
      </c>
      <c r="C80" s="12">
        <f t="shared" si="48"/>
        <v>0.53857499999999991</v>
      </c>
      <c r="D80" s="13">
        <f t="shared" si="35"/>
        <v>73784.774999999994</v>
      </c>
      <c r="E80" s="14">
        <f t="shared" si="36"/>
        <v>773.64</v>
      </c>
      <c r="F80" s="14">
        <f t="shared" si="24"/>
        <v>2860.2607168890122</v>
      </c>
      <c r="G80" s="13">
        <f t="shared" si="25"/>
        <v>289659.97240579023</v>
      </c>
      <c r="I80" s="14">
        <f t="shared" si="26"/>
        <v>234.66220749709939</v>
      </c>
      <c r="J80" s="13">
        <f t="shared" si="37"/>
        <v>31522.956540443683</v>
      </c>
      <c r="K80" s="14">
        <f t="shared" si="38"/>
        <v>92.403109314922119</v>
      </c>
      <c r="L80" s="14">
        <f t="shared" si="29"/>
        <v>600.6202105469938</v>
      </c>
      <c r="M80" s="13">
        <f t="shared" si="39"/>
        <v>56134.888908815185</v>
      </c>
      <c r="O80" s="13">
        <f t="shared" si="32"/>
        <v>377317.8178550491</v>
      </c>
      <c r="P80" s="15">
        <f t="shared" si="31"/>
        <v>1.796977197187952</v>
      </c>
      <c r="Q80" s="16">
        <f t="shared" si="33"/>
        <v>6.583333333333333</v>
      </c>
      <c r="R80" s="12">
        <f t="shared" si="34"/>
        <v>0.27295856159816995</v>
      </c>
      <c r="T80" s="17">
        <f t="shared" si="40"/>
        <v>6148.7312499999998</v>
      </c>
      <c r="U80" s="17">
        <f t="shared" si="41"/>
        <v>3695.5431349331052</v>
      </c>
      <c r="V80" s="14">
        <f t="shared" si="42"/>
        <v>1414.9418169564342</v>
      </c>
      <c r="W80" s="17">
        <f t="shared" si="43"/>
        <v>7563.673066956434</v>
      </c>
      <c r="X80" s="17">
        <f t="shared" si="44"/>
        <v>78795.979906712222</v>
      </c>
      <c r="Y80" s="11">
        <f t="shared" si="45"/>
        <v>10764.076803477205</v>
      </c>
    </row>
    <row r="81" spans="1:25" x14ac:dyDescent="0.25">
      <c r="A81">
        <f t="shared" si="46"/>
        <v>7</v>
      </c>
      <c r="B81">
        <f t="shared" si="47"/>
        <v>32.416666666666664</v>
      </c>
      <c r="C81" s="7">
        <f t="shared" si="48"/>
        <v>0.54135833333333327</v>
      </c>
      <c r="D81" s="13">
        <f t="shared" si="35"/>
        <v>74166.09166666666</v>
      </c>
      <c r="E81" s="3">
        <f t="shared" si="36"/>
        <v>773.64</v>
      </c>
      <c r="F81" s="3">
        <f t="shared" si="24"/>
        <v>2896.5997240579022</v>
      </c>
      <c r="G81" s="4">
        <f t="shared" si="25"/>
        <v>293330.21212984814</v>
      </c>
      <c r="I81" s="3">
        <f t="shared" si="26"/>
        <v>236.42217405332761</v>
      </c>
      <c r="J81" s="4">
        <f t="shared" si="37"/>
        <v>31759.378714497012</v>
      </c>
      <c r="K81" s="3">
        <f t="shared" si="38"/>
        <v>93.558148181358646</v>
      </c>
      <c r="L81" s="3">
        <f t="shared" si="29"/>
        <v>608.12796317883124</v>
      </c>
      <c r="M81" s="4">
        <f t="shared" si="39"/>
        <v>56836.575020175376</v>
      </c>
      <c r="O81" s="4">
        <f t="shared" si="32"/>
        <v>381926.16586452053</v>
      </c>
      <c r="P81" s="6">
        <f t="shared" si="31"/>
        <v>1.8311379065137694</v>
      </c>
      <c r="Q81" s="5">
        <f t="shared" si="33"/>
        <v>6.666666666666667</v>
      </c>
      <c r="R81" s="7">
        <f t="shared" si="34"/>
        <v>0.2746706859770654</v>
      </c>
      <c r="T81" s="8">
        <f t="shared" si="40"/>
        <v>6180.5076388888883</v>
      </c>
      <c r="U81" s="8">
        <f t="shared" si="41"/>
        <v>3741.1498612900609</v>
      </c>
      <c r="V81" s="3">
        <f t="shared" si="42"/>
        <v>1432.223121991952</v>
      </c>
      <c r="W81" s="8">
        <f t="shared" si="43"/>
        <v>7612.7307608808405</v>
      </c>
      <c r="X81" s="8">
        <f t="shared" si="44"/>
        <v>79255.159921844664</v>
      </c>
      <c r="Y81">
        <f t="shared" si="45"/>
        <v>11352.769130570086</v>
      </c>
    </row>
    <row r="82" spans="1:25" x14ac:dyDescent="0.25">
      <c r="A82">
        <f t="shared" si="46"/>
        <v>8</v>
      </c>
      <c r="B82">
        <f t="shared" si="47"/>
        <v>32.583333333333329</v>
      </c>
      <c r="C82" s="7">
        <f t="shared" si="48"/>
        <v>0.54414166666666663</v>
      </c>
      <c r="D82" s="13">
        <f t="shared" si="35"/>
        <v>74547.408333333326</v>
      </c>
      <c r="E82" s="3">
        <f t="shared" si="36"/>
        <v>773.64</v>
      </c>
      <c r="F82" s="3">
        <f t="shared" si="24"/>
        <v>2933.3021212984809</v>
      </c>
      <c r="G82" s="4">
        <f t="shared" si="25"/>
        <v>297037.15425114665</v>
      </c>
      <c r="I82" s="3">
        <f t="shared" si="26"/>
        <v>238.19534035872758</v>
      </c>
      <c r="J82" s="4">
        <f t="shared" si="37"/>
        <v>31997.574054855741</v>
      </c>
      <c r="K82" s="3">
        <f t="shared" si="38"/>
        <v>94.727625033625628</v>
      </c>
      <c r="L82" s="3">
        <f t="shared" si="29"/>
        <v>615.72956271856663</v>
      </c>
      <c r="M82" s="4">
        <f t="shared" si="39"/>
        <v>57547.032207927572</v>
      </c>
      <c r="O82" s="4">
        <f t="shared" si="32"/>
        <v>386581.76051393</v>
      </c>
      <c r="P82" s="6">
        <f t="shared" si="31"/>
        <v>1.8656488451908051</v>
      </c>
      <c r="Q82" s="5">
        <f t="shared" si="33"/>
        <v>6.75</v>
      </c>
      <c r="R82" s="7">
        <f t="shared" si="34"/>
        <v>0.27639242150974891</v>
      </c>
      <c r="T82" s="8">
        <f t="shared" si="40"/>
        <v>6212.2840277777768</v>
      </c>
      <c r="U82" s="8">
        <f t="shared" si="41"/>
        <v>3787.2270243757753</v>
      </c>
      <c r="V82" s="3">
        <f t="shared" si="42"/>
        <v>1449.6816019272374</v>
      </c>
      <c r="W82" s="8">
        <f t="shared" si="43"/>
        <v>7661.9656297050142</v>
      </c>
      <c r="X82" s="8">
        <f t="shared" si="44"/>
        <v>79715.998294038931</v>
      </c>
      <c r="Y82">
        <f t="shared" si="45"/>
        <v>11943.587556460174</v>
      </c>
    </row>
    <row r="83" spans="1:25" x14ac:dyDescent="0.25">
      <c r="A83">
        <f t="shared" si="46"/>
        <v>9</v>
      </c>
      <c r="B83">
        <f t="shared" si="47"/>
        <v>32.749999999999993</v>
      </c>
      <c r="C83" s="7">
        <f t="shared" si="48"/>
        <v>0.54692499999999988</v>
      </c>
      <c r="D83" s="13">
        <f t="shared" si="35"/>
        <v>74928.724999999991</v>
      </c>
      <c r="E83" s="3">
        <f t="shared" si="36"/>
        <v>773.64</v>
      </c>
      <c r="F83" s="3">
        <f t="shared" si="24"/>
        <v>2970.3715425114665</v>
      </c>
      <c r="G83" s="4">
        <f t="shared" si="25"/>
        <v>300781.16579365812</v>
      </c>
      <c r="I83" s="3">
        <f t="shared" si="26"/>
        <v>239.98180541141804</v>
      </c>
      <c r="J83" s="4">
        <f t="shared" si="37"/>
        <v>32237.555860267159</v>
      </c>
      <c r="K83" s="3">
        <f t="shared" si="38"/>
        <v>95.911720346545962</v>
      </c>
      <c r="L83" s="3">
        <f t="shared" si="29"/>
        <v>623.42618225254876</v>
      </c>
      <c r="M83" s="4">
        <f t="shared" si="39"/>
        <v>58266.370110526666</v>
      </c>
      <c r="O83" s="4">
        <f t="shared" si="32"/>
        <v>391285.09176445194</v>
      </c>
      <c r="P83" s="6">
        <f t="shared" si="31"/>
        <v>1.9005136451976392</v>
      </c>
      <c r="Q83" s="5">
        <f t="shared" si="33"/>
        <v>6.833333333333333</v>
      </c>
      <c r="R83" s="7">
        <f t="shared" si="34"/>
        <v>0.2781239480777033</v>
      </c>
      <c r="T83" s="8">
        <f t="shared" si="40"/>
        <v>6244.0604166666662</v>
      </c>
      <c r="U83" s="8">
        <f t="shared" si="41"/>
        <v>3833.7795301754331</v>
      </c>
      <c r="V83" s="3">
        <f t="shared" si="42"/>
        <v>1467.3190941166947</v>
      </c>
      <c r="W83" s="8">
        <f t="shared" si="43"/>
        <v>7711.3795107833612</v>
      </c>
      <c r="X83" s="8">
        <f t="shared" si="44"/>
        <v>80178.512220932258</v>
      </c>
      <c r="Y83">
        <f t="shared" si="45"/>
        <v>12536.554129400334</v>
      </c>
    </row>
    <row r="84" spans="1:25" x14ac:dyDescent="0.25">
      <c r="A84">
        <f t="shared" si="46"/>
        <v>10</v>
      </c>
      <c r="B84">
        <f t="shared" si="47"/>
        <v>32.916666666666657</v>
      </c>
      <c r="C84" s="7">
        <f t="shared" si="48"/>
        <v>0.54970833333333313</v>
      </c>
      <c r="D84" s="13">
        <f t="shared" si="35"/>
        <v>75310.041666666642</v>
      </c>
      <c r="E84" s="3">
        <f t="shared" si="36"/>
        <v>773.64</v>
      </c>
      <c r="F84" s="3">
        <f t="shared" si="24"/>
        <v>3007.811657936581</v>
      </c>
      <c r="G84" s="4">
        <f t="shared" si="25"/>
        <v>304562.61745159474</v>
      </c>
      <c r="I84" s="3">
        <f t="shared" si="26"/>
        <v>241.78166895200368</v>
      </c>
      <c r="J84" s="4">
        <f t="shared" si="37"/>
        <v>32479.337529219163</v>
      </c>
      <c r="K84" s="3">
        <f t="shared" si="38"/>
        <v>97.11061685087779</v>
      </c>
      <c r="L84" s="3">
        <f t="shared" si="29"/>
        <v>631.21900953070553</v>
      </c>
      <c r="M84" s="4">
        <f t="shared" si="39"/>
        <v>58994.699736908253</v>
      </c>
      <c r="O84" s="4">
        <f t="shared" si="32"/>
        <v>396036.65471772215</v>
      </c>
      <c r="P84" s="6">
        <f t="shared" si="31"/>
        <v>1.9357359766180053</v>
      </c>
      <c r="Q84" s="5">
        <f t="shared" si="33"/>
        <v>6.916666666666667</v>
      </c>
      <c r="R84" s="7">
        <f t="shared" si="34"/>
        <v>0.27986544240260319</v>
      </c>
      <c r="T84" s="8">
        <f t="shared" si="40"/>
        <v>6275.8368055555538</v>
      </c>
      <c r="U84" s="8">
        <f t="shared" si="41"/>
        <v>3880.8123364192902</v>
      </c>
      <c r="V84" s="3">
        <f t="shared" si="42"/>
        <v>1485.137455191458</v>
      </c>
      <c r="W84" s="8">
        <f t="shared" si="43"/>
        <v>7760.9742607470116</v>
      </c>
      <c r="X84" s="8">
        <f t="shared" si="44"/>
        <v>80642.719080592025</v>
      </c>
      <c r="Y84">
        <f t="shared" si="45"/>
        <v>13131.691128964143</v>
      </c>
    </row>
    <row r="85" spans="1:25" x14ac:dyDescent="0.25">
      <c r="A85">
        <f t="shared" si="46"/>
        <v>11</v>
      </c>
      <c r="B85">
        <f t="shared" si="47"/>
        <v>33.083333333333321</v>
      </c>
      <c r="C85" s="7">
        <f t="shared" si="48"/>
        <v>0.55249166666666649</v>
      </c>
      <c r="D85" s="13">
        <f t="shared" si="35"/>
        <v>75691.358333333308</v>
      </c>
      <c r="E85" s="3">
        <f t="shared" si="36"/>
        <v>773.64</v>
      </c>
      <c r="F85" s="3">
        <f t="shared" si="24"/>
        <v>3045.6261745159468</v>
      </c>
      <c r="G85" s="4">
        <f t="shared" si="25"/>
        <v>308381.88362611068</v>
      </c>
      <c r="I85" s="3">
        <f t="shared" si="26"/>
        <v>243.59503146914372</v>
      </c>
      <c r="J85" s="4">
        <f t="shared" si="37"/>
        <v>32722.932560688307</v>
      </c>
      <c r="K85" s="3">
        <f t="shared" si="38"/>
        <v>98.324499561513761</v>
      </c>
      <c r="L85" s="3">
        <f t="shared" si="29"/>
        <v>639.10924714983946</v>
      </c>
      <c r="M85" s="4">
        <f t="shared" si="39"/>
        <v>59732.133483619611</v>
      </c>
      <c r="O85" s="4">
        <f t="shared" si="32"/>
        <v>400836.94967041863</v>
      </c>
      <c r="P85" s="6">
        <f t="shared" si="31"/>
        <v>1.9713195480453858</v>
      </c>
      <c r="Q85" s="5">
        <f t="shared" si="33"/>
        <v>7</v>
      </c>
      <c r="R85" s="7">
        <f t="shared" si="34"/>
        <v>0.28161707829219795</v>
      </c>
      <c r="T85" s="8">
        <f t="shared" si="40"/>
        <v>6307.6131944444423</v>
      </c>
      <c r="U85" s="8">
        <f t="shared" si="41"/>
        <v>3928.3304531349299</v>
      </c>
      <c r="V85" s="3">
        <f t="shared" si="42"/>
        <v>1503.1385612640697</v>
      </c>
      <c r="W85" s="8">
        <f t="shared" si="43"/>
        <v>7810.7517557085121</v>
      </c>
      <c r="X85" s="8">
        <f t="shared" si="44"/>
        <v>81108.636433431675</v>
      </c>
      <c r="Y85">
        <f t="shared" si="45"/>
        <v>13729.021068502145</v>
      </c>
    </row>
    <row r="86" spans="1:25" x14ac:dyDescent="0.25">
      <c r="A86">
        <f t="shared" si="46"/>
        <v>12</v>
      </c>
      <c r="B86">
        <f t="shared" si="47"/>
        <v>33.249999999999986</v>
      </c>
      <c r="C86" s="7">
        <f t="shared" si="48"/>
        <v>0.55527499999999974</v>
      </c>
      <c r="D86" s="13">
        <f t="shared" si="35"/>
        <v>76072.674999999959</v>
      </c>
      <c r="E86" s="3">
        <f t="shared" si="36"/>
        <v>773.64</v>
      </c>
      <c r="F86" s="3">
        <f t="shared" si="24"/>
        <v>3083.8188362611068</v>
      </c>
      <c r="G86" s="4">
        <f t="shared" si="25"/>
        <v>312239.3424623718</v>
      </c>
      <c r="I86" s="3">
        <f t="shared" si="26"/>
        <v>245.42199420516229</v>
      </c>
      <c r="J86" s="4">
        <f t="shared" si="37"/>
        <v>32968.354554893471</v>
      </c>
      <c r="K86" s="3">
        <f t="shared" si="38"/>
        <v>99.553555806032691</v>
      </c>
      <c r="L86" s="3">
        <f t="shared" si="29"/>
        <v>647.09811273921252</v>
      </c>
      <c r="M86" s="4">
        <f t="shared" si="39"/>
        <v>60478.785152164855</v>
      </c>
      <c r="O86" s="4">
        <f t="shared" si="32"/>
        <v>405686.48216943012</v>
      </c>
      <c r="P86" s="6">
        <f t="shared" si="31"/>
        <v>2.0072681069919653</v>
      </c>
      <c r="Q86" s="5">
        <f t="shared" si="33"/>
        <v>7.083333333333333</v>
      </c>
      <c r="R86" s="7">
        <f t="shared" si="34"/>
        <v>0.28337902686945393</v>
      </c>
      <c r="T86" s="8">
        <f t="shared" si="40"/>
        <v>6339.3895833333299</v>
      </c>
      <c r="U86" s="8">
        <f t="shared" si="41"/>
        <v>3976.3389432054814</v>
      </c>
      <c r="V86" s="3">
        <f t="shared" si="42"/>
        <v>1521.324308135363</v>
      </c>
      <c r="W86" s="8">
        <f t="shared" si="43"/>
        <v>7860.713891468693</v>
      </c>
      <c r="X86" s="8">
        <f t="shared" si="44"/>
        <v>81576.28202414696</v>
      </c>
      <c r="Y86">
        <f t="shared" si="45"/>
        <v>14328.566697624308</v>
      </c>
    </row>
    <row r="87" spans="1:25" x14ac:dyDescent="0.25">
      <c r="A87">
        <f t="shared" si="46"/>
        <v>13</v>
      </c>
      <c r="B87">
        <f t="shared" si="47"/>
        <v>33.41666666666665</v>
      </c>
      <c r="C87" s="7">
        <f t="shared" si="48"/>
        <v>0.55805833333333299</v>
      </c>
      <c r="D87" s="13">
        <f t="shared" si="35"/>
        <v>76453.991666666625</v>
      </c>
      <c r="E87" s="3">
        <f t="shared" si="36"/>
        <v>773.64</v>
      </c>
      <c r="F87" s="3">
        <f t="shared" si="24"/>
        <v>3122.3934246237181</v>
      </c>
      <c r="G87" s="4">
        <f t="shared" si="25"/>
        <v>316135.37588699552</v>
      </c>
      <c r="I87" s="3">
        <f t="shared" si="26"/>
        <v>247.26265916170101</v>
      </c>
      <c r="J87" s="4">
        <f t="shared" si="37"/>
        <v>33215.617214055172</v>
      </c>
      <c r="K87" s="3">
        <f t="shared" si="38"/>
        <v>100.7979752536081</v>
      </c>
      <c r="L87" s="3">
        <f t="shared" si="29"/>
        <v>655.18683914845258</v>
      </c>
      <c r="M87" s="4">
        <f t="shared" si="39"/>
        <v>61234.769966566913</v>
      </c>
      <c r="O87" s="4">
        <f t="shared" si="32"/>
        <v>410585.7630676176</v>
      </c>
      <c r="P87" s="6">
        <f t="shared" si="31"/>
        <v>2.0435854403019791</v>
      </c>
      <c r="Q87" s="5">
        <f t="shared" si="33"/>
        <v>7.166666666666667</v>
      </c>
      <c r="R87" s="7">
        <f t="shared" si="34"/>
        <v>0.28515145678632264</v>
      </c>
      <c r="T87" s="8">
        <f t="shared" si="40"/>
        <v>6371.1659722222184</v>
      </c>
      <c r="U87" s="8">
        <f t="shared" si="41"/>
        <v>4024.8429229338717</v>
      </c>
      <c r="V87" s="3">
        <f t="shared" si="42"/>
        <v>1539.6966115035659</v>
      </c>
      <c r="W87" s="8">
        <f t="shared" si="43"/>
        <v>7910.8625837257841</v>
      </c>
      <c r="X87" s="8">
        <f t="shared" si="44"/>
        <v>82045.673783673337</v>
      </c>
      <c r="Y87">
        <f t="shared" si="45"/>
        <v>14930.351004709402</v>
      </c>
    </row>
    <row r="88" spans="1:25" x14ac:dyDescent="0.25">
      <c r="A88">
        <f t="shared" si="46"/>
        <v>14</v>
      </c>
      <c r="B88">
        <f t="shared" si="47"/>
        <v>33.583333333333314</v>
      </c>
      <c r="C88" s="7">
        <f t="shared" si="48"/>
        <v>0.56084166666666635</v>
      </c>
      <c r="D88" s="13">
        <f t="shared" si="35"/>
        <v>76835.308333333291</v>
      </c>
      <c r="E88" s="3">
        <f t="shared" si="36"/>
        <v>773.64</v>
      </c>
      <c r="F88" s="3">
        <f t="shared" si="24"/>
        <v>3161.3537588699551</v>
      </c>
      <c r="G88" s="4">
        <f t="shared" si="25"/>
        <v>320070.36964586552</v>
      </c>
      <c r="I88" s="3">
        <f t="shared" si="26"/>
        <v>249.1171291054138</v>
      </c>
      <c r="J88" s="4">
        <f t="shared" si="37"/>
        <v>33464.734343160584</v>
      </c>
      <c r="K88" s="3">
        <f t="shared" si="38"/>
        <v>102.05794994427819</v>
      </c>
      <c r="L88" s="3">
        <f t="shared" si="29"/>
        <v>663.37667463780826</v>
      </c>
      <c r="M88" s="4">
        <f t="shared" si="39"/>
        <v>62000.204591148999</v>
      </c>
      <c r="O88" s="4">
        <f t="shared" si="32"/>
        <v>415535.3085801751</v>
      </c>
      <c r="P88" s="6">
        <f t="shared" si="31"/>
        <v>2.0802753745695028</v>
      </c>
      <c r="Q88" s="5">
        <f t="shared" si="33"/>
        <v>7.25</v>
      </c>
      <c r="R88" s="7">
        <f t="shared" si="34"/>
        <v>0.28693453442337968</v>
      </c>
      <c r="T88" s="8">
        <f t="shared" si="40"/>
        <v>6402.9423611111079</v>
      </c>
      <c r="U88" s="8">
        <f t="shared" si="41"/>
        <v>4073.8475626131772</v>
      </c>
      <c r="V88" s="3">
        <f t="shared" si="42"/>
        <v>1558.2574071756565</v>
      </c>
      <c r="W88" s="8">
        <f t="shared" si="43"/>
        <v>7961.1997682867641</v>
      </c>
      <c r="X88" s="8">
        <f t="shared" si="44"/>
        <v>82516.829831164112</v>
      </c>
      <c r="Y88">
        <f t="shared" si="45"/>
        <v>15534.397219441162</v>
      </c>
    </row>
    <row r="89" spans="1:25" x14ac:dyDescent="0.25">
      <c r="A89">
        <f t="shared" si="46"/>
        <v>15</v>
      </c>
      <c r="B89">
        <f t="shared" si="47"/>
        <v>33.749999999999979</v>
      </c>
      <c r="C89" s="7">
        <f t="shared" si="48"/>
        <v>0.5636249999999996</v>
      </c>
      <c r="D89" s="13">
        <f t="shared" si="35"/>
        <v>77216.624999999942</v>
      </c>
      <c r="E89" s="3">
        <f t="shared" si="36"/>
        <v>773.64</v>
      </c>
      <c r="F89" s="3">
        <f t="shared" si="24"/>
        <v>3200.703696458655</v>
      </c>
      <c r="G89" s="4">
        <f t="shared" si="25"/>
        <v>324044.71334232419</v>
      </c>
      <c r="I89" s="3">
        <f t="shared" si="26"/>
        <v>250.98550757370435</v>
      </c>
      <c r="J89" s="4">
        <f t="shared" si="37"/>
        <v>33715.719850734291</v>
      </c>
      <c r="K89" s="3">
        <f t="shared" si="38"/>
        <v>103.33367431858167</v>
      </c>
      <c r="L89" s="3">
        <f t="shared" si="29"/>
        <v>671.66888307078079</v>
      </c>
      <c r="M89" s="4">
        <f t="shared" si="39"/>
        <v>62775.207148538357</v>
      </c>
      <c r="N89" s="2">
        <v>47939</v>
      </c>
      <c r="O89" s="4">
        <f t="shared" si="32"/>
        <v>420535.64034159685</v>
      </c>
      <c r="P89" s="6">
        <f t="shared" si="31"/>
        <v>2.1173417765607394</v>
      </c>
      <c r="Q89" s="5">
        <f t="shared" si="33"/>
        <v>7.333333333333333</v>
      </c>
      <c r="R89" s="7">
        <f t="shared" si="34"/>
        <v>0.28872842407646448</v>
      </c>
      <c r="T89" s="8">
        <f t="shared" si="40"/>
        <v>6434.7187499999955</v>
      </c>
      <c r="U89" s="8">
        <f t="shared" si="41"/>
        <v>4123.35808710314</v>
      </c>
      <c r="V89" s="3">
        <f t="shared" si="42"/>
        <v>1577.0086512809883</v>
      </c>
      <c r="W89" s="8">
        <f t="shared" si="43"/>
        <v>8011.7274012809839</v>
      </c>
      <c r="X89" s="8">
        <f t="shared" si="44"/>
        <v>82989.768475990015</v>
      </c>
      <c r="Y89">
        <f t="shared" si="45"/>
        <v>16140.728815371811</v>
      </c>
    </row>
    <row r="90" spans="1:25" x14ac:dyDescent="0.25">
      <c r="A90">
        <f t="shared" si="46"/>
        <v>16</v>
      </c>
      <c r="B90">
        <f t="shared" si="47"/>
        <v>33.916666666666643</v>
      </c>
      <c r="C90" s="7">
        <f t="shared" si="48"/>
        <v>0.56640833333333296</v>
      </c>
      <c r="D90" s="13">
        <f t="shared" si="35"/>
        <v>77597.941666666622</v>
      </c>
      <c r="E90" s="3">
        <f t="shared" si="36"/>
        <v>773.64</v>
      </c>
      <c r="F90" s="3">
        <f t="shared" si="24"/>
        <v>3240.4471334232417</v>
      </c>
      <c r="G90" s="4">
        <f t="shared" si="25"/>
        <v>328058.80047574744</v>
      </c>
      <c r="I90" s="3">
        <f t="shared" si="26"/>
        <v>252.86789888050717</v>
      </c>
      <c r="J90" s="4">
        <f t="shared" si="37"/>
        <v>33968.587749614795</v>
      </c>
      <c r="K90" s="3">
        <f t="shared" si="38"/>
        <v>104.62534524756393</v>
      </c>
      <c r="L90" s="3">
        <f t="shared" si="29"/>
        <v>680.06474410916553</v>
      </c>
      <c r="M90" s="4">
        <f t="shared" si="39"/>
        <v>63559.897237895086</v>
      </c>
      <c r="O90" s="4">
        <f t="shared" si="32"/>
        <v>425587.28546325734</v>
      </c>
      <c r="P90" s="6">
        <f t="shared" si="31"/>
        <v>2.1547885536408455</v>
      </c>
      <c r="Q90" s="5">
        <f t="shared" si="33"/>
        <v>7.416666666666667</v>
      </c>
      <c r="R90" s="7">
        <f t="shared" si="34"/>
        <v>0.29053328813134993</v>
      </c>
      <c r="T90" s="8">
        <f t="shared" si="40"/>
        <v>6466.4951388888849</v>
      </c>
      <c r="U90" s="8">
        <f t="shared" si="41"/>
        <v>4173.379776412914</v>
      </c>
      <c r="V90" s="3">
        <f t="shared" si="42"/>
        <v>1595.952320487215</v>
      </c>
      <c r="W90" s="8">
        <f t="shared" si="43"/>
        <v>8062.4474593760997</v>
      </c>
      <c r="X90" s="8">
        <f t="shared" si="44"/>
        <v>83464.50821976029</v>
      </c>
      <c r="Y90">
        <f t="shared" si="45"/>
        <v>16749.369512513193</v>
      </c>
    </row>
    <row r="91" spans="1:25" x14ac:dyDescent="0.25">
      <c r="A91">
        <f t="shared" si="46"/>
        <v>17</v>
      </c>
      <c r="B91">
        <f t="shared" si="47"/>
        <v>34.083333333333307</v>
      </c>
      <c r="C91" s="7">
        <f t="shared" si="48"/>
        <v>0.56919166666666621</v>
      </c>
      <c r="D91" s="13">
        <f t="shared" si="35"/>
        <v>77979.258333333273</v>
      </c>
      <c r="E91" s="3">
        <f t="shared" si="36"/>
        <v>773.64</v>
      </c>
      <c r="F91" s="3">
        <f t="shared" si="24"/>
        <v>3280.5880047574742</v>
      </c>
      <c r="G91" s="4">
        <f t="shared" si="25"/>
        <v>332113.02848050493</v>
      </c>
      <c r="I91" s="3">
        <f t="shared" si="26"/>
        <v>254.76440812211095</v>
      </c>
      <c r="J91" s="4">
        <f t="shared" si="37"/>
        <v>34223.352157736903</v>
      </c>
      <c r="K91" s="3">
        <f t="shared" si="38"/>
        <v>105.93316206315848</v>
      </c>
      <c r="L91" s="3">
        <f t="shared" si="29"/>
        <v>688.56555341053013</v>
      </c>
      <c r="M91" s="4">
        <f t="shared" si="39"/>
        <v>64354.395953368774</v>
      </c>
      <c r="O91" s="4">
        <f t="shared" si="32"/>
        <v>430690.77659161063</v>
      </c>
      <c r="P91" s="6">
        <f t="shared" si="31"/>
        <v>2.1926196542053535</v>
      </c>
      <c r="Q91" s="5">
        <f t="shared" si="33"/>
        <v>7.5</v>
      </c>
      <c r="R91" s="7">
        <f t="shared" si="34"/>
        <v>0.29234928722738046</v>
      </c>
      <c r="T91" s="8">
        <f t="shared" si="40"/>
        <v>6498.2715277777725</v>
      </c>
      <c r="U91" s="8">
        <f t="shared" si="41"/>
        <v>4223.9179662901151</v>
      </c>
      <c r="V91" s="3">
        <f t="shared" si="42"/>
        <v>1615.09041221854</v>
      </c>
      <c r="W91" s="8">
        <f t="shared" si="43"/>
        <v>8113.3619399963127</v>
      </c>
      <c r="X91" s="8">
        <f t="shared" si="44"/>
        <v>83941.067758365476</v>
      </c>
      <c r="Y91">
        <f t="shared" si="45"/>
        <v>17360.343279955749</v>
      </c>
    </row>
    <row r="92" spans="1:25" s="19" customFormat="1" x14ac:dyDescent="0.25">
      <c r="A92" s="19">
        <f t="shared" si="46"/>
        <v>18</v>
      </c>
      <c r="B92" s="19">
        <f t="shared" si="47"/>
        <v>34.249999999999972</v>
      </c>
      <c r="C92" s="20">
        <f t="shared" si="48"/>
        <v>0.57197499999999946</v>
      </c>
      <c r="D92" s="13">
        <f t="shared" si="35"/>
        <v>78360.574999999924</v>
      </c>
      <c r="E92" s="22">
        <f t="shared" si="36"/>
        <v>773.64</v>
      </c>
      <c r="F92" s="22">
        <f t="shared" si="24"/>
        <v>3321.1302848050491</v>
      </c>
      <c r="G92" s="21">
        <f t="shared" si="25"/>
        <v>336207.79876530997</v>
      </c>
      <c r="I92" s="22">
        <f t="shared" si="26"/>
        <v>256.67514118302677</v>
      </c>
      <c r="J92" s="21">
        <f t="shared" si="37"/>
        <v>34480.027298919929</v>
      </c>
      <c r="K92" s="22">
        <f t="shared" si="38"/>
        <v>107.25732658894796</v>
      </c>
      <c r="L92" s="22">
        <f t="shared" si="29"/>
        <v>697.17262282816171</v>
      </c>
      <c r="M92" s="21">
        <f t="shared" si="39"/>
        <v>65158.825902785888</v>
      </c>
      <c r="N92" s="44">
        <v>48030</v>
      </c>
      <c r="O92" s="21">
        <f t="shared" si="32"/>
        <v>435846.65196701582</v>
      </c>
      <c r="P92" s="23">
        <f t="shared" si="31"/>
        <v>2.2308390681162313</v>
      </c>
      <c r="Q92" s="24">
        <f t="shared" si="33"/>
        <v>7.583333333333333</v>
      </c>
      <c r="R92" s="20">
        <f t="shared" si="34"/>
        <v>0.29417658041093164</v>
      </c>
      <c r="T92" s="25">
        <f t="shared" si="40"/>
        <v>6530.0479166666601</v>
      </c>
      <c r="U92" s="25">
        <f t="shared" si="41"/>
        <v>4274.9780488162378</v>
      </c>
      <c r="V92" s="22">
        <f t="shared" si="42"/>
        <v>1634.4249448763094</v>
      </c>
      <c r="W92" s="25">
        <f t="shared" si="43"/>
        <v>8164.4728615429694</v>
      </c>
      <c r="X92" s="25">
        <f t="shared" si="44"/>
        <v>84419.465984042195</v>
      </c>
      <c r="Y92" s="19">
        <f t="shared" si="45"/>
        <v>17973.67433851563</v>
      </c>
    </row>
    <row r="93" spans="1:25" x14ac:dyDescent="0.25">
      <c r="A93">
        <f t="shared" si="46"/>
        <v>19</v>
      </c>
      <c r="B93">
        <f t="shared" si="47"/>
        <v>34.416666666666636</v>
      </c>
      <c r="C93" s="7">
        <f t="shared" si="48"/>
        <v>0.57475833333333282</v>
      </c>
      <c r="D93" s="13">
        <f t="shared" si="35"/>
        <v>78741.89166666659</v>
      </c>
      <c r="E93" s="3">
        <f t="shared" si="36"/>
        <v>773.64</v>
      </c>
      <c r="F93" s="3">
        <f t="shared" si="24"/>
        <v>3362.0779876530996</v>
      </c>
      <c r="G93" s="4">
        <f t="shared" si="25"/>
        <v>340343.51675296307</v>
      </c>
      <c r="I93" s="3">
        <f t="shared" si="26"/>
        <v>258.60020474189946</v>
      </c>
      <c r="J93" s="4">
        <f t="shared" si="37"/>
        <v>34738.627503661832</v>
      </c>
      <c r="K93" s="3">
        <f t="shared" si="38"/>
        <v>108.59804317130983</v>
      </c>
      <c r="L93" s="3">
        <f t="shared" si="29"/>
        <v>705.88728061351378</v>
      </c>
      <c r="M93" s="4">
        <f t="shared" si="39"/>
        <v>65973.311226570717</v>
      </c>
      <c r="O93" s="4">
        <f t="shared" si="32"/>
        <v>441055.4554831956</v>
      </c>
      <c r="P93" s="6">
        <f t="shared" si="31"/>
        <v>2.2694508271426339</v>
      </c>
      <c r="Q93" s="5">
        <f t="shared" si="33"/>
        <v>7.666666666666667</v>
      </c>
      <c r="R93" s="7">
        <f t="shared" si="34"/>
        <v>0.296015325279474</v>
      </c>
      <c r="T93" s="8">
        <f t="shared" si="40"/>
        <v>6561.8243055555495</v>
      </c>
      <c r="U93" s="8">
        <f t="shared" si="41"/>
        <v>4326.5654730085134</v>
      </c>
      <c r="V93" s="3">
        <f t="shared" si="42"/>
        <v>1653.9579580619836</v>
      </c>
      <c r="W93" s="8">
        <f t="shared" si="43"/>
        <v>8215.7822636175333</v>
      </c>
      <c r="X93" s="8">
        <f t="shared" si="44"/>
        <v>84899.721987460114</v>
      </c>
      <c r="Y93">
        <f t="shared" si="45"/>
        <v>18589.3871634104</v>
      </c>
    </row>
    <row r="94" spans="1:25" x14ac:dyDescent="0.25">
      <c r="A94">
        <f t="shared" si="46"/>
        <v>20</v>
      </c>
      <c r="B94">
        <f t="shared" si="47"/>
        <v>34.5833333333333</v>
      </c>
      <c r="C94" s="7">
        <f t="shared" si="48"/>
        <v>0.57754166666666606</v>
      </c>
      <c r="D94" s="13">
        <f t="shared" si="35"/>
        <v>79123.208333333256</v>
      </c>
      <c r="E94" s="3">
        <f t="shared" si="36"/>
        <v>773.64</v>
      </c>
      <c r="F94" s="3">
        <f t="shared" si="24"/>
        <v>3403.4351675296307</v>
      </c>
      <c r="G94" s="4">
        <f t="shared" si="25"/>
        <v>344520.5919204927</v>
      </c>
      <c r="I94" s="3">
        <f t="shared" si="26"/>
        <v>260.53970627746372</v>
      </c>
      <c r="J94" s="4">
        <f t="shared" si="37"/>
        <v>34999.167209939296</v>
      </c>
      <c r="K94" s="3">
        <f t="shared" si="38"/>
        <v>109.9555187109512</v>
      </c>
      <c r="L94" s="3">
        <f t="shared" si="29"/>
        <v>714.71087162118283</v>
      </c>
      <c r="M94" s="4">
        <f t="shared" si="39"/>
        <v>66797.977616902848</v>
      </c>
      <c r="O94" s="4">
        <f t="shared" si="32"/>
        <v>446317.73674733483</v>
      </c>
      <c r="P94" s="6">
        <f t="shared" si="31"/>
        <v>2.3084590054064047</v>
      </c>
      <c r="Q94" s="5">
        <f t="shared" si="33"/>
        <v>7.75</v>
      </c>
      <c r="R94" s="7">
        <f t="shared" si="34"/>
        <v>0.29786567811695547</v>
      </c>
      <c r="T94" s="8">
        <f t="shared" si="40"/>
        <v>6593.600694444438</v>
      </c>
      <c r="U94" s="8">
        <f t="shared" si="41"/>
        <v>4378.6857454282772</v>
      </c>
      <c r="V94" s="3">
        <f t="shared" si="42"/>
        <v>1673.6915128025055</v>
      </c>
      <c r="W94" s="8">
        <f t="shared" si="43"/>
        <v>8267.2922072469428</v>
      </c>
      <c r="X94" s="8">
        <f t="shared" si="44"/>
        <v>85381.855059831374</v>
      </c>
      <c r="Y94">
        <f t="shared" si="45"/>
        <v>19207.506486963306</v>
      </c>
    </row>
    <row r="95" spans="1:25" x14ac:dyDescent="0.25">
      <c r="A95">
        <f t="shared" si="46"/>
        <v>21</v>
      </c>
      <c r="B95">
        <f t="shared" si="47"/>
        <v>34.749999999999964</v>
      </c>
      <c r="C95" s="7">
        <f t="shared" si="48"/>
        <v>0.58032499999999931</v>
      </c>
      <c r="D95" s="13">
        <f t="shared" si="35"/>
        <v>79504.524999999907</v>
      </c>
      <c r="E95" s="3">
        <f t="shared" si="36"/>
        <v>773.64</v>
      </c>
      <c r="F95" s="3">
        <f t="shared" si="24"/>
        <v>3445.2059192049269</v>
      </c>
      <c r="G95" s="4">
        <f t="shared" si="25"/>
        <v>348739.43783969764</v>
      </c>
      <c r="I95" s="3">
        <f t="shared" si="26"/>
        <v>262.49375407454471</v>
      </c>
      <c r="J95" s="4">
        <f t="shared" si="37"/>
        <v>35261.660964013841</v>
      </c>
      <c r="K95" s="3">
        <f t="shared" si="38"/>
        <v>111.32996269483809</v>
      </c>
      <c r="L95" s="3">
        <f t="shared" si="29"/>
        <v>723.6447575164475</v>
      </c>
      <c r="M95" s="4">
        <f t="shared" si="39"/>
        <v>67632.95233711414</v>
      </c>
      <c r="O95" s="4">
        <f t="shared" si="32"/>
        <v>451634.05114082561</v>
      </c>
      <c r="P95" s="6">
        <f t="shared" si="31"/>
        <v>2.3478677198323643</v>
      </c>
      <c r="Q95" s="5">
        <f t="shared" si="33"/>
        <v>7.833333333333333</v>
      </c>
      <c r="R95" s="7">
        <f t="shared" si="34"/>
        <v>0.2997277940211529</v>
      </c>
      <c r="T95" s="8">
        <f t="shared" si="40"/>
        <v>6625.3770833333256</v>
      </c>
      <c r="U95" s="8">
        <f t="shared" si="41"/>
        <v>4431.3444307959189</v>
      </c>
      <c r="V95" s="3">
        <f t="shared" si="42"/>
        <v>1693.6276917780961</v>
      </c>
      <c r="W95" s="8">
        <f t="shared" si="43"/>
        <v>8319.0047751114216</v>
      </c>
      <c r="X95" s="8">
        <f t="shared" si="44"/>
        <v>85865.884695042914</v>
      </c>
      <c r="Y95">
        <f t="shared" si="45"/>
        <v>19828.057301337059</v>
      </c>
    </row>
    <row r="96" spans="1:25" x14ac:dyDescent="0.25">
      <c r="A96">
        <f t="shared" si="46"/>
        <v>22</v>
      </c>
      <c r="B96">
        <f t="shared" si="47"/>
        <v>34.916666666666629</v>
      </c>
      <c r="C96" s="7">
        <f t="shared" si="48"/>
        <v>0.58310833333333267</v>
      </c>
      <c r="D96" s="13">
        <f t="shared" si="35"/>
        <v>79885.841666666573</v>
      </c>
      <c r="E96" s="3">
        <f t="shared" si="36"/>
        <v>773.64</v>
      </c>
      <c r="F96" s="3">
        <f t="shared" si="24"/>
        <v>3487.3943783969767</v>
      </c>
      <c r="G96" s="4">
        <f t="shared" si="25"/>
        <v>353000.47221809463</v>
      </c>
      <c r="I96" s="3">
        <f t="shared" si="26"/>
        <v>264.46245723010378</v>
      </c>
      <c r="J96" s="4">
        <f t="shared" si="37"/>
        <v>35526.123421243945</v>
      </c>
      <c r="K96" s="3">
        <f t="shared" si="38"/>
        <v>112.72158722852357</v>
      </c>
      <c r="L96" s="3">
        <f t="shared" si="29"/>
        <v>732.69031698540323</v>
      </c>
      <c r="M96" s="4">
        <f t="shared" si="39"/>
        <v>68478.364241328076</v>
      </c>
      <c r="O96" s="4">
        <f t="shared" si="32"/>
        <v>457004.95988066663</v>
      </c>
      <c r="P96" s="6">
        <f t="shared" si="31"/>
        <v>2.38768113060345</v>
      </c>
      <c r="Q96" s="5">
        <f t="shared" si="33"/>
        <v>7.916666666666667</v>
      </c>
      <c r="R96" s="7">
        <f t="shared" si="34"/>
        <v>0.30160182702359367</v>
      </c>
      <c r="T96" s="8">
        <f t="shared" si="40"/>
        <v>6657.1534722222141</v>
      </c>
      <c r="U96" s="8">
        <f t="shared" si="41"/>
        <v>4484.5471526124838</v>
      </c>
      <c r="V96" s="3">
        <f t="shared" si="42"/>
        <v>1713.7685995524998</v>
      </c>
      <c r="W96" s="8">
        <f t="shared" si="43"/>
        <v>8370.9220717747139</v>
      </c>
      <c r="X96" s="8">
        <f t="shared" si="44"/>
        <v>86351.830591811318</v>
      </c>
      <c r="Y96">
        <f t="shared" si="45"/>
        <v>20451.06486129656</v>
      </c>
    </row>
    <row r="97" spans="1:25" x14ac:dyDescent="0.25">
      <c r="A97">
        <f t="shared" si="46"/>
        <v>23</v>
      </c>
      <c r="B97">
        <f t="shared" si="47"/>
        <v>35.083333333333293</v>
      </c>
      <c r="C97" s="7">
        <f t="shared" si="48"/>
        <v>0.58589166666666603</v>
      </c>
      <c r="D97" s="13">
        <f t="shared" si="35"/>
        <v>80267.158333333253</v>
      </c>
      <c r="E97" s="3">
        <f t="shared" si="36"/>
        <v>773.64</v>
      </c>
      <c r="F97" s="3">
        <f t="shared" si="24"/>
        <v>3530.0047221809459</v>
      </c>
      <c r="G97" s="4">
        <f t="shared" si="25"/>
        <v>357304.11694027559</v>
      </c>
      <c r="I97" s="3">
        <f t="shared" si="26"/>
        <v>266.44592565932959</v>
      </c>
      <c r="J97" s="4">
        <f t="shared" si="37"/>
        <v>35792.569346903278</v>
      </c>
      <c r="K97" s="3">
        <f t="shared" si="38"/>
        <v>114.13060706888014</v>
      </c>
      <c r="L97" s="3">
        <f t="shared" si="29"/>
        <v>741.84894594772084</v>
      </c>
      <c r="M97" s="4">
        <f t="shared" si="39"/>
        <v>69334.343794344677</v>
      </c>
      <c r="O97" s="4">
        <f t="shared" si="32"/>
        <v>462431.03008152358</v>
      </c>
      <c r="P97" s="6">
        <f t="shared" si="31"/>
        <v>2.4279034416207588</v>
      </c>
      <c r="Q97" s="5">
        <f t="shared" si="33"/>
        <v>8</v>
      </c>
      <c r="R97" s="7">
        <f t="shared" si="34"/>
        <v>0.30348793020259485</v>
      </c>
      <c r="T97" s="8">
        <f t="shared" si="40"/>
        <v>6688.9298611111044</v>
      </c>
      <c r="U97" s="8">
        <f t="shared" si="41"/>
        <v>4538.2995937879959</v>
      </c>
      <c r="V97" s="3">
        <f t="shared" si="42"/>
        <v>1734.1163628057132</v>
      </c>
      <c r="W97" s="8">
        <f t="shared" si="43"/>
        <v>8423.0462239168173</v>
      </c>
      <c r="X97" s="8">
        <f t="shared" si="44"/>
        <v>86839.712655861396</v>
      </c>
      <c r="Y97">
        <f t="shared" si="45"/>
        <v>21076.554687001801</v>
      </c>
    </row>
    <row r="98" spans="1:25" x14ac:dyDescent="0.25">
      <c r="A98">
        <f t="shared" si="46"/>
        <v>24</v>
      </c>
      <c r="B98">
        <f t="shared" si="47"/>
        <v>35.249999999999957</v>
      </c>
      <c r="C98" s="7">
        <f t="shared" si="48"/>
        <v>0.58867499999999928</v>
      </c>
      <c r="D98" s="13">
        <f t="shared" si="35"/>
        <v>80648.474999999904</v>
      </c>
      <c r="E98" s="3">
        <f t="shared" si="36"/>
        <v>773.64</v>
      </c>
      <c r="F98" s="3">
        <f t="shared" si="24"/>
        <v>3573.0411694027557</v>
      </c>
      <c r="G98" s="4">
        <f t="shared" si="25"/>
        <v>361650.79810967838</v>
      </c>
      <c r="I98" s="3">
        <f t="shared" si="26"/>
        <v>268.44427010177458</v>
      </c>
      <c r="J98" s="4">
        <f t="shared" si="37"/>
        <v>36061.013617005054</v>
      </c>
      <c r="K98" s="3">
        <f t="shared" si="38"/>
        <v>115.55723965724114</v>
      </c>
      <c r="L98" s="3">
        <f t="shared" si="29"/>
        <v>751.12205777206736</v>
      </c>
      <c r="M98" s="4">
        <f t="shared" si="39"/>
        <v>70201.023091773983</v>
      </c>
      <c r="O98" s="4">
        <f t="shared" si="32"/>
        <v>467912.83481845743</v>
      </c>
      <c r="P98" s="6">
        <f t="shared" si="31"/>
        <v>2.4685389009685359</v>
      </c>
      <c r="Q98" s="5">
        <f t="shared" si="33"/>
        <v>8.0833333333333339</v>
      </c>
      <c r="R98" s="7">
        <f t="shared" si="34"/>
        <v>0.30538625578992196</v>
      </c>
      <c r="T98" s="8">
        <f t="shared" si="40"/>
        <v>6720.706249999992</v>
      </c>
      <c r="U98" s="8">
        <f t="shared" si="41"/>
        <v>4592.6074972765982</v>
      </c>
      <c r="V98" s="3">
        <f t="shared" si="42"/>
        <v>1754.6731305692153</v>
      </c>
      <c r="W98" s="8">
        <f t="shared" si="43"/>
        <v>8475.3793805692076</v>
      </c>
      <c r="X98" s="8">
        <f t="shared" si="44"/>
        <v>87329.551002127788</v>
      </c>
      <c r="Y98">
        <f t="shared" si="45"/>
        <v>21704.552566830491</v>
      </c>
    </row>
    <row r="99" spans="1:25" x14ac:dyDescent="0.25">
      <c r="A99">
        <f t="shared" si="46"/>
        <v>25</v>
      </c>
      <c r="B99">
        <f t="shared" si="47"/>
        <v>35.416666666666622</v>
      </c>
      <c r="C99" s="7">
        <f t="shared" si="48"/>
        <v>0.59145833333333253</v>
      </c>
      <c r="D99" s="13">
        <f t="shared" si="35"/>
        <v>81029.791666666555</v>
      </c>
      <c r="E99" s="3">
        <f t="shared" si="36"/>
        <v>773.64</v>
      </c>
      <c r="F99" s="3">
        <f t="shared" si="24"/>
        <v>3616.5079810967836</v>
      </c>
      <c r="G99" s="4">
        <f t="shared" si="25"/>
        <v>366040.94609077519</v>
      </c>
      <c r="I99" s="3">
        <f t="shared" si="26"/>
        <v>270.45760212753788</v>
      </c>
      <c r="J99" s="4">
        <f t="shared" si="37"/>
        <v>36331.471219132589</v>
      </c>
      <c r="K99" s="3">
        <f t="shared" si="38"/>
        <v>117.00170515295665</v>
      </c>
      <c r="L99" s="3">
        <f t="shared" si="29"/>
        <v>760.51108349421816</v>
      </c>
      <c r="M99" s="4">
        <f t="shared" si="39"/>
        <v>71078.535880421157</v>
      </c>
      <c r="O99" s="4">
        <f t="shared" si="32"/>
        <v>473450.9531903289</v>
      </c>
      <c r="P99" s="6">
        <f t="shared" si="31"/>
        <v>2.509591801384182</v>
      </c>
      <c r="Q99" s="5">
        <f t="shared" si="33"/>
        <v>8.1666666666666661</v>
      </c>
      <c r="R99" s="7">
        <f t="shared" si="34"/>
        <v>0.3072969552715325</v>
      </c>
      <c r="T99" s="8">
        <f t="shared" si="40"/>
        <v>6752.4826388888796</v>
      </c>
      <c r="U99" s="8">
        <f t="shared" si="41"/>
        <v>4647.4766667185395</v>
      </c>
      <c r="V99" s="3">
        <f t="shared" si="42"/>
        <v>1775.4410744637335</v>
      </c>
      <c r="W99" s="8">
        <f t="shared" si="43"/>
        <v>8527.923713352613</v>
      </c>
      <c r="X99" s="8">
        <f t="shared" si="44"/>
        <v>87821.365956980459</v>
      </c>
      <c r="Y99">
        <f t="shared" si="45"/>
        <v>22335.084560231364</v>
      </c>
    </row>
    <row r="100" spans="1:25" x14ac:dyDescent="0.25">
      <c r="A100">
        <f t="shared" si="46"/>
        <v>26</v>
      </c>
      <c r="B100">
        <f t="shared" si="47"/>
        <v>35.583333333333286</v>
      </c>
      <c r="C100" s="7">
        <f t="shared" si="48"/>
        <v>0.59424166666666589</v>
      </c>
      <c r="D100" s="13">
        <f t="shared" si="35"/>
        <v>81411.108333333221</v>
      </c>
      <c r="E100" s="3">
        <f t="shared" si="36"/>
        <v>773.64</v>
      </c>
      <c r="F100" s="3">
        <f t="shared" si="24"/>
        <v>3660.4094609077515</v>
      </c>
      <c r="G100" s="4">
        <f t="shared" si="25"/>
        <v>370474.99555168295</v>
      </c>
      <c r="I100" s="3">
        <f t="shared" si="26"/>
        <v>272.48603414349441</v>
      </c>
      <c r="J100" s="4">
        <f t="shared" si="37"/>
        <v>36603.957253276087</v>
      </c>
      <c r="K100" s="3">
        <f t="shared" si="38"/>
        <v>118.4642264673686</v>
      </c>
      <c r="L100" s="3">
        <f t="shared" si="29"/>
        <v>770.01747203789591</v>
      </c>
      <c r="M100" s="4">
        <f t="shared" si="39"/>
        <v>71967.017578926432</v>
      </c>
      <c r="O100" s="4">
        <f t="shared" si="32"/>
        <v>479045.97038388543</v>
      </c>
      <c r="P100" s="6">
        <f t="shared" si="31"/>
        <v>2.5510664807333132</v>
      </c>
      <c r="Q100" s="5">
        <f t="shared" si="33"/>
        <v>8.25</v>
      </c>
      <c r="R100" s="7">
        <f t="shared" si="34"/>
        <v>0.30922017948282582</v>
      </c>
      <c r="T100" s="8">
        <f t="shared" si="40"/>
        <v>6784.2590277777681</v>
      </c>
      <c r="U100" s="8">
        <f t="shared" si="41"/>
        <v>4702.9129670891416</v>
      </c>
      <c r="V100" s="3">
        <f t="shared" si="42"/>
        <v>1796.4223889395705</v>
      </c>
      <c r="W100" s="8">
        <f t="shared" si="43"/>
        <v>8580.6814167173379</v>
      </c>
      <c r="X100" s="8">
        <f t="shared" si="44"/>
        <v>88315.178060474282</v>
      </c>
      <c r="Y100">
        <f t="shared" si="45"/>
        <v>22968.177000608062</v>
      </c>
    </row>
    <row r="101" spans="1:25" x14ac:dyDescent="0.25">
      <c r="A101">
        <f t="shared" si="46"/>
        <v>27</v>
      </c>
      <c r="B101">
        <f t="shared" si="47"/>
        <v>35.74999999999995</v>
      </c>
      <c r="C101" s="7">
        <f t="shared" si="48"/>
        <v>0.59702499999999914</v>
      </c>
      <c r="D101" s="13">
        <f t="shared" si="35"/>
        <v>81792.424999999886</v>
      </c>
      <c r="E101" s="3">
        <f t="shared" si="36"/>
        <v>773.64</v>
      </c>
      <c r="F101" s="3">
        <f t="shared" si="24"/>
        <v>3704.7499555168292</v>
      </c>
      <c r="G101" s="4">
        <f t="shared" si="25"/>
        <v>374953.3855071998</v>
      </c>
      <c r="I101" s="3">
        <f t="shared" si="26"/>
        <v>274.52967939957063</v>
      </c>
      <c r="J101" s="4">
        <f t="shared" si="37"/>
        <v>36878.48693267566</v>
      </c>
      <c r="K101" s="3">
        <f t="shared" si="38"/>
        <v>119.94502929821073</v>
      </c>
      <c r="L101" s="3">
        <f t="shared" si="29"/>
        <v>779.64269043836975</v>
      </c>
      <c r="M101" s="4">
        <f t="shared" si="39"/>
        <v>72866.605298663009</v>
      </c>
      <c r="N101" s="2">
        <v>48305</v>
      </c>
      <c r="O101" s="4">
        <f t="shared" si="32"/>
        <v>484698.47773853847</v>
      </c>
      <c r="P101" s="6">
        <f t="shared" si="31"/>
        <v>2.5929673224899443</v>
      </c>
      <c r="Q101" s="5">
        <f t="shared" si="33"/>
        <v>8.3333333333333339</v>
      </c>
      <c r="R101" s="7">
        <f t="shared" si="34"/>
        <v>0.3111560786987933</v>
      </c>
      <c r="T101" s="8">
        <f t="shared" si="40"/>
        <v>6816.0354166666575</v>
      </c>
      <c r="U101" s="8">
        <f t="shared" si="41"/>
        <v>4758.9223253547698</v>
      </c>
      <c r="V101" s="3">
        <f t="shared" si="42"/>
        <v>1817.619291519519</v>
      </c>
      <c r="W101" s="8">
        <f t="shared" si="43"/>
        <v>8633.6547081861772</v>
      </c>
      <c r="X101" s="8">
        <f t="shared" si="44"/>
        <v>88811.008068622614</v>
      </c>
      <c r="Y101">
        <f t="shared" si="45"/>
        <v>23603.856498234119</v>
      </c>
    </row>
    <row r="102" spans="1:25" x14ac:dyDescent="0.25">
      <c r="A102">
        <f t="shared" si="46"/>
        <v>28</v>
      </c>
      <c r="B102">
        <f t="shared" si="47"/>
        <v>35.916666666666615</v>
      </c>
      <c r="C102" s="7">
        <f t="shared" si="48"/>
        <v>0.59980833333333239</v>
      </c>
      <c r="D102" s="13">
        <f t="shared" si="35"/>
        <v>82173.741666666538</v>
      </c>
    </row>
    <row r="103" spans="1:25" x14ac:dyDescent="0.25">
      <c r="A103">
        <f t="shared" si="46"/>
        <v>29</v>
      </c>
      <c r="B103">
        <f t="shared" si="47"/>
        <v>36.083333333333279</v>
      </c>
      <c r="C103" s="7">
        <f t="shared" si="48"/>
        <v>0.60259166666666575</v>
      </c>
      <c r="D103" s="13">
        <f t="shared" si="35"/>
        <v>82555.058333333203</v>
      </c>
    </row>
    <row r="104" spans="1:25" x14ac:dyDescent="0.25">
      <c r="A104">
        <f t="shared" si="46"/>
        <v>30</v>
      </c>
      <c r="B104">
        <f t="shared" si="47"/>
        <v>36.249999999999943</v>
      </c>
      <c r="C104" s="7">
        <f t="shared" si="48"/>
        <v>0.605374999999999</v>
      </c>
      <c r="D104" s="13">
        <f t="shared" si="35"/>
        <v>82936.374999999869</v>
      </c>
    </row>
    <row r="105" spans="1:25" x14ac:dyDescent="0.25">
      <c r="A105">
        <f t="shared" si="46"/>
        <v>31</v>
      </c>
      <c r="B105">
        <f t="shared" si="47"/>
        <v>36.416666666666607</v>
      </c>
      <c r="C105" s="7">
        <f t="shared" si="48"/>
        <v>0.60815833333333236</v>
      </c>
      <c r="D105" s="13">
        <f t="shared" si="35"/>
        <v>83317.691666666535</v>
      </c>
    </row>
    <row r="106" spans="1:25" x14ac:dyDescent="0.25">
      <c r="A106">
        <f t="shared" si="46"/>
        <v>32</v>
      </c>
      <c r="B106">
        <f t="shared" si="47"/>
        <v>36.583333333333272</v>
      </c>
      <c r="C106" s="7">
        <f t="shared" si="48"/>
        <v>0.61094166666666561</v>
      </c>
      <c r="D106" s="13">
        <f t="shared" si="35"/>
        <v>83699.008333333186</v>
      </c>
    </row>
    <row r="107" spans="1:25" x14ac:dyDescent="0.25">
      <c r="A107">
        <f t="shared" si="46"/>
        <v>33</v>
      </c>
      <c r="B107">
        <f t="shared" si="47"/>
        <v>36.749999999999936</v>
      </c>
      <c r="C107" s="7">
        <f t="shared" si="48"/>
        <v>0.61372499999999885</v>
      </c>
      <c r="D107" s="13">
        <f t="shared" si="35"/>
        <v>84080.324999999837</v>
      </c>
    </row>
    <row r="108" spans="1:25" x14ac:dyDescent="0.25">
      <c r="A108">
        <f t="shared" si="46"/>
        <v>34</v>
      </c>
      <c r="B108">
        <f t="shared" si="47"/>
        <v>36.9166666666666</v>
      </c>
      <c r="C108" s="7">
        <f t="shared" si="48"/>
        <v>0.61650833333333221</v>
      </c>
      <c r="D108" s="13">
        <f t="shared" si="35"/>
        <v>84461.641666666517</v>
      </c>
    </row>
    <row r="109" spans="1:25" x14ac:dyDescent="0.25">
      <c r="A109">
        <f t="shared" si="46"/>
        <v>35</v>
      </c>
      <c r="B109">
        <f t="shared" si="47"/>
        <v>37.083333333333265</v>
      </c>
      <c r="C109" s="7">
        <f t="shared" si="48"/>
        <v>0.61929166666666546</v>
      </c>
      <c r="D109" s="13">
        <f t="shared" si="35"/>
        <v>84842.958333333168</v>
      </c>
    </row>
    <row r="110" spans="1:25" x14ac:dyDescent="0.25">
      <c r="A110">
        <f t="shared" si="46"/>
        <v>36</v>
      </c>
      <c r="B110">
        <f t="shared" si="47"/>
        <v>37.249999999999929</v>
      </c>
      <c r="C110" s="7">
        <f t="shared" si="48"/>
        <v>0.62207499999999871</v>
      </c>
      <c r="D110" s="13">
        <f t="shared" si="35"/>
        <v>85224.27499999982</v>
      </c>
    </row>
    <row r="111" spans="1:25" x14ac:dyDescent="0.25">
      <c r="A111">
        <f t="shared" si="46"/>
        <v>37</v>
      </c>
      <c r="B111">
        <f t="shared" si="47"/>
        <v>37.416666666666593</v>
      </c>
      <c r="C111" s="7">
        <f t="shared" si="48"/>
        <v>0.62485833333333207</v>
      </c>
      <c r="D111" s="13">
        <f t="shared" si="35"/>
        <v>85605.5916666665</v>
      </c>
    </row>
    <row r="112" spans="1:25" x14ac:dyDescent="0.25">
      <c r="A112">
        <f t="shared" si="46"/>
        <v>38</v>
      </c>
      <c r="B112">
        <f t="shared" si="47"/>
        <v>37.583333333333258</v>
      </c>
      <c r="C112" s="7">
        <f t="shared" si="48"/>
        <v>0.62764166666666543</v>
      </c>
      <c r="D112" s="13">
        <f t="shared" si="35"/>
        <v>85986.908333333166</v>
      </c>
    </row>
    <row r="113" spans="1:4" x14ac:dyDescent="0.25">
      <c r="A113">
        <f t="shared" si="46"/>
        <v>39</v>
      </c>
      <c r="B113">
        <f t="shared" si="47"/>
        <v>37.749999999999922</v>
      </c>
      <c r="C113" s="7">
        <f t="shared" si="48"/>
        <v>0.63042499999999868</v>
      </c>
      <c r="D113" s="13">
        <f t="shared" si="35"/>
        <v>86368.224999999817</v>
      </c>
    </row>
    <row r="114" spans="1:4" x14ac:dyDescent="0.25">
      <c r="A114">
        <f t="shared" si="46"/>
        <v>40</v>
      </c>
      <c r="B114">
        <f t="shared" si="47"/>
        <v>37.916666666666586</v>
      </c>
      <c r="C114" s="7">
        <f t="shared" si="48"/>
        <v>0.63320833333333193</v>
      </c>
      <c r="D114" s="13">
        <f t="shared" si="35"/>
        <v>86749.541666666468</v>
      </c>
    </row>
    <row r="115" spans="1:4" x14ac:dyDescent="0.25">
      <c r="A115">
        <f t="shared" si="46"/>
        <v>41</v>
      </c>
      <c r="B115">
        <f t="shared" si="47"/>
        <v>38.08333333333325</v>
      </c>
      <c r="C115" s="7">
        <f t="shared" si="48"/>
        <v>0.63599166666666529</v>
      </c>
      <c r="D115" s="13">
        <f t="shared" si="35"/>
        <v>87130.858333333148</v>
      </c>
    </row>
    <row r="116" spans="1:4" x14ac:dyDescent="0.25">
      <c r="A116">
        <f t="shared" si="46"/>
        <v>42</v>
      </c>
      <c r="B116">
        <f t="shared" si="47"/>
        <v>38.249999999999915</v>
      </c>
      <c r="C116" s="7">
        <f t="shared" si="48"/>
        <v>0.63877499999999854</v>
      </c>
      <c r="D116" s="13">
        <f t="shared" si="35"/>
        <v>87512.174999999799</v>
      </c>
    </row>
    <row r="117" spans="1:4" x14ac:dyDescent="0.25">
      <c r="A117">
        <f t="shared" si="46"/>
        <v>43</v>
      </c>
      <c r="B117">
        <f t="shared" si="47"/>
        <v>38.416666666666579</v>
      </c>
      <c r="C117" s="7">
        <f t="shared" si="48"/>
        <v>0.64155833333333179</v>
      </c>
      <c r="D117" s="13">
        <f t="shared" si="35"/>
        <v>87893.49166666645</v>
      </c>
    </row>
    <row r="118" spans="1:4" x14ac:dyDescent="0.25">
      <c r="A118">
        <f t="shared" si="46"/>
        <v>44</v>
      </c>
      <c r="B118">
        <f t="shared" si="47"/>
        <v>38.583333333333243</v>
      </c>
      <c r="C118" s="7">
        <f t="shared" si="48"/>
        <v>0.64434166666666515</v>
      </c>
      <c r="D118" s="13">
        <f t="shared" si="35"/>
        <v>88274.808333333131</v>
      </c>
    </row>
    <row r="119" spans="1:4" x14ac:dyDescent="0.25">
      <c r="A119">
        <f t="shared" si="46"/>
        <v>45</v>
      </c>
      <c r="B119">
        <f t="shared" si="47"/>
        <v>38.749999999999908</v>
      </c>
      <c r="C119" s="7">
        <f t="shared" si="48"/>
        <v>0.64712499999999851</v>
      </c>
      <c r="D119" s="13">
        <f t="shared" si="35"/>
        <v>88656.124999999796</v>
      </c>
    </row>
    <row r="120" spans="1:4" x14ac:dyDescent="0.25">
      <c r="A120">
        <f t="shared" si="46"/>
        <v>46</v>
      </c>
      <c r="B120">
        <f t="shared" si="47"/>
        <v>38.916666666666572</v>
      </c>
      <c r="C120" s="7">
        <f t="shared" si="48"/>
        <v>0.64990833333333176</v>
      </c>
      <c r="D120" s="13">
        <f t="shared" si="35"/>
        <v>89037.441666666447</v>
      </c>
    </row>
    <row r="121" spans="1:4" x14ac:dyDescent="0.25">
      <c r="A121">
        <f t="shared" si="46"/>
        <v>47</v>
      </c>
      <c r="B121">
        <f t="shared" si="47"/>
        <v>39.083333333333236</v>
      </c>
      <c r="C121" s="7">
        <f t="shared" si="48"/>
        <v>0.65269166666666512</v>
      </c>
      <c r="D121" s="13">
        <f t="shared" si="35"/>
        <v>89418.758333333128</v>
      </c>
    </row>
    <row r="122" spans="1:4" x14ac:dyDescent="0.25">
      <c r="A122">
        <f t="shared" si="46"/>
        <v>48</v>
      </c>
      <c r="B122">
        <f t="shared" si="47"/>
        <v>39.249999999999901</v>
      </c>
      <c r="C122" s="7">
        <f t="shared" si="48"/>
        <v>0.65547499999999825</v>
      </c>
      <c r="D122" s="13">
        <f t="shared" si="35"/>
        <v>89800.074999999764</v>
      </c>
    </row>
    <row r="123" spans="1:4" x14ac:dyDescent="0.25">
      <c r="A123">
        <f t="shared" si="46"/>
        <v>49</v>
      </c>
      <c r="B123">
        <f t="shared" si="47"/>
        <v>39.416666666666565</v>
      </c>
      <c r="C123" s="7">
        <f t="shared" si="48"/>
        <v>0.65825833333333161</v>
      </c>
      <c r="D123" s="13">
        <f t="shared" si="35"/>
        <v>90181.39166666643</v>
      </c>
    </row>
    <row r="124" spans="1:4" x14ac:dyDescent="0.25">
      <c r="A124">
        <f t="shared" si="46"/>
        <v>50</v>
      </c>
      <c r="B124">
        <f t="shared" si="47"/>
        <v>39.583333333333229</v>
      </c>
      <c r="C124" s="7">
        <f t="shared" si="48"/>
        <v>0.66104166666666486</v>
      </c>
      <c r="D124" s="13">
        <f t="shared" si="35"/>
        <v>90562.708333333081</v>
      </c>
    </row>
    <row r="125" spans="1:4" x14ac:dyDescent="0.25">
      <c r="A125">
        <f t="shared" si="46"/>
        <v>51</v>
      </c>
      <c r="B125">
        <f t="shared" si="47"/>
        <v>39.749999999999893</v>
      </c>
      <c r="C125" s="7">
        <f t="shared" si="48"/>
        <v>0.66382499999999822</v>
      </c>
      <c r="D125" s="13">
        <f t="shared" si="35"/>
        <v>90944.024999999761</v>
      </c>
    </row>
    <row r="126" spans="1:4" x14ac:dyDescent="0.25">
      <c r="A126">
        <f t="shared" si="46"/>
        <v>52</v>
      </c>
      <c r="B126">
        <f t="shared" si="47"/>
        <v>39.916666666666558</v>
      </c>
      <c r="C126" s="7">
        <f t="shared" si="48"/>
        <v>0.66660833333333147</v>
      </c>
      <c r="D126" s="13">
        <f t="shared" si="35"/>
        <v>91325.341666666412</v>
      </c>
    </row>
    <row r="127" spans="1:4" x14ac:dyDescent="0.25">
      <c r="A127">
        <f t="shared" si="46"/>
        <v>53</v>
      </c>
      <c r="B127">
        <f t="shared" si="47"/>
        <v>40.083333333333222</v>
      </c>
      <c r="C127" s="7">
        <f t="shared" si="48"/>
        <v>0.66939166666666483</v>
      </c>
      <c r="D127" s="13">
        <f t="shared" si="35"/>
        <v>91706.658333333078</v>
      </c>
    </row>
    <row r="128" spans="1:4" x14ac:dyDescent="0.25">
      <c r="A128">
        <f t="shared" si="46"/>
        <v>54</v>
      </c>
      <c r="B128">
        <f t="shared" si="47"/>
        <v>40.249999999999886</v>
      </c>
      <c r="C128" s="7">
        <f t="shared" si="48"/>
        <v>0.67217499999999797</v>
      </c>
      <c r="D128" s="13">
        <f t="shared" si="35"/>
        <v>92087.974999999715</v>
      </c>
    </row>
    <row r="129" spans="1:4" x14ac:dyDescent="0.25">
      <c r="A129">
        <f t="shared" si="46"/>
        <v>55</v>
      </c>
      <c r="B129">
        <f t="shared" si="47"/>
        <v>40.416666666666551</v>
      </c>
      <c r="C129" s="7">
        <f t="shared" si="48"/>
        <v>0.67495833333333133</v>
      </c>
      <c r="D129" s="13">
        <f t="shared" si="35"/>
        <v>92469.291666666395</v>
      </c>
    </row>
    <row r="130" spans="1:4" x14ac:dyDescent="0.25">
      <c r="A130">
        <f t="shared" si="46"/>
        <v>56</v>
      </c>
      <c r="B130">
        <f t="shared" si="47"/>
        <v>40.583333333333215</v>
      </c>
      <c r="C130" s="7">
        <f t="shared" si="48"/>
        <v>0.67774166666666458</v>
      </c>
      <c r="D130" s="13">
        <f t="shared" si="35"/>
        <v>92850.608333333046</v>
      </c>
    </row>
    <row r="131" spans="1:4" x14ac:dyDescent="0.25">
      <c r="A131">
        <f t="shared" si="46"/>
        <v>57</v>
      </c>
      <c r="B131">
        <f t="shared" si="47"/>
        <v>40.749999999999879</v>
      </c>
      <c r="C131" s="7">
        <f t="shared" si="48"/>
        <v>0.68052499999999794</v>
      </c>
      <c r="D131" s="13">
        <f t="shared" si="35"/>
        <v>93231.924999999712</v>
      </c>
    </row>
    <row r="132" spans="1:4" x14ac:dyDescent="0.25">
      <c r="A132">
        <f t="shared" si="46"/>
        <v>58</v>
      </c>
      <c r="B132">
        <f t="shared" si="47"/>
        <v>40.916666666666544</v>
      </c>
      <c r="C132" s="7">
        <f t="shared" si="48"/>
        <v>0.68330833333333119</v>
      </c>
      <c r="D132" s="13">
        <f t="shared" si="35"/>
        <v>93613.241666666378</v>
      </c>
    </row>
    <row r="133" spans="1:4" x14ac:dyDescent="0.25">
      <c r="A133">
        <f t="shared" si="46"/>
        <v>59</v>
      </c>
      <c r="B133">
        <f t="shared" si="47"/>
        <v>41.083333333333208</v>
      </c>
      <c r="C133" s="7">
        <f t="shared" si="48"/>
        <v>0.68609166666666455</v>
      </c>
      <c r="D133" s="13">
        <f t="shared" si="35"/>
        <v>93994.558333333043</v>
      </c>
    </row>
    <row r="134" spans="1:4" x14ac:dyDescent="0.25">
      <c r="A134">
        <f t="shared" si="46"/>
        <v>60</v>
      </c>
      <c r="B134">
        <f t="shared" si="47"/>
        <v>41.249999999999872</v>
      </c>
      <c r="C134" s="7">
        <f t="shared" si="48"/>
        <v>0.68887499999999791</v>
      </c>
      <c r="D134" s="13">
        <f t="shared" si="35"/>
        <v>94375.874999999709</v>
      </c>
    </row>
    <row r="135" spans="1:4" x14ac:dyDescent="0.25">
      <c r="A135">
        <f t="shared" si="46"/>
        <v>61</v>
      </c>
      <c r="B135">
        <f t="shared" si="47"/>
        <v>41.416666666666536</v>
      </c>
      <c r="C135" s="7">
        <f t="shared" si="48"/>
        <v>0.69165833333333115</v>
      </c>
      <c r="D135" s="13">
        <f t="shared" si="35"/>
        <v>94757.191666666375</v>
      </c>
    </row>
    <row r="136" spans="1:4" x14ac:dyDescent="0.25">
      <c r="A136">
        <f t="shared" si="46"/>
        <v>62</v>
      </c>
      <c r="B136">
        <f t="shared" si="47"/>
        <v>41.583333333333201</v>
      </c>
      <c r="C136" s="7">
        <f t="shared" si="48"/>
        <v>0.69444166666666451</v>
      </c>
      <c r="D136" s="13">
        <f t="shared" si="35"/>
        <v>95138.50833333304</v>
      </c>
    </row>
    <row r="137" spans="1:4" x14ac:dyDescent="0.25">
      <c r="A137">
        <f t="shared" si="46"/>
        <v>63</v>
      </c>
      <c r="B137">
        <f t="shared" si="47"/>
        <v>41.749999999999865</v>
      </c>
      <c r="C137" s="7">
        <f t="shared" si="48"/>
        <v>0.69722499999999765</v>
      </c>
      <c r="D137" s="13">
        <f t="shared" si="35"/>
        <v>95519.824999999677</v>
      </c>
    </row>
    <row r="138" spans="1:4" x14ac:dyDescent="0.25">
      <c r="A138">
        <f t="shared" si="46"/>
        <v>64</v>
      </c>
      <c r="B138">
        <f t="shared" si="47"/>
        <v>41.916666666666529</v>
      </c>
      <c r="C138" s="7">
        <f t="shared" si="48"/>
        <v>0.70000833333333101</v>
      </c>
      <c r="D138" s="13">
        <f t="shared" si="35"/>
        <v>95901.141666666343</v>
      </c>
    </row>
    <row r="139" spans="1:4" x14ac:dyDescent="0.25">
      <c r="A139">
        <f t="shared" si="46"/>
        <v>65</v>
      </c>
      <c r="B139">
        <f t="shared" si="47"/>
        <v>42.083333333333194</v>
      </c>
      <c r="C139" s="7">
        <f t="shared" si="48"/>
        <v>0.70279166666666426</v>
      </c>
      <c r="D139" s="13">
        <f t="shared" ref="D139:D156" si="49">+$C$73*C139</f>
        <v>96282.458333333008</v>
      </c>
    </row>
    <row r="140" spans="1:4" x14ac:dyDescent="0.25">
      <c r="A140">
        <f t="shared" ref="A140:A156" si="50">+A139+1</f>
        <v>66</v>
      </c>
      <c r="B140">
        <f t="shared" ref="B140:B156" si="51">+(1/6)+B139</f>
        <v>42.249999999999858</v>
      </c>
      <c r="C140" s="7">
        <f t="shared" ref="C140:C156" si="52">+B140*1.67/100</f>
        <v>0.70557499999999762</v>
      </c>
      <c r="D140" s="13">
        <f t="shared" si="49"/>
        <v>96663.774999999674</v>
      </c>
    </row>
    <row r="141" spans="1:4" x14ac:dyDescent="0.25">
      <c r="A141">
        <f t="shared" si="50"/>
        <v>67</v>
      </c>
      <c r="B141">
        <f t="shared" si="51"/>
        <v>42.416666666666522</v>
      </c>
      <c r="C141" s="7">
        <f t="shared" si="52"/>
        <v>0.70835833333333087</v>
      </c>
      <c r="D141" s="13">
        <f t="shared" si="49"/>
        <v>97045.091666666325</v>
      </c>
    </row>
    <row r="142" spans="1:4" x14ac:dyDescent="0.25">
      <c r="A142">
        <f t="shared" si="50"/>
        <v>68</v>
      </c>
      <c r="B142">
        <f t="shared" si="51"/>
        <v>42.583333333333186</v>
      </c>
      <c r="C142" s="7">
        <f t="shared" si="52"/>
        <v>0.71114166666666423</v>
      </c>
      <c r="D142" s="13">
        <f t="shared" si="49"/>
        <v>97426.408333333005</v>
      </c>
    </row>
    <row r="143" spans="1:4" x14ac:dyDescent="0.25">
      <c r="A143">
        <f t="shared" si="50"/>
        <v>69</v>
      </c>
      <c r="B143">
        <f t="shared" si="51"/>
        <v>42.749999999999851</v>
      </c>
      <c r="C143" s="7">
        <f t="shared" si="52"/>
        <v>0.71392499999999748</v>
      </c>
      <c r="D143" s="13">
        <f t="shared" si="49"/>
        <v>97807.724999999657</v>
      </c>
    </row>
    <row r="144" spans="1:4" x14ac:dyDescent="0.25">
      <c r="A144">
        <f t="shared" si="50"/>
        <v>70</v>
      </c>
      <c r="B144">
        <f t="shared" si="51"/>
        <v>42.916666666666515</v>
      </c>
      <c r="C144" s="7">
        <f t="shared" si="52"/>
        <v>0.71670833333333084</v>
      </c>
      <c r="D144" s="13">
        <f t="shared" si="49"/>
        <v>98189.041666666322</v>
      </c>
    </row>
    <row r="145" spans="1:4" x14ac:dyDescent="0.25">
      <c r="A145">
        <f t="shared" si="50"/>
        <v>71</v>
      </c>
      <c r="B145">
        <f t="shared" si="51"/>
        <v>43.083333333333179</v>
      </c>
      <c r="C145" s="7">
        <f t="shared" si="52"/>
        <v>0.71949166666666398</v>
      </c>
      <c r="D145" s="13">
        <f t="shared" si="49"/>
        <v>98570.358333332959</v>
      </c>
    </row>
    <row r="146" spans="1:4" x14ac:dyDescent="0.25">
      <c r="A146">
        <f t="shared" si="50"/>
        <v>72</v>
      </c>
      <c r="B146">
        <f t="shared" si="51"/>
        <v>43.249999999999844</v>
      </c>
      <c r="C146" s="7">
        <f t="shared" si="52"/>
        <v>0.72227499999999734</v>
      </c>
      <c r="D146" s="13">
        <f t="shared" si="49"/>
        <v>98951.674999999639</v>
      </c>
    </row>
    <row r="147" spans="1:4" x14ac:dyDescent="0.25">
      <c r="A147">
        <f t="shared" si="50"/>
        <v>73</v>
      </c>
      <c r="B147">
        <f t="shared" si="51"/>
        <v>43.416666666666508</v>
      </c>
      <c r="C147" s="7">
        <f t="shared" si="52"/>
        <v>0.7250583333333307</v>
      </c>
      <c r="D147" s="13">
        <f t="shared" si="49"/>
        <v>99332.991666666305</v>
      </c>
    </row>
    <row r="148" spans="1:4" x14ac:dyDescent="0.25">
      <c r="A148">
        <f t="shared" si="50"/>
        <v>74</v>
      </c>
      <c r="B148">
        <f t="shared" si="51"/>
        <v>43.583333333333172</v>
      </c>
      <c r="C148" s="7">
        <f t="shared" si="52"/>
        <v>0.72784166666666394</v>
      </c>
      <c r="D148" s="13">
        <f t="shared" si="49"/>
        <v>99714.308333332956</v>
      </c>
    </row>
    <row r="149" spans="1:4" x14ac:dyDescent="0.25">
      <c r="A149">
        <f t="shared" si="50"/>
        <v>75</v>
      </c>
      <c r="B149">
        <f t="shared" si="51"/>
        <v>43.749999999999837</v>
      </c>
      <c r="C149" s="7">
        <f t="shared" si="52"/>
        <v>0.7306249999999973</v>
      </c>
      <c r="D149" s="13">
        <f t="shared" si="49"/>
        <v>100095.62499999964</v>
      </c>
    </row>
    <row r="150" spans="1:4" x14ac:dyDescent="0.25">
      <c r="A150">
        <f t="shared" si="50"/>
        <v>76</v>
      </c>
      <c r="B150">
        <f t="shared" si="51"/>
        <v>43.916666666666501</v>
      </c>
      <c r="C150" s="7">
        <f t="shared" si="52"/>
        <v>0.73340833333333055</v>
      </c>
      <c r="D150" s="13">
        <f t="shared" si="49"/>
        <v>100476.94166666629</v>
      </c>
    </row>
    <row r="151" spans="1:4" x14ac:dyDescent="0.25">
      <c r="A151">
        <f t="shared" si="50"/>
        <v>77</v>
      </c>
      <c r="B151">
        <f t="shared" si="51"/>
        <v>44.083333333333165</v>
      </c>
      <c r="C151" s="7">
        <f t="shared" si="52"/>
        <v>0.73619166666666391</v>
      </c>
      <c r="D151" s="13">
        <f t="shared" si="49"/>
        <v>100858.25833333295</v>
      </c>
    </row>
    <row r="152" spans="1:4" x14ac:dyDescent="0.25">
      <c r="A152">
        <f t="shared" si="50"/>
        <v>78</v>
      </c>
      <c r="B152">
        <f t="shared" si="51"/>
        <v>44.249999999999829</v>
      </c>
      <c r="C152" s="7">
        <f t="shared" si="52"/>
        <v>0.73897499999999705</v>
      </c>
      <c r="D152" s="13">
        <f t="shared" si="49"/>
        <v>101239.57499999959</v>
      </c>
    </row>
    <row r="153" spans="1:4" x14ac:dyDescent="0.25">
      <c r="A153">
        <f t="shared" si="50"/>
        <v>79</v>
      </c>
      <c r="B153">
        <f t="shared" si="51"/>
        <v>44.416666666666494</v>
      </c>
      <c r="C153" s="7">
        <f t="shared" si="52"/>
        <v>0.74175833333333041</v>
      </c>
      <c r="D153" s="13">
        <f t="shared" si="49"/>
        <v>101620.89166666627</v>
      </c>
    </row>
    <row r="154" spans="1:4" x14ac:dyDescent="0.25">
      <c r="A154">
        <f t="shared" si="50"/>
        <v>80</v>
      </c>
      <c r="B154">
        <f t="shared" si="51"/>
        <v>44.583333333333158</v>
      </c>
      <c r="C154" s="7">
        <f t="shared" si="52"/>
        <v>0.74454166666666366</v>
      </c>
      <c r="D154" s="13">
        <f t="shared" si="49"/>
        <v>102002.20833333292</v>
      </c>
    </row>
    <row r="155" spans="1:4" x14ac:dyDescent="0.25">
      <c r="A155">
        <f t="shared" si="50"/>
        <v>81</v>
      </c>
      <c r="B155">
        <f t="shared" si="51"/>
        <v>44.749999999999822</v>
      </c>
      <c r="C155" s="7">
        <f t="shared" si="52"/>
        <v>0.74732499999999702</v>
      </c>
      <c r="D155" s="13">
        <f t="shared" si="49"/>
        <v>102383.52499999959</v>
      </c>
    </row>
    <row r="156" spans="1:4" x14ac:dyDescent="0.25">
      <c r="A156">
        <f t="shared" si="50"/>
        <v>82</v>
      </c>
      <c r="B156">
        <f t="shared" si="51"/>
        <v>44.916666666666487</v>
      </c>
      <c r="C156" s="7">
        <f t="shared" si="52"/>
        <v>0.75010833333333027</v>
      </c>
      <c r="D156" s="13">
        <f t="shared" si="49"/>
        <v>102764.84166666625</v>
      </c>
    </row>
  </sheetData>
  <mergeCells count="5">
    <mergeCell ref="A1:A2"/>
    <mergeCell ref="B1:D1"/>
    <mergeCell ref="E1:G1"/>
    <mergeCell ref="H1:J1"/>
    <mergeCell ref="K1:M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4B730-4E0F-4742-A0DD-0924A1C4076B}">
  <dimension ref="A1:F251"/>
  <sheetViews>
    <sheetView tabSelected="1" topLeftCell="E218" zoomScale="70" zoomScaleNormal="70" workbookViewId="0">
      <selection activeCell="E206" sqref="E206:E208"/>
    </sheetView>
  </sheetViews>
  <sheetFormatPr defaultRowHeight="15" x14ac:dyDescent="0.25"/>
  <cols>
    <col min="1" max="1" width="11.5703125" customWidth="1"/>
    <col min="2" max="2" width="30.85546875" customWidth="1"/>
    <col min="3" max="3" width="41.5703125" customWidth="1"/>
    <col min="4" max="4" width="49.42578125" customWidth="1"/>
    <col min="5" max="6" width="92.28515625" customWidth="1"/>
  </cols>
  <sheetData>
    <row r="1" spans="1:6" ht="15.75" thickBot="1" x14ac:dyDescent="0.3">
      <c r="A1" s="89" t="s">
        <v>245</v>
      </c>
      <c r="B1" s="89" t="s">
        <v>246</v>
      </c>
      <c r="C1" s="89" t="s">
        <v>247</v>
      </c>
      <c r="D1" s="89" t="s">
        <v>248</v>
      </c>
      <c r="E1" s="89" t="s">
        <v>249</v>
      </c>
      <c r="F1" s="89" t="s">
        <v>250</v>
      </c>
    </row>
    <row r="2" spans="1:6" x14ac:dyDescent="0.25">
      <c r="A2" s="90"/>
      <c r="B2" s="90"/>
      <c r="C2" s="90"/>
      <c r="D2" s="90"/>
      <c r="E2" s="90"/>
      <c r="F2" s="90"/>
    </row>
    <row r="3" spans="1:6" ht="27" thickBot="1" x14ac:dyDescent="0.3">
      <c r="A3" s="91">
        <v>101</v>
      </c>
      <c r="B3" s="92" t="s">
        <v>251</v>
      </c>
      <c r="C3" s="92" t="s">
        <v>252</v>
      </c>
      <c r="D3" s="92" t="s">
        <v>253</v>
      </c>
      <c r="E3" s="92" t="s">
        <v>254</v>
      </c>
      <c r="F3" s="92" t="s">
        <v>255</v>
      </c>
    </row>
    <row r="4" spans="1:6" ht="15.75" thickBot="1" x14ac:dyDescent="0.3">
      <c r="A4" s="91">
        <v>161</v>
      </c>
      <c r="B4" s="92" t="s">
        <v>256</v>
      </c>
      <c r="C4" s="92" t="s">
        <v>257</v>
      </c>
      <c r="D4" s="93" t="s">
        <v>258</v>
      </c>
      <c r="E4" s="92" t="s">
        <v>259</v>
      </c>
      <c r="F4" s="92" t="s">
        <v>260</v>
      </c>
    </row>
    <row r="5" spans="1:6" ht="27" thickBot="1" x14ac:dyDescent="0.3">
      <c r="A5" s="91">
        <v>145</v>
      </c>
      <c r="B5" s="92" t="s">
        <v>261</v>
      </c>
      <c r="C5" s="92" t="s">
        <v>262</v>
      </c>
      <c r="D5" s="93" t="s">
        <v>263</v>
      </c>
      <c r="E5" s="92" t="s">
        <v>264</v>
      </c>
      <c r="F5" s="92" t="s">
        <v>265</v>
      </c>
    </row>
    <row r="6" spans="1:6" ht="15.75" thickBot="1" x14ac:dyDescent="0.3">
      <c r="A6" s="91">
        <v>154</v>
      </c>
      <c r="B6" s="92" t="s">
        <v>266</v>
      </c>
      <c r="C6" s="92" t="s">
        <v>267</v>
      </c>
      <c r="D6" s="92"/>
      <c r="E6" s="92" t="s">
        <v>268</v>
      </c>
      <c r="F6" s="92" t="s">
        <v>269</v>
      </c>
    </row>
    <row r="7" spans="1:6" ht="19.5" customHeight="1" thickBot="1" x14ac:dyDescent="0.3">
      <c r="A7" s="91">
        <v>106</v>
      </c>
      <c r="B7" s="92" t="s">
        <v>270</v>
      </c>
      <c r="C7" s="92" t="s">
        <v>271</v>
      </c>
      <c r="D7" s="92"/>
      <c r="E7" s="92" t="s">
        <v>272</v>
      </c>
      <c r="F7" s="92" t="s">
        <v>273</v>
      </c>
    </row>
    <row r="8" spans="1:6" ht="27" thickBot="1" x14ac:dyDescent="0.3">
      <c r="A8" s="91">
        <v>107</v>
      </c>
      <c r="B8" s="92" t="s">
        <v>274</v>
      </c>
      <c r="C8" s="92" t="s">
        <v>275</v>
      </c>
      <c r="D8" s="93" t="s">
        <v>276</v>
      </c>
      <c r="E8" s="92" t="s">
        <v>277</v>
      </c>
      <c r="F8" s="92" t="s">
        <v>278</v>
      </c>
    </row>
    <row r="9" spans="1:6" ht="15.75" thickBot="1" x14ac:dyDescent="0.3">
      <c r="A9" s="91">
        <v>111</v>
      </c>
      <c r="B9" s="92" t="s">
        <v>279</v>
      </c>
      <c r="C9" s="92" t="s">
        <v>280</v>
      </c>
      <c r="D9" s="93" t="s">
        <v>281</v>
      </c>
      <c r="E9" s="92" t="s">
        <v>282</v>
      </c>
      <c r="F9" s="92" t="s">
        <v>283</v>
      </c>
    </row>
    <row r="10" spans="1:6" ht="39.75" thickBot="1" x14ac:dyDescent="0.3">
      <c r="A10" s="91">
        <v>147</v>
      </c>
      <c r="B10" s="92" t="s">
        <v>284</v>
      </c>
      <c r="C10" s="92" t="s">
        <v>285</v>
      </c>
      <c r="D10" s="93" t="s">
        <v>286</v>
      </c>
      <c r="E10" s="92" t="s">
        <v>287</v>
      </c>
      <c r="F10" s="92" t="s">
        <v>288</v>
      </c>
    </row>
    <row r="11" spans="1:6" ht="27" thickBot="1" x14ac:dyDescent="0.3">
      <c r="A11" s="91">
        <v>117</v>
      </c>
      <c r="B11" s="92" t="s">
        <v>289</v>
      </c>
      <c r="C11" s="92" t="s">
        <v>290</v>
      </c>
      <c r="D11" s="92"/>
      <c r="E11" s="92" t="s">
        <v>291</v>
      </c>
      <c r="F11" s="92" t="s">
        <v>292</v>
      </c>
    </row>
    <row r="12" spans="1:6" ht="27" thickBot="1" x14ac:dyDescent="0.3">
      <c r="A12" s="91">
        <v>223</v>
      </c>
      <c r="B12" s="92" t="s">
        <v>293</v>
      </c>
      <c r="C12" s="92" t="s">
        <v>294</v>
      </c>
      <c r="D12" s="93" t="s">
        <v>295</v>
      </c>
      <c r="E12" s="92" t="s">
        <v>296</v>
      </c>
      <c r="F12" s="92" t="s">
        <v>297</v>
      </c>
    </row>
    <row r="13" spans="1:6" ht="15.75" thickBot="1" x14ac:dyDescent="0.3">
      <c r="A13" s="91">
        <v>364</v>
      </c>
      <c r="B13" s="92" t="s">
        <v>298</v>
      </c>
      <c r="C13" s="92" t="s">
        <v>299</v>
      </c>
      <c r="D13" s="93" t="s">
        <v>300</v>
      </c>
      <c r="E13" s="92" t="s">
        <v>301</v>
      </c>
      <c r="F13" s="92" t="s">
        <v>301</v>
      </c>
    </row>
    <row r="14" spans="1:6" ht="27" thickBot="1" x14ac:dyDescent="0.3">
      <c r="A14" s="91">
        <v>305</v>
      </c>
      <c r="B14" s="92" t="s">
        <v>302</v>
      </c>
      <c r="C14" s="92" t="s">
        <v>303</v>
      </c>
      <c r="D14" s="93" t="s">
        <v>304</v>
      </c>
      <c r="E14" s="92" t="s">
        <v>305</v>
      </c>
      <c r="F14" s="92" t="s">
        <v>306</v>
      </c>
    </row>
    <row r="15" spans="1:6" ht="27" thickBot="1" x14ac:dyDescent="0.3">
      <c r="A15" s="91">
        <v>113</v>
      </c>
      <c r="B15" s="92" t="s">
        <v>307</v>
      </c>
      <c r="C15" s="92" t="s">
        <v>308</v>
      </c>
      <c r="D15" s="93" t="s">
        <v>309</v>
      </c>
      <c r="E15" s="92" t="s">
        <v>310</v>
      </c>
      <c r="F15" s="92" t="s">
        <v>311</v>
      </c>
    </row>
    <row r="16" spans="1:6" ht="27" thickBot="1" x14ac:dyDescent="0.3">
      <c r="A16" s="91">
        <v>290</v>
      </c>
      <c r="B16" s="92" t="s">
        <v>312</v>
      </c>
      <c r="C16" s="92" t="s">
        <v>313</v>
      </c>
      <c r="D16" s="93" t="s">
        <v>314</v>
      </c>
      <c r="E16" s="92" t="s">
        <v>315</v>
      </c>
      <c r="F16" s="92" t="s">
        <v>316</v>
      </c>
    </row>
    <row r="17" spans="1:6" ht="15.75" thickBot="1" x14ac:dyDescent="0.3">
      <c r="A17" s="91">
        <v>343</v>
      </c>
      <c r="B17" s="92" t="s">
        <v>317</v>
      </c>
      <c r="C17" s="92" t="s">
        <v>318</v>
      </c>
      <c r="D17" s="93" t="s">
        <v>319</v>
      </c>
      <c r="E17" s="92" t="s">
        <v>320</v>
      </c>
      <c r="F17" s="92" t="s">
        <v>318</v>
      </c>
    </row>
    <row r="18" spans="1:6" ht="27" thickBot="1" x14ac:dyDescent="0.3">
      <c r="A18" s="91">
        <v>115</v>
      </c>
      <c r="B18" s="92" t="s">
        <v>321</v>
      </c>
      <c r="C18" s="92" t="s">
        <v>322</v>
      </c>
      <c r="D18" s="93" t="s">
        <v>323</v>
      </c>
      <c r="E18" s="92" t="s">
        <v>324</v>
      </c>
      <c r="F18" s="92" t="s">
        <v>325</v>
      </c>
    </row>
    <row r="19" spans="1:6" ht="15.75" thickBot="1" x14ac:dyDescent="0.3">
      <c r="A19" s="91">
        <v>171</v>
      </c>
      <c r="B19" s="92" t="s">
        <v>326</v>
      </c>
      <c r="C19" s="92" t="s">
        <v>327</v>
      </c>
      <c r="D19" s="92"/>
      <c r="E19" s="92" t="s">
        <v>328</v>
      </c>
      <c r="F19" s="92" t="s">
        <v>329</v>
      </c>
    </row>
    <row r="20" spans="1:6" ht="30.75" customHeight="1" thickBot="1" x14ac:dyDescent="0.3">
      <c r="A20" s="91">
        <v>105</v>
      </c>
      <c r="B20" s="92" t="s">
        <v>330</v>
      </c>
      <c r="C20" s="92" t="s">
        <v>331</v>
      </c>
      <c r="D20" s="93" t="s">
        <v>332</v>
      </c>
      <c r="E20" s="92" t="s">
        <v>333</v>
      </c>
      <c r="F20" s="92" t="s">
        <v>334</v>
      </c>
    </row>
    <row r="21" spans="1:6" ht="39.75" thickBot="1" x14ac:dyDescent="0.3">
      <c r="A21" s="91">
        <v>216</v>
      </c>
      <c r="B21" s="92" t="s">
        <v>335</v>
      </c>
      <c r="C21" s="92" t="s">
        <v>336</v>
      </c>
      <c r="D21" s="92"/>
      <c r="E21" s="92" t="s">
        <v>337</v>
      </c>
      <c r="F21" s="92" t="s">
        <v>338</v>
      </c>
    </row>
    <row r="22" spans="1:6" ht="39.75" thickBot="1" x14ac:dyDescent="0.3">
      <c r="A22" s="91">
        <v>251</v>
      </c>
      <c r="B22" s="92" t="s">
        <v>339</v>
      </c>
      <c r="C22" s="92" t="s">
        <v>340</v>
      </c>
      <c r="D22" s="93" t="s">
        <v>341</v>
      </c>
      <c r="E22" s="92" t="s">
        <v>342</v>
      </c>
      <c r="F22" s="92" t="s">
        <v>343</v>
      </c>
    </row>
    <row r="23" spans="1:6" ht="15.75" thickBot="1" x14ac:dyDescent="0.3">
      <c r="A23" s="91">
        <v>327</v>
      </c>
      <c r="B23" s="92" t="s">
        <v>344</v>
      </c>
      <c r="C23" s="92" t="s">
        <v>345</v>
      </c>
      <c r="D23" s="93" t="s">
        <v>346</v>
      </c>
      <c r="E23" s="92" t="s">
        <v>347</v>
      </c>
      <c r="F23" s="92" t="s">
        <v>348</v>
      </c>
    </row>
    <row r="24" spans="1:6" ht="15.75" thickBot="1" x14ac:dyDescent="0.3">
      <c r="A24" s="91">
        <v>261</v>
      </c>
      <c r="B24" s="92" t="s">
        <v>349</v>
      </c>
      <c r="C24" s="92" t="s">
        <v>350</v>
      </c>
      <c r="D24" s="93" t="s">
        <v>351</v>
      </c>
      <c r="E24" s="92" t="s">
        <v>352</v>
      </c>
      <c r="F24" s="92" t="s">
        <v>353</v>
      </c>
    </row>
    <row r="25" spans="1:6" ht="15.75" thickBot="1" x14ac:dyDescent="0.3">
      <c r="A25" s="91">
        <v>100</v>
      </c>
      <c r="B25" s="92" t="s">
        <v>354</v>
      </c>
      <c r="C25" s="92" t="s">
        <v>355</v>
      </c>
      <c r="D25" s="92"/>
      <c r="E25" s="92" t="s">
        <v>356</v>
      </c>
      <c r="F25" s="92" t="s">
        <v>356</v>
      </c>
    </row>
    <row r="26" spans="1:6" ht="27" thickBot="1" x14ac:dyDescent="0.3">
      <c r="A26" s="91">
        <v>123</v>
      </c>
      <c r="B26" s="92" t="s">
        <v>357</v>
      </c>
      <c r="C26" s="92" t="s">
        <v>358</v>
      </c>
      <c r="D26" s="92"/>
      <c r="E26" s="92" t="s">
        <v>359</v>
      </c>
      <c r="F26" s="92" t="s">
        <v>360</v>
      </c>
    </row>
    <row r="27" spans="1:6" ht="27" thickBot="1" x14ac:dyDescent="0.3">
      <c r="A27" s="91">
        <v>124</v>
      </c>
      <c r="B27" s="92" t="s">
        <v>361</v>
      </c>
      <c r="C27" s="92" t="s">
        <v>362</v>
      </c>
      <c r="D27" s="93" t="s">
        <v>363</v>
      </c>
      <c r="E27" s="92" t="s">
        <v>364</v>
      </c>
      <c r="F27" s="92" t="s">
        <v>365</v>
      </c>
    </row>
    <row r="28" spans="1:6" ht="52.5" thickBot="1" x14ac:dyDescent="0.3">
      <c r="A28" s="91">
        <v>126</v>
      </c>
      <c r="B28" s="92" t="s">
        <v>366</v>
      </c>
      <c r="C28" s="92" t="s">
        <v>367</v>
      </c>
      <c r="D28" s="93" t="s">
        <v>368</v>
      </c>
      <c r="E28" s="92" t="s">
        <v>369</v>
      </c>
      <c r="F28" s="92" t="s">
        <v>370</v>
      </c>
    </row>
    <row r="29" spans="1:6" ht="27" thickBot="1" x14ac:dyDescent="0.3">
      <c r="A29" s="91">
        <v>178</v>
      </c>
      <c r="B29" s="92" t="s">
        <v>371</v>
      </c>
      <c r="C29" s="92" t="s">
        <v>372</v>
      </c>
      <c r="D29" s="92"/>
      <c r="E29" s="92" t="s">
        <v>373</v>
      </c>
      <c r="F29" s="92" t="s">
        <v>374</v>
      </c>
    </row>
    <row r="30" spans="1:6" ht="27" thickBot="1" x14ac:dyDescent="0.3">
      <c r="A30" s="91">
        <v>139</v>
      </c>
      <c r="B30" s="92" t="s">
        <v>375</v>
      </c>
      <c r="C30" s="92" t="s">
        <v>376</v>
      </c>
      <c r="D30" s="93" t="s">
        <v>377</v>
      </c>
      <c r="E30" s="92" t="s">
        <v>378</v>
      </c>
      <c r="F30" s="92" t="s">
        <v>379</v>
      </c>
    </row>
    <row r="31" spans="1:6" ht="27" thickBot="1" x14ac:dyDescent="0.3">
      <c r="A31" s="91">
        <v>204</v>
      </c>
      <c r="B31" s="92" t="s">
        <v>380</v>
      </c>
      <c r="C31" s="93" t="s">
        <v>381</v>
      </c>
      <c r="D31" s="93" t="s">
        <v>381</v>
      </c>
      <c r="E31" s="92" t="s">
        <v>382</v>
      </c>
      <c r="F31" s="92" t="s">
        <v>383</v>
      </c>
    </row>
    <row r="32" spans="1:6" ht="27" thickBot="1" x14ac:dyDescent="0.3">
      <c r="A32" s="91">
        <v>102</v>
      </c>
      <c r="B32" s="92" t="s">
        <v>384</v>
      </c>
      <c r="C32" s="92" t="s">
        <v>385</v>
      </c>
      <c r="D32" s="93" t="s">
        <v>386</v>
      </c>
      <c r="E32" s="92" t="s">
        <v>387</v>
      </c>
      <c r="F32" s="92" t="s">
        <v>388</v>
      </c>
    </row>
    <row r="33" spans="1:6" ht="39.75" thickBot="1" x14ac:dyDescent="0.3">
      <c r="A33" s="91">
        <v>190</v>
      </c>
      <c r="B33" s="92" t="s">
        <v>389</v>
      </c>
      <c r="C33" s="92" t="s">
        <v>390</v>
      </c>
      <c r="D33" s="93" t="s">
        <v>391</v>
      </c>
      <c r="E33" s="92" t="s">
        <v>392</v>
      </c>
      <c r="F33" s="92" t="s">
        <v>393</v>
      </c>
    </row>
    <row r="34" spans="1:6" ht="27" thickBot="1" x14ac:dyDescent="0.3">
      <c r="A34" s="91">
        <v>164</v>
      </c>
      <c r="B34" s="92" t="s">
        <v>394</v>
      </c>
      <c r="C34" s="92" t="s">
        <v>395</v>
      </c>
      <c r="D34" s="93" t="s">
        <v>396</v>
      </c>
      <c r="E34" s="92" t="s">
        <v>397</v>
      </c>
      <c r="F34" s="92" t="s">
        <v>398</v>
      </c>
    </row>
    <row r="35" spans="1:6" ht="27" thickBot="1" x14ac:dyDescent="0.3">
      <c r="A35" s="91">
        <v>131</v>
      </c>
      <c r="B35" s="92" t="s">
        <v>399</v>
      </c>
      <c r="C35" s="92" t="s">
        <v>400</v>
      </c>
      <c r="D35" s="92"/>
      <c r="E35" s="92" t="s">
        <v>401</v>
      </c>
      <c r="F35" s="92" t="s">
        <v>402</v>
      </c>
    </row>
    <row r="36" spans="1:6" ht="52.5" thickBot="1" x14ac:dyDescent="0.3">
      <c r="A36" s="91">
        <v>128</v>
      </c>
      <c r="B36" s="92" t="s">
        <v>403</v>
      </c>
      <c r="C36" s="92" t="s">
        <v>404</v>
      </c>
      <c r="D36" s="93" t="s">
        <v>405</v>
      </c>
      <c r="E36" s="92" t="s">
        <v>406</v>
      </c>
      <c r="F36" s="92" t="s">
        <v>407</v>
      </c>
    </row>
    <row r="37" spans="1:6" ht="15.75" thickBot="1" x14ac:dyDescent="0.3">
      <c r="A37" s="91">
        <v>323</v>
      </c>
      <c r="B37" s="92" t="s">
        <v>408</v>
      </c>
      <c r="C37" s="92" t="s">
        <v>409</v>
      </c>
      <c r="D37" s="92"/>
      <c r="E37" s="92" t="s">
        <v>410</v>
      </c>
      <c r="F37" s="92" t="s">
        <v>411</v>
      </c>
    </row>
    <row r="38" spans="1:6" ht="15.75" thickBot="1" x14ac:dyDescent="0.3">
      <c r="A38" s="91">
        <v>132</v>
      </c>
      <c r="B38" s="92" t="s">
        <v>412</v>
      </c>
      <c r="C38" s="92" t="s">
        <v>413</v>
      </c>
      <c r="D38" s="93" t="s">
        <v>414</v>
      </c>
      <c r="E38" s="92" t="s">
        <v>415</v>
      </c>
      <c r="F38" s="92" t="s">
        <v>416</v>
      </c>
    </row>
    <row r="39" spans="1:6" ht="25.5" customHeight="1" thickBot="1" x14ac:dyDescent="0.3">
      <c r="A39" s="91">
        <v>317</v>
      </c>
      <c r="B39" s="92" t="s">
        <v>417</v>
      </c>
      <c r="C39" s="92" t="s">
        <v>418</v>
      </c>
      <c r="D39" s="93" t="s">
        <v>419</v>
      </c>
      <c r="E39" s="92" t="s">
        <v>420</v>
      </c>
      <c r="F39" s="92" t="s">
        <v>421</v>
      </c>
    </row>
    <row r="40" spans="1:6" ht="27" hidden="1" thickBot="1" x14ac:dyDescent="0.3">
      <c r="A40" s="91">
        <v>137</v>
      </c>
      <c r="B40" s="92" t="s">
        <v>422</v>
      </c>
      <c r="C40" s="92" t="s">
        <v>423</v>
      </c>
      <c r="D40" s="92"/>
      <c r="E40" s="92" t="s">
        <v>424</v>
      </c>
      <c r="F40" s="92" t="s">
        <v>425</v>
      </c>
    </row>
    <row r="41" spans="1:6" ht="27" hidden="1" thickBot="1" x14ac:dyDescent="0.3">
      <c r="A41" s="91">
        <v>144</v>
      </c>
      <c r="B41" s="92" t="s">
        <v>426</v>
      </c>
      <c r="C41" s="92" t="s">
        <v>427</v>
      </c>
      <c r="D41" s="93" t="s">
        <v>428</v>
      </c>
      <c r="E41" s="92" t="s">
        <v>429</v>
      </c>
      <c r="F41" s="92" t="s">
        <v>430</v>
      </c>
    </row>
    <row r="42" spans="1:6" ht="15.75" hidden="1" thickBot="1" x14ac:dyDescent="0.3">
      <c r="A42" s="91">
        <v>134</v>
      </c>
      <c r="B42" s="92" t="s">
        <v>431</v>
      </c>
      <c r="C42" s="92" t="s">
        <v>432</v>
      </c>
      <c r="D42" s="92"/>
      <c r="E42" s="92" t="s">
        <v>433</v>
      </c>
      <c r="F42" s="92" t="s">
        <v>434</v>
      </c>
    </row>
    <row r="43" spans="1:6" ht="39.75" hidden="1" thickBot="1" x14ac:dyDescent="0.3">
      <c r="A43" s="91">
        <v>141</v>
      </c>
      <c r="B43" s="92" t="s">
        <v>435</v>
      </c>
      <c r="C43" s="92" t="s">
        <v>436</v>
      </c>
      <c r="D43" s="92"/>
      <c r="E43" s="92" t="s">
        <v>437</v>
      </c>
      <c r="F43" s="92" t="s">
        <v>438</v>
      </c>
    </row>
    <row r="44" spans="1:6" ht="27" hidden="1" thickBot="1" x14ac:dyDescent="0.3">
      <c r="A44" s="91">
        <v>163</v>
      </c>
      <c r="B44" s="92" t="s">
        <v>439</v>
      </c>
      <c r="C44" s="92" t="s">
        <v>440</v>
      </c>
      <c r="D44" s="92"/>
      <c r="E44" s="92" t="s">
        <v>441</v>
      </c>
      <c r="F44" s="92" t="s">
        <v>442</v>
      </c>
    </row>
    <row r="45" spans="1:6" ht="27" hidden="1" thickBot="1" x14ac:dyDescent="0.3">
      <c r="A45" s="91">
        <v>328</v>
      </c>
      <c r="B45" s="92" t="s">
        <v>443</v>
      </c>
      <c r="C45" s="92" t="s">
        <v>444</v>
      </c>
      <c r="D45" s="93" t="s">
        <v>445</v>
      </c>
      <c r="E45" s="92" t="s">
        <v>446</v>
      </c>
      <c r="F45" s="92" t="s">
        <v>447</v>
      </c>
    </row>
    <row r="46" spans="1:6" ht="39.75" hidden="1" thickBot="1" x14ac:dyDescent="0.3">
      <c r="A46" s="91">
        <v>344</v>
      </c>
      <c r="B46" s="92" t="s">
        <v>448</v>
      </c>
      <c r="C46" s="92" t="s">
        <v>449</v>
      </c>
      <c r="D46" s="92"/>
      <c r="E46" s="92" t="s">
        <v>450</v>
      </c>
      <c r="F46" s="92" t="s">
        <v>451</v>
      </c>
    </row>
    <row r="47" spans="1:6" ht="15.75" hidden="1" thickBot="1" x14ac:dyDescent="0.3">
      <c r="A47" s="91">
        <v>153</v>
      </c>
      <c r="B47" s="92" t="s">
        <v>452</v>
      </c>
      <c r="C47" s="92" t="s">
        <v>453</v>
      </c>
      <c r="D47" s="92" t="s">
        <v>454</v>
      </c>
      <c r="E47" s="92" t="s">
        <v>455</v>
      </c>
      <c r="F47" s="92" t="s">
        <v>456</v>
      </c>
    </row>
    <row r="48" spans="1:6" ht="26.25" hidden="1" x14ac:dyDescent="0.25">
      <c r="A48" s="95">
        <v>259</v>
      </c>
      <c r="B48" s="98" t="s">
        <v>457</v>
      </c>
      <c r="C48" s="98" t="s">
        <v>458</v>
      </c>
      <c r="D48" s="98"/>
      <c r="E48" s="98" t="s">
        <v>459</v>
      </c>
      <c r="F48" s="94" t="s">
        <v>460</v>
      </c>
    </row>
    <row r="49" spans="1:6" hidden="1" x14ac:dyDescent="0.25">
      <c r="A49" s="96"/>
      <c r="B49" s="99"/>
      <c r="C49" s="99"/>
      <c r="D49" s="99"/>
      <c r="E49" s="99"/>
      <c r="F49" s="94"/>
    </row>
    <row r="50" spans="1:6" ht="27" hidden="1" thickBot="1" x14ac:dyDescent="0.3">
      <c r="A50" s="97"/>
      <c r="B50" s="100"/>
      <c r="C50" s="100"/>
      <c r="D50" s="100"/>
      <c r="E50" s="100"/>
      <c r="F50" s="92" t="s">
        <v>461</v>
      </c>
    </row>
    <row r="51" spans="1:6" ht="409.5" hidden="1" customHeight="1" x14ac:dyDescent="0.25">
      <c r="A51" s="95">
        <v>136</v>
      </c>
      <c r="B51" s="98" t="s">
        <v>462</v>
      </c>
      <c r="C51" s="98" t="s">
        <v>463</v>
      </c>
      <c r="D51" s="94" t="s">
        <v>464</v>
      </c>
      <c r="E51" s="98" t="s">
        <v>466</v>
      </c>
      <c r="F51" s="98" t="s">
        <v>467</v>
      </c>
    </row>
    <row r="52" spans="1:6" ht="15.75" thickBot="1" x14ac:dyDescent="0.3">
      <c r="A52" s="97"/>
      <c r="B52" s="100"/>
      <c r="C52" s="100"/>
      <c r="D52" s="92" t="s">
        <v>465</v>
      </c>
      <c r="E52" s="100"/>
      <c r="F52" s="100"/>
    </row>
    <row r="53" spans="1:6" ht="27" thickBot="1" x14ac:dyDescent="0.3">
      <c r="A53" s="91">
        <v>152</v>
      </c>
      <c r="B53" s="92" t="s">
        <v>468</v>
      </c>
      <c r="C53" s="92" t="s">
        <v>469</v>
      </c>
      <c r="D53" s="92"/>
      <c r="E53" s="92" t="s">
        <v>470</v>
      </c>
      <c r="F53" s="92" t="s">
        <v>471</v>
      </c>
    </row>
    <row r="54" spans="1:6" x14ac:dyDescent="0.25">
      <c r="A54" s="95">
        <v>157</v>
      </c>
      <c r="B54" s="98" t="s">
        <v>472</v>
      </c>
      <c r="C54" s="98" t="s">
        <v>473</v>
      </c>
      <c r="D54" s="98"/>
      <c r="E54" s="98" t="s">
        <v>474</v>
      </c>
      <c r="F54" s="104" t="s">
        <v>1312</v>
      </c>
    </row>
    <row r="55" spans="1:6" ht="15.75" thickBot="1" x14ac:dyDescent="0.3">
      <c r="A55" s="97"/>
      <c r="B55" s="100"/>
      <c r="C55" s="100"/>
      <c r="D55" s="100"/>
      <c r="E55" s="100"/>
      <c r="F55" s="105"/>
    </row>
    <row r="56" spans="1:6" ht="15.75" thickBot="1" x14ac:dyDescent="0.3">
      <c r="A56" s="91">
        <v>162</v>
      </c>
      <c r="B56" s="92" t="s">
        <v>475</v>
      </c>
      <c r="C56" s="92" t="s">
        <v>476</v>
      </c>
      <c r="D56" s="92"/>
      <c r="E56" s="92" t="s">
        <v>477</v>
      </c>
      <c r="F56" s="92" t="s">
        <v>478</v>
      </c>
    </row>
    <row r="57" spans="1:6" ht="15.75" thickBot="1" x14ac:dyDescent="0.3">
      <c r="A57" s="91">
        <v>114</v>
      </c>
      <c r="B57" s="92" t="s">
        <v>479</v>
      </c>
      <c r="C57" s="92" t="s">
        <v>480</v>
      </c>
      <c r="D57" s="92"/>
      <c r="E57" s="92" t="s">
        <v>481</v>
      </c>
      <c r="F57" s="92" t="s">
        <v>481</v>
      </c>
    </row>
    <row r="58" spans="1:6" ht="15.75" thickBot="1" x14ac:dyDescent="0.3">
      <c r="A58" s="91">
        <v>110</v>
      </c>
      <c r="B58" s="92" t="s">
        <v>482</v>
      </c>
      <c r="C58" s="92" t="s">
        <v>483</v>
      </c>
      <c r="D58" s="92"/>
      <c r="E58" s="92" t="s">
        <v>484</v>
      </c>
      <c r="F58" s="92" t="s">
        <v>485</v>
      </c>
    </row>
    <row r="59" spans="1:6" ht="65.25" thickBot="1" x14ac:dyDescent="0.3">
      <c r="A59" s="91">
        <v>159</v>
      </c>
      <c r="B59" s="92" t="s">
        <v>486</v>
      </c>
      <c r="C59" s="92" t="s">
        <v>487</v>
      </c>
      <c r="D59" s="93" t="s">
        <v>488</v>
      </c>
      <c r="E59" s="92" t="s">
        <v>489</v>
      </c>
      <c r="F59" s="92" t="s">
        <v>490</v>
      </c>
    </row>
    <row r="60" spans="1:6" ht="15.75" thickBot="1" x14ac:dyDescent="0.3">
      <c r="A60" s="91">
        <v>121</v>
      </c>
      <c r="B60" s="92" t="s">
        <v>491</v>
      </c>
      <c r="C60" s="92" t="s">
        <v>492</v>
      </c>
      <c r="D60" s="92"/>
      <c r="E60" s="92" t="s">
        <v>493</v>
      </c>
      <c r="F60" s="92" t="s">
        <v>494</v>
      </c>
    </row>
    <row r="61" spans="1:6" ht="15.75" thickBot="1" x14ac:dyDescent="0.3">
      <c r="A61" s="91">
        <v>168</v>
      </c>
      <c r="B61" s="92" t="s">
        <v>495</v>
      </c>
      <c r="C61" s="92" t="s">
        <v>496</v>
      </c>
      <c r="D61" s="92"/>
      <c r="E61" s="92" t="s">
        <v>497</v>
      </c>
      <c r="F61" s="92" t="s">
        <v>498</v>
      </c>
    </row>
    <row r="62" spans="1:6" ht="39.75" thickBot="1" x14ac:dyDescent="0.3">
      <c r="A62" s="91">
        <v>350</v>
      </c>
      <c r="B62" s="92" t="s">
        <v>499</v>
      </c>
      <c r="C62" s="92" t="s">
        <v>500</v>
      </c>
      <c r="D62" s="93" t="s">
        <v>501</v>
      </c>
      <c r="E62" s="92" t="s">
        <v>502</v>
      </c>
      <c r="F62" s="92" t="s">
        <v>503</v>
      </c>
    </row>
    <row r="63" spans="1:6" ht="39.75" thickBot="1" x14ac:dyDescent="0.3">
      <c r="A63" s="91">
        <v>302</v>
      </c>
      <c r="B63" s="92" t="s">
        <v>504</v>
      </c>
      <c r="C63" s="92" t="s">
        <v>505</v>
      </c>
      <c r="D63" s="92" t="s">
        <v>506</v>
      </c>
      <c r="E63" s="92" t="s">
        <v>507</v>
      </c>
      <c r="F63" s="92" t="s">
        <v>508</v>
      </c>
    </row>
    <row r="64" spans="1:6" ht="15.75" thickBot="1" x14ac:dyDescent="0.3">
      <c r="A64" s="91">
        <v>182</v>
      </c>
      <c r="B64" s="92" t="s">
        <v>509</v>
      </c>
      <c r="C64" s="92" t="s">
        <v>510</v>
      </c>
      <c r="D64" s="93" t="s">
        <v>511</v>
      </c>
      <c r="E64" s="92" t="s">
        <v>512</v>
      </c>
      <c r="F64" s="92" t="s">
        <v>512</v>
      </c>
    </row>
    <row r="65" spans="1:6" ht="39.75" thickBot="1" x14ac:dyDescent="0.3">
      <c r="A65" s="91">
        <v>169</v>
      </c>
      <c r="B65" s="92" t="s">
        <v>513</v>
      </c>
      <c r="C65" s="92" t="s">
        <v>514</v>
      </c>
      <c r="D65" s="93" t="s">
        <v>515</v>
      </c>
      <c r="E65" s="92" t="s">
        <v>516</v>
      </c>
      <c r="F65" s="92" t="s">
        <v>517</v>
      </c>
    </row>
    <row r="66" spans="1:6" ht="15.75" thickBot="1" x14ac:dyDescent="0.3">
      <c r="A66" s="91">
        <v>197</v>
      </c>
      <c r="B66" s="92" t="s">
        <v>518</v>
      </c>
      <c r="C66" s="92" t="s">
        <v>519</v>
      </c>
      <c r="D66" s="93" t="s">
        <v>520</v>
      </c>
      <c r="E66" s="92" t="s">
        <v>521</v>
      </c>
      <c r="F66" s="92" t="s">
        <v>522</v>
      </c>
    </row>
    <row r="67" spans="1:6" ht="15.75" thickBot="1" x14ac:dyDescent="0.3">
      <c r="A67" s="91">
        <v>177</v>
      </c>
      <c r="B67" s="92" t="s">
        <v>523</v>
      </c>
      <c r="C67" s="92" t="s">
        <v>524</v>
      </c>
      <c r="D67" s="93" t="s">
        <v>525</v>
      </c>
      <c r="E67" s="92" t="s">
        <v>526</v>
      </c>
      <c r="F67" s="92" t="s">
        <v>527</v>
      </c>
    </row>
    <row r="68" spans="1:6" ht="78" thickBot="1" x14ac:dyDescent="0.3">
      <c r="A68" s="91">
        <v>341</v>
      </c>
      <c r="B68" s="92" t="s">
        <v>528</v>
      </c>
      <c r="C68" s="92" t="s">
        <v>529</v>
      </c>
      <c r="D68" s="93" t="s">
        <v>530</v>
      </c>
      <c r="E68" s="92" t="s">
        <v>529</v>
      </c>
      <c r="F68" s="92" t="s">
        <v>531</v>
      </c>
    </row>
    <row r="69" spans="1:6" ht="15.75" thickBot="1" x14ac:dyDescent="0.3">
      <c r="A69" s="91">
        <v>218</v>
      </c>
      <c r="B69" s="92" t="s">
        <v>532</v>
      </c>
      <c r="C69" s="92" t="s">
        <v>533</v>
      </c>
      <c r="D69" s="93" t="s">
        <v>534</v>
      </c>
      <c r="E69" s="92" t="s">
        <v>535</v>
      </c>
      <c r="F69" s="92" t="s">
        <v>535</v>
      </c>
    </row>
    <row r="70" spans="1:6" ht="27" thickBot="1" x14ac:dyDescent="0.3">
      <c r="A70" s="91">
        <v>279</v>
      </c>
      <c r="B70" s="92" t="s">
        <v>536</v>
      </c>
      <c r="C70" s="92" t="s">
        <v>537</v>
      </c>
      <c r="D70" s="92"/>
      <c r="E70" s="92" t="s">
        <v>538</v>
      </c>
      <c r="F70" s="92" t="s">
        <v>539</v>
      </c>
    </row>
    <row r="71" spans="1:6" ht="15.75" thickBot="1" x14ac:dyDescent="0.3">
      <c r="A71" s="91">
        <v>173</v>
      </c>
      <c r="B71" s="92" t="s">
        <v>540</v>
      </c>
      <c r="C71" s="92" t="s">
        <v>541</v>
      </c>
      <c r="D71" s="92"/>
      <c r="E71" s="92" t="s">
        <v>542</v>
      </c>
      <c r="F71" s="92" t="s">
        <v>543</v>
      </c>
    </row>
    <row r="72" spans="1:6" ht="65.25" thickBot="1" x14ac:dyDescent="0.3">
      <c r="A72" s="91">
        <v>312</v>
      </c>
      <c r="B72" s="92" t="s">
        <v>544</v>
      </c>
      <c r="C72" s="92" t="s">
        <v>545</v>
      </c>
      <c r="D72" s="92"/>
      <c r="E72" s="92" t="s">
        <v>546</v>
      </c>
      <c r="F72" s="92" t="s">
        <v>547</v>
      </c>
    </row>
    <row r="73" spans="1:6" ht="15.75" thickBot="1" x14ac:dyDescent="0.3">
      <c r="A73" s="91">
        <v>280</v>
      </c>
      <c r="B73" s="92" t="s">
        <v>548</v>
      </c>
      <c r="C73" s="92" t="s">
        <v>549</v>
      </c>
      <c r="D73" s="92"/>
      <c r="E73" s="92" t="s">
        <v>550</v>
      </c>
      <c r="F73" s="92" t="s">
        <v>551</v>
      </c>
    </row>
    <row r="74" spans="1:6" ht="77.25" customHeight="1" x14ac:dyDescent="0.25">
      <c r="A74" s="95">
        <v>184</v>
      </c>
      <c r="B74" s="98" t="s">
        <v>552</v>
      </c>
      <c r="C74" s="98" t="s">
        <v>553</v>
      </c>
      <c r="D74" s="101" t="s">
        <v>554</v>
      </c>
      <c r="E74" s="98" t="s">
        <v>555</v>
      </c>
      <c r="F74" s="104" t="s">
        <v>1313</v>
      </c>
    </row>
    <row r="75" spans="1:6" ht="15.75" thickBot="1" x14ac:dyDescent="0.3">
      <c r="A75" s="97"/>
      <c r="B75" s="100"/>
      <c r="C75" s="100"/>
      <c r="D75" s="102"/>
      <c r="E75" s="100"/>
      <c r="F75" s="105"/>
    </row>
    <row r="76" spans="1:6" ht="27" thickBot="1" x14ac:dyDescent="0.3">
      <c r="A76" s="91">
        <v>187</v>
      </c>
      <c r="B76" s="92" t="s">
        <v>556</v>
      </c>
      <c r="C76" s="92" t="s">
        <v>557</v>
      </c>
      <c r="D76" s="92"/>
      <c r="E76" s="92" t="s">
        <v>558</v>
      </c>
      <c r="F76" s="92" t="s">
        <v>559</v>
      </c>
    </row>
    <row r="77" spans="1:6" ht="15.75" thickBot="1" x14ac:dyDescent="0.3">
      <c r="A77" s="91">
        <v>185</v>
      </c>
      <c r="B77" s="92" t="s">
        <v>560</v>
      </c>
      <c r="C77" s="92" t="s">
        <v>561</v>
      </c>
      <c r="D77" s="92"/>
      <c r="E77" s="92" t="s">
        <v>562</v>
      </c>
      <c r="F77" s="92" t="s">
        <v>563</v>
      </c>
    </row>
    <row r="78" spans="1:6" ht="27" thickBot="1" x14ac:dyDescent="0.3">
      <c r="A78" s="91">
        <v>292</v>
      </c>
      <c r="B78" s="92" t="s">
        <v>564</v>
      </c>
      <c r="C78" s="92" t="s">
        <v>565</v>
      </c>
      <c r="D78" s="92"/>
      <c r="E78" s="92" t="s">
        <v>566</v>
      </c>
      <c r="F78" s="92" t="s">
        <v>567</v>
      </c>
    </row>
    <row r="79" spans="1:6" ht="15.75" thickBot="1" x14ac:dyDescent="0.3">
      <c r="A79" s="91">
        <v>285</v>
      </c>
      <c r="B79" s="92" t="s">
        <v>568</v>
      </c>
      <c r="C79" s="92" t="s">
        <v>569</v>
      </c>
      <c r="D79" s="93" t="s">
        <v>570</v>
      </c>
      <c r="E79" s="92" t="s">
        <v>571</v>
      </c>
      <c r="F79" s="92" t="s">
        <v>572</v>
      </c>
    </row>
    <row r="80" spans="1:6" x14ac:dyDescent="0.25">
      <c r="A80" s="95">
        <v>189</v>
      </c>
      <c r="B80" s="98" t="s">
        <v>573</v>
      </c>
      <c r="C80" s="98" t="s">
        <v>574</v>
      </c>
      <c r="D80" s="101" t="s">
        <v>575</v>
      </c>
      <c r="E80" s="98" t="s">
        <v>576</v>
      </c>
      <c r="F80" s="104" t="s">
        <v>1314</v>
      </c>
    </row>
    <row r="81" spans="1:6" x14ac:dyDescent="0.25">
      <c r="A81" s="96"/>
      <c r="B81" s="99"/>
      <c r="C81" s="99"/>
      <c r="D81" s="103"/>
      <c r="E81" s="99"/>
      <c r="F81" s="106"/>
    </row>
    <row r="82" spans="1:6" ht="15.75" thickBot="1" x14ac:dyDescent="0.3">
      <c r="A82" s="97"/>
      <c r="B82" s="100"/>
      <c r="C82" s="100"/>
      <c r="D82" s="102"/>
      <c r="E82" s="100"/>
      <c r="F82" s="105"/>
    </row>
    <row r="83" spans="1:6" ht="27" thickBot="1" x14ac:dyDescent="0.3">
      <c r="A83" s="91">
        <v>191</v>
      </c>
      <c r="B83" s="92" t="s">
        <v>577</v>
      </c>
      <c r="C83" s="92" t="s">
        <v>578</v>
      </c>
      <c r="D83" s="92"/>
      <c r="E83" s="92" t="s">
        <v>579</v>
      </c>
      <c r="F83" s="92" t="s">
        <v>580</v>
      </c>
    </row>
    <row r="84" spans="1:6" ht="27" thickBot="1" x14ac:dyDescent="0.3">
      <c r="A84" s="91">
        <v>193</v>
      </c>
      <c r="B84" s="92" t="s">
        <v>581</v>
      </c>
      <c r="C84" s="92" t="s">
        <v>582</v>
      </c>
      <c r="D84" s="92"/>
      <c r="E84" s="92" t="s">
        <v>583</v>
      </c>
      <c r="F84" s="92" t="s">
        <v>584</v>
      </c>
    </row>
    <row r="85" spans="1:6" ht="27" thickBot="1" x14ac:dyDescent="0.3">
      <c r="A85" s="91">
        <v>194</v>
      </c>
      <c r="B85" s="92" t="s">
        <v>585</v>
      </c>
      <c r="C85" s="92" t="s">
        <v>586</v>
      </c>
      <c r="D85" s="92"/>
      <c r="E85" s="92" t="s">
        <v>587</v>
      </c>
      <c r="F85" s="92" t="s">
        <v>588</v>
      </c>
    </row>
    <row r="86" spans="1:6" ht="27" thickBot="1" x14ac:dyDescent="0.3">
      <c r="A86" s="91">
        <v>196</v>
      </c>
      <c r="B86" s="92" t="s">
        <v>589</v>
      </c>
      <c r="C86" s="92" t="s">
        <v>590</v>
      </c>
      <c r="D86" s="92"/>
      <c r="E86" s="92" t="s">
        <v>591</v>
      </c>
      <c r="F86" s="92" t="s">
        <v>592</v>
      </c>
    </row>
    <row r="87" spans="1:6" ht="15.75" thickBot="1" x14ac:dyDescent="0.3">
      <c r="A87" s="91">
        <v>195</v>
      </c>
      <c r="B87" s="92" t="s">
        <v>593</v>
      </c>
      <c r="C87" s="92" t="s">
        <v>594</v>
      </c>
      <c r="D87" s="93" t="s">
        <v>595</v>
      </c>
      <c r="E87" s="92" t="s">
        <v>596</v>
      </c>
      <c r="F87" s="92" t="s">
        <v>597</v>
      </c>
    </row>
    <row r="88" spans="1:6" ht="39.75" thickBot="1" x14ac:dyDescent="0.3">
      <c r="A88" s="91">
        <v>199</v>
      </c>
      <c r="B88" s="92" t="s">
        <v>598</v>
      </c>
      <c r="C88" s="92" t="s">
        <v>599</v>
      </c>
      <c r="D88" s="93" t="s">
        <v>600</v>
      </c>
      <c r="E88" s="92" t="s">
        <v>601</v>
      </c>
      <c r="F88" s="92" t="s">
        <v>602</v>
      </c>
    </row>
    <row r="89" spans="1:6" ht="27" thickBot="1" x14ac:dyDescent="0.3">
      <c r="A89" s="91">
        <v>200</v>
      </c>
      <c r="B89" s="92" t="s">
        <v>603</v>
      </c>
      <c r="C89" s="92" t="s">
        <v>604</v>
      </c>
      <c r="D89" s="93" t="s">
        <v>605</v>
      </c>
      <c r="E89" s="92" t="s">
        <v>606</v>
      </c>
      <c r="F89" s="92" t="s">
        <v>607</v>
      </c>
    </row>
    <row r="90" spans="1:6" ht="39.75" thickBot="1" x14ac:dyDescent="0.3">
      <c r="A90" s="91">
        <v>192</v>
      </c>
      <c r="B90" s="92" t="s">
        <v>608</v>
      </c>
      <c r="C90" s="92" t="s">
        <v>609</v>
      </c>
      <c r="D90" s="93" t="s">
        <v>610</v>
      </c>
      <c r="E90" s="92" t="s">
        <v>611</v>
      </c>
      <c r="F90" s="92" t="s">
        <v>612</v>
      </c>
    </row>
    <row r="91" spans="1:6" ht="27" thickBot="1" x14ac:dyDescent="0.3">
      <c r="A91" s="91">
        <v>287</v>
      </c>
      <c r="B91" s="92" t="s">
        <v>613</v>
      </c>
      <c r="C91" s="92" t="s">
        <v>614</v>
      </c>
      <c r="D91" s="93" t="s">
        <v>615</v>
      </c>
      <c r="E91" s="92" t="s">
        <v>616</v>
      </c>
      <c r="F91" s="92" t="s">
        <v>617</v>
      </c>
    </row>
    <row r="92" spans="1:6" ht="39.75" thickBot="1" x14ac:dyDescent="0.3">
      <c r="A92" s="91">
        <v>337</v>
      </c>
      <c r="B92" s="92" t="s">
        <v>618</v>
      </c>
      <c r="C92" s="92" t="s">
        <v>619</v>
      </c>
      <c r="D92" s="93" t="s">
        <v>620</v>
      </c>
      <c r="E92" s="92" t="s">
        <v>621</v>
      </c>
      <c r="F92" s="92" t="s">
        <v>622</v>
      </c>
    </row>
    <row r="93" spans="1:6" ht="39.75" thickBot="1" x14ac:dyDescent="0.3">
      <c r="A93" s="91">
        <v>257</v>
      </c>
      <c r="B93" s="92" t="s">
        <v>623</v>
      </c>
      <c r="C93" s="92" t="s">
        <v>624</v>
      </c>
      <c r="D93" s="93" t="s">
        <v>625</v>
      </c>
      <c r="E93" s="92" t="s">
        <v>624</v>
      </c>
      <c r="F93" s="92" t="s">
        <v>626</v>
      </c>
    </row>
    <row r="94" spans="1:6" ht="15.75" thickBot="1" x14ac:dyDescent="0.3">
      <c r="A94" s="91">
        <v>172</v>
      </c>
      <c r="B94" s="92" t="s">
        <v>627</v>
      </c>
      <c r="C94" s="92" t="s">
        <v>628</v>
      </c>
      <c r="D94" s="92"/>
      <c r="E94" s="92" t="s">
        <v>629</v>
      </c>
      <c r="F94" s="92" t="s">
        <v>630</v>
      </c>
    </row>
    <row r="95" spans="1:6" ht="27" thickBot="1" x14ac:dyDescent="0.3">
      <c r="A95" s="91">
        <v>212</v>
      </c>
      <c r="B95" s="92" t="s">
        <v>631</v>
      </c>
      <c r="C95" s="92" t="s">
        <v>632</v>
      </c>
      <c r="D95" s="93" t="s">
        <v>633</v>
      </c>
      <c r="E95" s="92" t="s">
        <v>634</v>
      </c>
      <c r="F95" s="92" t="s">
        <v>635</v>
      </c>
    </row>
    <row r="96" spans="1:6" ht="27" thickBot="1" x14ac:dyDescent="0.3">
      <c r="A96" s="91">
        <v>209</v>
      </c>
      <c r="B96" s="92" t="s">
        <v>636</v>
      </c>
      <c r="C96" s="92" t="s">
        <v>637</v>
      </c>
      <c r="D96" s="93" t="s">
        <v>638</v>
      </c>
      <c r="E96" s="92" t="s">
        <v>639</v>
      </c>
      <c r="F96" s="92" t="s">
        <v>640</v>
      </c>
    </row>
    <row r="97" spans="1:6" ht="15.75" thickBot="1" x14ac:dyDescent="0.3">
      <c r="A97" s="91">
        <v>300</v>
      </c>
      <c r="B97" s="92" t="s">
        <v>641</v>
      </c>
      <c r="C97" s="92" t="s">
        <v>642</v>
      </c>
      <c r="D97" s="92"/>
      <c r="E97" s="92" t="s">
        <v>643</v>
      </c>
      <c r="F97" s="92" t="s">
        <v>644</v>
      </c>
    </row>
    <row r="98" spans="1:6" ht="27" thickBot="1" x14ac:dyDescent="0.3">
      <c r="A98" s="91">
        <v>229</v>
      </c>
      <c r="B98" s="92" t="s">
        <v>645</v>
      </c>
      <c r="C98" s="92" t="s">
        <v>646</v>
      </c>
      <c r="D98" s="93" t="s">
        <v>647</v>
      </c>
      <c r="E98" s="92" t="s">
        <v>648</v>
      </c>
      <c r="F98" s="92" t="s">
        <v>649</v>
      </c>
    </row>
    <row r="99" spans="1:6" ht="39.75" thickBot="1" x14ac:dyDescent="0.3">
      <c r="A99" s="91">
        <v>359</v>
      </c>
      <c r="B99" s="92" t="s">
        <v>650</v>
      </c>
      <c r="C99" s="92" t="s">
        <v>651</v>
      </c>
      <c r="D99" s="93" t="s">
        <v>652</v>
      </c>
      <c r="E99" s="92" t="s">
        <v>653</v>
      </c>
      <c r="F99" s="92" t="s">
        <v>654</v>
      </c>
    </row>
    <row r="100" spans="1:6" ht="52.5" thickBot="1" x14ac:dyDescent="0.3">
      <c r="A100" s="91">
        <v>356</v>
      </c>
      <c r="B100" s="92" t="s">
        <v>655</v>
      </c>
      <c r="C100" s="92" t="s">
        <v>656</v>
      </c>
      <c r="D100" s="93" t="s">
        <v>657</v>
      </c>
      <c r="E100" s="92" t="s">
        <v>658</v>
      </c>
      <c r="F100" s="92" t="s">
        <v>659</v>
      </c>
    </row>
    <row r="101" spans="1:6" ht="28.5" customHeight="1" x14ac:dyDescent="0.25">
      <c r="A101" s="95">
        <v>217</v>
      </c>
      <c r="B101" s="98" t="s">
        <v>660</v>
      </c>
      <c r="C101" s="98" t="s">
        <v>661</v>
      </c>
      <c r="D101" s="94" t="s">
        <v>662</v>
      </c>
      <c r="E101" s="98" t="s">
        <v>664</v>
      </c>
      <c r="F101" s="98" t="s">
        <v>665</v>
      </c>
    </row>
    <row r="102" spans="1:6" ht="15.75" thickBot="1" x14ac:dyDescent="0.3">
      <c r="A102" s="97"/>
      <c r="B102" s="100"/>
      <c r="C102" s="100"/>
      <c r="D102" s="92" t="s">
        <v>663</v>
      </c>
      <c r="E102" s="100"/>
      <c r="F102" s="100"/>
    </row>
    <row r="103" spans="1:6" ht="15.75" thickBot="1" x14ac:dyDescent="0.3">
      <c r="A103" s="91">
        <v>297</v>
      </c>
      <c r="B103" s="92" t="s">
        <v>666</v>
      </c>
      <c r="C103" s="92" t="s">
        <v>667</v>
      </c>
      <c r="D103" s="92"/>
      <c r="E103" s="92" t="s">
        <v>668</v>
      </c>
      <c r="F103" s="92" t="s">
        <v>669</v>
      </c>
    </row>
    <row r="104" spans="1:6" ht="15.75" thickBot="1" x14ac:dyDescent="0.3">
      <c r="A104" s="91">
        <v>220</v>
      </c>
      <c r="B104" s="92" t="s">
        <v>670</v>
      </c>
      <c r="C104" s="92" t="s">
        <v>671</v>
      </c>
      <c r="D104" s="93" t="s">
        <v>672</v>
      </c>
      <c r="E104" s="92" t="s">
        <v>673</v>
      </c>
      <c r="F104" s="92" t="s">
        <v>674</v>
      </c>
    </row>
    <row r="105" spans="1:6" ht="39.75" thickBot="1" x14ac:dyDescent="0.3">
      <c r="A105" s="91">
        <v>122</v>
      </c>
      <c r="B105" s="92" t="s">
        <v>675</v>
      </c>
      <c r="C105" s="92" t="s">
        <v>676</v>
      </c>
      <c r="D105" s="92"/>
      <c r="E105" s="92" t="s">
        <v>677</v>
      </c>
      <c r="F105" s="92" t="s">
        <v>678</v>
      </c>
    </row>
    <row r="106" spans="1:6" ht="15.75" thickBot="1" x14ac:dyDescent="0.3">
      <c r="A106" s="91">
        <v>222</v>
      </c>
      <c r="B106" s="92" t="s">
        <v>679</v>
      </c>
      <c r="C106" s="92" t="s">
        <v>680</v>
      </c>
      <c r="D106" s="92"/>
      <c r="E106" s="92" t="s">
        <v>681</v>
      </c>
      <c r="F106" s="92" t="s">
        <v>682</v>
      </c>
    </row>
    <row r="107" spans="1:6" ht="27" thickBot="1" x14ac:dyDescent="0.3">
      <c r="A107" s="91">
        <v>249</v>
      </c>
      <c r="B107" s="92" t="s">
        <v>683</v>
      </c>
      <c r="C107" s="92" t="s">
        <v>684</v>
      </c>
      <c r="D107" s="93" t="s">
        <v>685</v>
      </c>
      <c r="E107" s="92" t="s">
        <v>686</v>
      </c>
      <c r="F107" s="92" t="s">
        <v>687</v>
      </c>
    </row>
    <row r="108" spans="1:6" ht="15.75" thickBot="1" x14ac:dyDescent="0.3">
      <c r="A108" s="91">
        <v>224</v>
      </c>
      <c r="B108" s="92" t="s">
        <v>688</v>
      </c>
      <c r="C108" s="92" t="s">
        <v>689</v>
      </c>
      <c r="D108" s="92"/>
      <c r="E108" s="92" t="s">
        <v>690</v>
      </c>
      <c r="F108" s="92" t="s">
        <v>691</v>
      </c>
    </row>
    <row r="109" spans="1:6" ht="39.75" thickBot="1" x14ac:dyDescent="0.3">
      <c r="A109" s="91">
        <v>227</v>
      </c>
      <c r="B109" s="92" t="s">
        <v>692</v>
      </c>
      <c r="C109" s="92" t="s">
        <v>693</v>
      </c>
      <c r="D109" s="93" t="s">
        <v>694</v>
      </c>
      <c r="E109" s="92" t="s">
        <v>695</v>
      </c>
      <c r="F109" s="92" t="s">
        <v>696</v>
      </c>
    </row>
    <row r="110" spans="1:6" ht="15.75" thickBot="1" x14ac:dyDescent="0.3">
      <c r="A110" s="91">
        <v>253</v>
      </c>
      <c r="B110" s="92" t="s">
        <v>697</v>
      </c>
      <c r="C110" s="92" t="s">
        <v>698</v>
      </c>
      <c r="D110" s="93" t="s">
        <v>699</v>
      </c>
      <c r="E110" s="92" t="s">
        <v>700</v>
      </c>
      <c r="F110" s="92" t="s">
        <v>701</v>
      </c>
    </row>
    <row r="111" spans="1:6" ht="27" thickBot="1" x14ac:dyDescent="0.3">
      <c r="A111" s="91">
        <v>321</v>
      </c>
      <c r="B111" s="92" t="s">
        <v>702</v>
      </c>
      <c r="C111" s="92" t="s">
        <v>703</v>
      </c>
      <c r="D111" s="93" t="s">
        <v>704</v>
      </c>
      <c r="E111" s="92" t="s">
        <v>705</v>
      </c>
      <c r="F111" s="92" t="s">
        <v>706</v>
      </c>
    </row>
    <row r="112" spans="1:6" ht="15.75" thickBot="1" x14ac:dyDescent="0.3">
      <c r="A112" s="91">
        <v>103</v>
      </c>
      <c r="B112" s="92" t="s">
        <v>707</v>
      </c>
      <c r="C112" s="92" t="s">
        <v>708</v>
      </c>
      <c r="D112" s="92"/>
      <c r="E112" s="92" t="s">
        <v>709</v>
      </c>
      <c r="F112" s="92" t="s">
        <v>710</v>
      </c>
    </row>
    <row r="113" spans="1:6" ht="27" thickBot="1" x14ac:dyDescent="0.3">
      <c r="A113" s="91">
        <v>230</v>
      </c>
      <c r="B113" s="92" t="s">
        <v>711</v>
      </c>
      <c r="C113" s="92" t="s">
        <v>712</v>
      </c>
      <c r="D113" s="92"/>
      <c r="E113" s="92" t="s">
        <v>713</v>
      </c>
      <c r="F113" s="92" t="s">
        <v>714</v>
      </c>
    </row>
    <row r="114" spans="1:6" ht="39.75" thickBot="1" x14ac:dyDescent="0.3">
      <c r="A114" s="91">
        <v>219</v>
      </c>
      <c r="B114" s="92" t="s">
        <v>715</v>
      </c>
      <c r="C114" s="92" t="s">
        <v>716</v>
      </c>
      <c r="D114" s="92"/>
      <c r="E114" s="92" t="s">
        <v>717</v>
      </c>
      <c r="F114" s="92" t="s">
        <v>718</v>
      </c>
    </row>
    <row r="115" spans="1:6" ht="27" thickBot="1" x14ac:dyDescent="0.3">
      <c r="A115" s="91">
        <v>233</v>
      </c>
      <c r="B115" s="92" t="s">
        <v>719</v>
      </c>
      <c r="C115" s="92" t="s">
        <v>720</v>
      </c>
      <c r="D115" s="93" t="s">
        <v>721</v>
      </c>
      <c r="E115" s="92" t="s">
        <v>722</v>
      </c>
      <c r="F115" s="92" t="s">
        <v>723</v>
      </c>
    </row>
    <row r="116" spans="1:6" ht="27" thickBot="1" x14ac:dyDescent="0.3">
      <c r="A116" s="91">
        <v>237</v>
      </c>
      <c r="B116" s="92" t="s">
        <v>724</v>
      </c>
      <c r="C116" s="92" t="s">
        <v>725</v>
      </c>
      <c r="D116" s="92"/>
      <c r="E116" s="92" t="s">
        <v>726</v>
      </c>
      <c r="F116" s="92" t="s">
        <v>727</v>
      </c>
    </row>
    <row r="117" spans="1:6" ht="27" thickBot="1" x14ac:dyDescent="0.3">
      <c r="A117" s="91">
        <v>246</v>
      </c>
      <c r="B117" s="92" t="s">
        <v>728</v>
      </c>
      <c r="C117" s="92" t="s">
        <v>729</v>
      </c>
      <c r="D117" s="92"/>
      <c r="E117" s="92" t="s">
        <v>730</v>
      </c>
      <c r="F117" s="92" t="s">
        <v>731</v>
      </c>
    </row>
    <row r="118" spans="1:6" ht="15.75" thickBot="1" x14ac:dyDescent="0.3">
      <c r="A118" s="91">
        <v>244</v>
      </c>
      <c r="B118" s="92" t="s">
        <v>732</v>
      </c>
      <c r="C118" s="92" t="s">
        <v>733</v>
      </c>
      <c r="D118" s="92"/>
      <c r="E118" s="92" t="s">
        <v>734</v>
      </c>
      <c r="F118" s="92" t="s">
        <v>735</v>
      </c>
    </row>
    <row r="119" spans="1:6" ht="22.5" customHeight="1" thickBot="1" x14ac:dyDescent="0.3">
      <c r="A119" s="91">
        <v>236</v>
      </c>
      <c r="B119" s="92" t="s">
        <v>736</v>
      </c>
      <c r="C119" s="92" t="s">
        <v>737</v>
      </c>
      <c r="D119" s="93" t="s">
        <v>738</v>
      </c>
      <c r="E119" s="92" t="s">
        <v>739</v>
      </c>
      <c r="F119" s="92" t="s">
        <v>740</v>
      </c>
    </row>
    <row r="120" spans="1:6" ht="30" customHeight="1" thickBot="1" x14ac:dyDescent="0.3">
      <c r="A120" s="91">
        <v>238</v>
      </c>
      <c r="B120" s="92" t="s">
        <v>741</v>
      </c>
      <c r="C120" s="92" t="s">
        <v>742</v>
      </c>
      <c r="D120" s="92"/>
      <c r="E120" s="92" t="s">
        <v>743</v>
      </c>
      <c r="F120" s="92" t="s">
        <v>744</v>
      </c>
    </row>
    <row r="121" spans="1:6" ht="15.75" thickBot="1" x14ac:dyDescent="0.3">
      <c r="A121" s="91">
        <v>186</v>
      </c>
      <c r="B121" s="92" t="s">
        <v>745</v>
      </c>
      <c r="C121" s="92" t="s">
        <v>746</v>
      </c>
      <c r="D121" s="93" t="s">
        <v>747</v>
      </c>
      <c r="E121" s="92" t="s">
        <v>748</v>
      </c>
      <c r="F121" s="92" t="s">
        <v>749</v>
      </c>
    </row>
    <row r="122" spans="1:6" ht="15.75" thickBot="1" x14ac:dyDescent="0.3">
      <c r="A122" s="91">
        <v>240</v>
      </c>
      <c r="B122" s="92" t="s">
        <v>750</v>
      </c>
      <c r="C122" s="92" t="s">
        <v>751</v>
      </c>
      <c r="D122" s="93" t="s">
        <v>752</v>
      </c>
      <c r="E122" s="92" t="s">
        <v>753</v>
      </c>
      <c r="F122" s="92" t="s">
        <v>754</v>
      </c>
    </row>
    <row r="123" spans="1:6" ht="15.75" thickBot="1" x14ac:dyDescent="0.3">
      <c r="A123" s="91">
        <v>239</v>
      </c>
      <c r="B123" s="92" t="s">
        <v>755</v>
      </c>
      <c r="C123" s="92" t="s">
        <v>756</v>
      </c>
      <c r="D123" s="92"/>
      <c r="E123" s="92" t="s">
        <v>757</v>
      </c>
      <c r="F123" s="92" t="s">
        <v>757</v>
      </c>
    </row>
    <row r="124" spans="1:6" ht="15.75" thickBot="1" x14ac:dyDescent="0.3">
      <c r="A124" s="91">
        <v>293</v>
      </c>
      <c r="B124" s="92" t="s">
        <v>758</v>
      </c>
      <c r="C124" s="92" t="s">
        <v>759</v>
      </c>
      <c r="D124" s="92"/>
      <c r="E124" s="92" t="s">
        <v>760</v>
      </c>
      <c r="F124" s="92" t="s">
        <v>761</v>
      </c>
    </row>
    <row r="125" spans="1:6" ht="15.75" thickBot="1" x14ac:dyDescent="0.3">
      <c r="A125" s="91">
        <v>156</v>
      </c>
      <c r="B125" s="92" t="s">
        <v>762</v>
      </c>
      <c r="C125" s="92" t="s">
        <v>763</v>
      </c>
      <c r="D125" s="92"/>
      <c r="E125" s="92" t="s">
        <v>764</v>
      </c>
      <c r="F125" s="92" t="s">
        <v>765</v>
      </c>
    </row>
    <row r="126" spans="1:6" ht="15.75" thickBot="1" x14ac:dyDescent="0.3">
      <c r="A126" s="91">
        <v>226</v>
      </c>
      <c r="B126" s="92" t="s">
        <v>766</v>
      </c>
      <c r="C126" s="92" t="s">
        <v>767</v>
      </c>
      <c r="D126" s="93" t="s">
        <v>768</v>
      </c>
      <c r="E126" s="92" t="s">
        <v>769</v>
      </c>
      <c r="F126" s="92" t="s">
        <v>770</v>
      </c>
    </row>
    <row r="127" spans="1:6" ht="15.75" thickBot="1" x14ac:dyDescent="0.3">
      <c r="A127" s="91">
        <v>346</v>
      </c>
      <c r="B127" s="92" t="s">
        <v>771</v>
      </c>
      <c r="C127" s="92" t="s">
        <v>772</v>
      </c>
      <c r="D127" s="93" t="s">
        <v>773</v>
      </c>
      <c r="E127" s="92" t="s">
        <v>772</v>
      </c>
      <c r="F127" s="92" t="s">
        <v>774</v>
      </c>
    </row>
    <row r="128" spans="1:6" ht="27.75" customHeight="1" thickBot="1" x14ac:dyDescent="0.3">
      <c r="A128" s="91">
        <v>248</v>
      </c>
      <c r="B128" s="92" t="s">
        <v>775</v>
      </c>
      <c r="C128" s="92" t="s">
        <v>776</v>
      </c>
      <c r="D128" s="93" t="s">
        <v>777</v>
      </c>
      <c r="E128" s="92" t="s">
        <v>778</v>
      </c>
      <c r="F128" s="92" t="s">
        <v>779</v>
      </c>
    </row>
    <row r="129" spans="1:6" ht="27" thickBot="1" x14ac:dyDescent="0.3">
      <c r="A129" s="91">
        <v>352</v>
      </c>
      <c r="B129" s="92" t="s">
        <v>780</v>
      </c>
      <c r="C129" s="92" t="s">
        <v>781</v>
      </c>
      <c r="D129" s="92"/>
      <c r="E129" s="92" t="s">
        <v>782</v>
      </c>
      <c r="F129" s="92" t="s">
        <v>783</v>
      </c>
    </row>
    <row r="130" spans="1:6" ht="27" thickBot="1" x14ac:dyDescent="0.3">
      <c r="A130" s="91">
        <v>252</v>
      </c>
      <c r="B130" s="92" t="s">
        <v>784</v>
      </c>
      <c r="C130" s="92" t="s">
        <v>785</v>
      </c>
      <c r="D130" s="92"/>
      <c r="E130" s="92" t="s">
        <v>786</v>
      </c>
      <c r="F130" s="92" t="s">
        <v>787</v>
      </c>
    </row>
    <row r="131" spans="1:6" ht="27" thickBot="1" x14ac:dyDescent="0.3">
      <c r="A131" s="91">
        <v>278</v>
      </c>
      <c r="B131" s="92" t="s">
        <v>788</v>
      </c>
      <c r="C131" s="92" t="s">
        <v>789</v>
      </c>
      <c r="D131" s="93" t="s">
        <v>790</v>
      </c>
      <c r="E131" s="92" t="s">
        <v>791</v>
      </c>
      <c r="F131" s="92" t="s">
        <v>792</v>
      </c>
    </row>
    <row r="132" spans="1:6" ht="15.75" thickBot="1" x14ac:dyDescent="0.3">
      <c r="A132" s="91">
        <v>254</v>
      </c>
      <c r="B132" s="92" t="s">
        <v>793</v>
      </c>
      <c r="C132" s="92" t="s">
        <v>794</v>
      </c>
      <c r="D132" s="93" t="s">
        <v>795</v>
      </c>
      <c r="E132" s="92" t="s">
        <v>796</v>
      </c>
      <c r="F132" s="92" t="s">
        <v>797</v>
      </c>
    </row>
    <row r="133" spans="1:6" ht="15.75" thickBot="1" x14ac:dyDescent="0.3">
      <c r="A133" s="91">
        <v>295</v>
      </c>
      <c r="B133" s="92" t="s">
        <v>798</v>
      </c>
      <c r="C133" s="92" t="s">
        <v>799</v>
      </c>
      <c r="D133" s="92"/>
      <c r="E133" s="92" t="s">
        <v>800</v>
      </c>
      <c r="F133" s="92" t="s">
        <v>801</v>
      </c>
    </row>
    <row r="134" spans="1:6" ht="15.75" thickBot="1" x14ac:dyDescent="0.3">
      <c r="A134" s="91">
        <v>260</v>
      </c>
      <c r="B134" s="92" t="s">
        <v>802</v>
      </c>
      <c r="C134" s="92" t="s">
        <v>803</v>
      </c>
      <c r="D134" s="93" t="s">
        <v>804</v>
      </c>
      <c r="E134" s="92" t="s">
        <v>805</v>
      </c>
      <c r="F134" s="92" t="s">
        <v>806</v>
      </c>
    </row>
    <row r="135" spans="1:6" ht="15.75" thickBot="1" x14ac:dyDescent="0.3">
      <c r="A135" s="91">
        <v>167</v>
      </c>
      <c r="B135" s="92" t="s">
        <v>807</v>
      </c>
      <c r="C135" s="92" t="s">
        <v>808</v>
      </c>
      <c r="D135" s="92"/>
      <c r="E135" s="92" t="s">
        <v>809</v>
      </c>
      <c r="F135" s="92" t="s">
        <v>810</v>
      </c>
    </row>
    <row r="136" spans="1:6" ht="27" thickBot="1" x14ac:dyDescent="0.3">
      <c r="A136" s="91">
        <v>151</v>
      </c>
      <c r="B136" s="92" t="s">
        <v>811</v>
      </c>
      <c r="C136" s="92" t="s">
        <v>812</v>
      </c>
      <c r="D136" s="93" t="s">
        <v>813</v>
      </c>
      <c r="E136" s="92" t="s">
        <v>814</v>
      </c>
      <c r="F136" s="92" t="s">
        <v>815</v>
      </c>
    </row>
    <row r="137" spans="1:6" ht="15.75" thickBot="1" x14ac:dyDescent="0.3">
      <c r="A137" s="91">
        <v>262</v>
      </c>
      <c r="B137" s="92" t="s">
        <v>816</v>
      </c>
      <c r="C137" s="92" t="s">
        <v>817</v>
      </c>
      <c r="D137" s="92"/>
      <c r="E137" s="92" t="s">
        <v>818</v>
      </c>
      <c r="F137" s="92" t="s">
        <v>818</v>
      </c>
    </row>
    <row r="138" spans="1:6" ht="39.75" thickBot="1" x14ac:dyDescent="0.3">
      <c r="A138" s="91">
        <v>211</v>
      </c>
      <c r="B138" s="92" t="s">
        <v>819</v>
      </c>
      <c r="C138" s="92" t="s">
        <v>820</v>
      </c>
      <c r="D138" s="92"/>
      <c r="E138" s="92" t="s">
        <v>821</v>
      </c>
      <c r="F138" s="92" t="s">
        <v>822</v>
      </c>
    </row>
    <row r="139" spans="1:6" ht="27" thickBot="1" x14ac:dyDescent="0.3">
      <c r="A139" s="91">
        <v>263</v>
      </c>
      <c r="B139" s="92" t="s">
        <v>823</v>
      </c>
      <c r="C139" s="92" t="s">
        <v>824</v>
      </c>
      <c r="D139" s="92"/>
      <c r="E139" s="92" t="s">
        <v>825</v>
      </c>
      <c r="F139" s="92" t="s">
        <v>826</v>
      </c>
    </row>
    <row r="140" spans="1:6" ht="15.75" thickBot="1" x14ac:dyDescent="0.3">
      <c r="A140" s="91">
        <v>118</v>
      </c>
      <c r="B140" s="92" t="s">
        <v>827</v>
      </c>
      <c r="C140" s="92" t="s">
        <v>828</v>
      </c>
      <c r="D140" s="92"/>
      <c r="E140" s="92" t="s">
        <v>829</v>
      </c>
      <c r="F140" s="92" t="s">
        <v>830</v>
      </c>
    </row>
    <row r="141" spans="1:6" ht="15.75" thickBot="1" x14ac:dyDescent="0.3">
      <c r="A141" s="91">
        <v>264</v>
      </c>
      <c r="B141" s="92" t="s">
        <v>831</v>
      </c>
      <c r="C141" s="92" t="s">
        <v>832</v>
      </c>
      <c r="D141" s="93" t="s">
        <v>833</v>
      </c>
      <c r="E141" s="92" t="s">
        <v>834</v>
      </c>
      <c r="F141" s="92" t="s">
        <v>835</v>
      </c>
    </row>
    <row r="142" spans="1:6" ht="15.75" thickBot="1" x14ac:dyDescent="0.3">
      <c r="A142" s="91">
        <v>322</v>
      </c>
      <c r="B142" s="92" t="s">
        <v>836</v>
      </c>
      <c r="C142" s="92" t="s">
        <v>837</v>
      </c>
      <c r="D142" s="93" t="s">
        <v>838</v>
      </c>
      <c r="E142" s="92" t="s">
        <v>839</v>
      </c>
      <c r="F142" s="92" t="s">
        <v>840</v>
      </c>
    </row>
    <row r="143" spans="1:6" ht="27" thickBot="1" x14ac:dyDescent="0.3">
      <c r="A143" s="91">
        <v>265</v>
      </c>
      <c r="B143" s="92" t="s">
        <v>841</v>
      </c>
      <c r="C143" s="92" t="s">
        <v>842</v>
      </c>
      <c r="D143" s="93" t="s">
        <v>843</v>
      </c>
      <c r="E143" s="92" t="s">
        <v>844</v>
      </c>
      <c r="F143" s="92" t="s">
        <v>845</v>
      </c>
    </row>
    <row r="144" spans="1:6" ht="27" thickBot="1" x14ac:dyDescent="0.3">
      <c r="A144" s="91">
        <v>120</v>
      </c>
      <c r="B144" s="92" t="s">
        <v>846</v>
      </c>
      <c r="C144" s="92" t="s">
        <v>847</v>
      </c>
      <c r="D144" s="93" t="s">
        <v>848</v>
      </c>
      <c r="E144" s="92" t="s">
        <v>849</v>
      </c>
      <c r="F144" s="92" t="s">
        <v>850</v>
      </c>
    </row>
    <row r="145" spans="1:6" ht="15.75" thickBot="1" x14ac:dyDescent="0.3">
      <c r="A145" s="91">
        <v>207</v>
      </c>
      <c r="B145" s="92" t="s">
        <v>851</v>
      </c>
      <c r="C145" s="92" t="s">
        <v>852</v>
      </c>
      <c r="D145" s="92"/>
      <c r="E145" s="92" t="s">
        <v>853</v>
      </c>
      <c r="F145" s="92" t="s">
        <v>854</v>
      </c>
    </row>
    <row r="146" spans="1:6" ht="39" customHeight="1" x14ac:dyDescent="0.25">
      <c r="A146" s="95">
        <v>269</v>
      </c>
      <c r="B146" s="98" t="s">
        <v>855</v>
      </c>
      <c r="C146" s="98" t="s">
        <v>856</v>
      </c>
      <c r="D146" s="98"/>
      <c r="E146" s="98" t="s">
        <v>857</v>
      </c>
      <c r="F146" s="104" t="s">
        <v>1315</v>
      </c>
    </row>
    <row r="147" spans="1:6" ht="15.75" thickBot="1" x14ac:dyDescent="0.3">
      <c r="A147" s="97"/>
      <c r="B147" s="100"/>
      <c r="C147" s="100"/>
      <c r="D147" s="100"/>
      <c r="E147" s="100"/>
      <c r="F147" s="105"/>
    </row>
    <row r="148" spans="1:6" ht="15.75" thickBot="1" x14ac:dyDescent="0.3">
      <c r="A148" s="91">
        <v>272</v>
      </c>
      <c r="B148" s="92" t="s">
        <v>858</v>
      </c>
      <c r="C148" s="92" t="s">
        <v>859</v>
      </c>
      <c r="D148" s="92"/>
      <c r="E148" s="92" t="s">
        <v>860</v>
      </c>
      <c r="F148" s="92" t="s">
        <v>861</v>
      </c>
    </row>
    <row r="149" spans="1:6" ht="15.75" thickBot="1" x14ac:dyDescent="0.3">
      <c r="A149" s="91">
        <v>276</v>
      </c>
      <c r="B149" s="92" t="s">
        <v>862</v>
      </c>
      <c r="C149" s="92" t="s">
        <v>863</v>
      </c>
      <c r="D149" s="92"/>
      <c r="E149" s="92" t="s">
        <v>864</v>
      </c>
      <c r="F149" s="92" t="s">
        <v>865</v>
      </c>
    </row>
    <row r="150" spans="1:6" ht="15.75" thickBot="1" x14ac:dyDescent="0.3">
      <c r="A150" s="91">
        <v>198</v>
      </c>
      <c r="B150" s="92" t="s">
        <v>866</v>
      </c>
      <c r="C150" s="92" t="s">
        <v>867</v>
      </c>
      <c r="D150" s="92"/>
      <c r="E150" s="92" t="s">
        <v>868</v>
      </c>
      <c r="F150" s="92" t="s">
        <v>869</v>
      </c>
    </row>
    <row r="151" spans="1:6" ht="39.75" thickBot="1" x14ac:dyDescent="0.3">
      <c r="A151" s="91">
        <v>274</v>
      </c>
      <c r="B151" s="92" t="s">
        <v>870</v>
      </c>
      <c r="C151" s="92" t="s">
        <v>871</v>
      </c>
      <c r="D151" s="93" t="s">
        <v>872</v>
      </c>
      <c r="E151" s="92" t="s">
        <v>873</v>
      </c>
      <c r="F151" s="92" t="s">
        <v>874</v>
      </c>
    </row>
    <row r="152" spans="1:6" ht="15.75" thickBot="1" x14ac:dyDescent="0.3">
      <c r="A152" s="91">
        <v>311</v>
      </c>
      <c r="B152" s="92" t="s">
        <v>875</v>
      </c>
      <c r="C152" s="92" t="s">
        <v>876</v>
      </c>
      <c r="D152" s="93" t="s">
        <v>877</v>
      </c>
      <c r="E152" s="92" t="s">
        <v>878</v>
      </c>
      <c r="F152" s="92" t="s">
        <v>879</v>
      </c>
    </row>
    <row r="153" spans="1:6" ht="27" thickBot="1" x14ac:dyDescent="0.3">
      <c r="A153" s="91">
        <v>277</v>
      </c>
      <c r="B153" s="92" t="s">
        <v>880</v>
      </c>
      <c r="C153" s="92" t="s">
        <v>881</v>
      </c>
      <c r="D153" s="93" t="s">
        <v>882</v>
      </c>
      <c r="E153" s="92" t="s">
        <v>883</v>
      </c>
      <c r="F153" s="92" t="s">
        <v>884</v>
      </c>
    </row>
    <row r="154" spans="1:6" ht="15.75" thickBot="1" x14ac:dyDescent="0.3">
      <c r="A154" s="91">
        <v>273</v>
      </c>
      <c r="B154" s="92" t="s">
        <v>885</v>
      </c>
      <c r="C154" s="92" t="s">
        <v>886</v>
      </c>
      <c r="D154" s="93" t="s">
        <v>887</v>
      </c>
      <c r="E154" s="92" t="s">
        <v>888</v>
      </c>
      <c r="F154" s="92" t="s">
        <v>889</v>
      </c>
    </row>
    <row r="155" spans="1:6" ht="27" thickBot="1" x14ac:dyDescent="0.3">
      <c r="A155" s="91">
        <v>404</v>
      </c>
      <c r="B155" s="92" t="s">
        <v>890</v>
      </c>
      <c r="C155" s="92" t="s">
        <v>891</v>
      </c>
      <c r="D155" s="92"/>
      <c r="E155" s="92" t="s">
        <v>892</v>
      </c>
      <c r="F155" s="92" t="s">
        <v>893</v>
      </c>
    </row>
    <row r="156" spans="1:6" ht="27" thickBot="1" x14ac:dyDescent="0.3">
      <c r="A156" s="91">
        <v>210</v>
      </c>
      <c r="B156" s="92" t="s">
        <v>894</v>
      </c>
      <c r="C156" s="92" t="s">
        <v>895</v>
      </c>
      <c r="D156" s="93" t="s">
        <v>896</v>
      </c>
      <c r="E156" s="92" t="s">
        <v>897</v>
      </c>
      <c r="F156" s="92" t="s">
        <v>898</v>
      </c>
    </row>
    <row r="157" spans="1:6" ht="27" thickBot="1" x14ac:dyDescent="0.3">
      <c r="A157" s="91">
        <v>127</v>
      </c>
      <c r="B157" s="92" t="s">
        <v>899</v>
      </c>
      <c r="C157" s="92" t="s">
        <v>900</v>
      </c>
      <c r="D157" s="93" t="s">
        <v>901</v>
      </c>
      <c r="E157" s="92" t="s">
        <v>902</v>
      </c>
      <c r="F157" s="92" t="s">
        <v>903</v>
      </c>
    </row>
    <row r="158" spans="1:6" ht="15.75" thickBot="1" x14ac:dyDescent="0.3">
      <c r="A158" s="91">
        <v>329</v>
      </c>
      <c r="B158" s="92" t="s">
        <v>904</v>
      </c>
      <c r="C158" s="92" t="s">
        <v>905</v>
      </c>
      <c r="D158" s="92"/>
      <c r="E158" s="92" t="s">
        <v>906</v>
      </c>
      <c r="F158" s="92" t="s">
        <v>907</v>
      </c>
    </row>
    <row r="159" spans="1:6" ht="52.5" thickBot="1" x14ac:dyDescent="0.3">
      <c r="A159" s="91">
        <v>271</v>
      </c>
      <c r="B159" s="92" t="s">
        <v>908</v>
      </c>
      <c r="C159" s="92" t="s">
        <v>909</v>
      </c>
      <c r="D159" s="93" t="s">
        <v>910</v>
      </c>
      <c r="E159" s="92" t="s">
        <v>911</v>
      </c>
      <c r="F159" s="92" t="s">
        <v>912</v>
      </c>
    </row>
    <row r="160" spans="1:6" ht="15.75" thickBot="1" x14ac:dyDescent="0.3">
      <c r="A160" s="91">
        <v>331</v>
      </c>
      <c r="B160" s="92" t="s">
        <v>913</v>
      </c>
      <c r="C160" s="92" t="s">
        <v>914</v>
      </c>
      <c r="D160" s="93" t="s">
        <v>915</v>
      </c>
      <c r="E160" s="92" t="s">
        <v>914</v>
      </c>
      <c r="F160" s="92" t="s">
        <v>916</v>
      </c>
    </row>
    <row r="161" spans="1:6" ht="26.25" customHeight="1" x14ac:dyDescent="0.25">
      <c r="A161" s="95">
        <v>148</v>
      </c>
      <c r="B161" s="98" t="s">
        <v>917</v>
      </c>
      <c r="C161" s="98" t="s">
        <v>918</v>
      </c>
      <c r="D161" s="94" t="s">
        <v>919</v>
      </c>
      <c r="E161" s="98" t="s">
        <v>921</v>
      </c>
      <c r="F161" s="98" t="s">
        <v>922</v>
      </c>
    </row>
    <row r="162" spans="1:6" ht="15.75" thickBot="1" x14ac:dyDescent="0.3">
      <c r="A162" s="97"/>
      <c r="B162" s="100"/>
      <c r="C162" s="100"/>
      <c r="D162" s="92" t="s">
        <v>920</v>
      </c>
      <c r="E162" s="100"/>
      <c r="F162" s="100"/>
    </row>
    <row r="163" spans="1:6" ht="15.75" thickBot="1" x14ac:dyDescent="0.3">
      <c r="A163" s="91">
        <v>288</v>
      </c>
      <c r="B163" s="92" t="s">
        <v>923</v>
      </c>
      <c r="C163" s="92" t="s">
        <v>924</v>
      </c>
      <c r="D163" s="92"/>
      <c r="E163" s="92" t="s">
        <v>925</v>
      </c>
      <c r="F163" s="92" t="s">
        <v>926</v>
      </c>
    </row>
    <row r="164" spans="1:6" ht="15.75" thickBot="1" x14ac:dyDescent="0.3">
      <c r="A164" s="91">
        <v>283</v>
      </c>
      <c r="B164" s="92" t="s">
        <v>927</v>
      </c>
      <c r="C164" s="92" t="s">
        <v>928</v>
      </c>
      <c r="D164" s="92"/>
      <c r="E164" s="92" t="s">
        <v>929</v>
      </c>
      <c r="F164" s="92" t="s">
        <v>930</v>
      </c>
    </row>
    <row r="165" spans="1:6" ht="15.75" thickBot="1" x14ac:dyDescent="0.3">
      <c r="A165" s="91">
        <v>243</v>
      </c>
      <c r="B165" s="92" t="s">
        <v>931</v>
      </c>
      <c r="C165" s="92" t="s">
        <v>932</v>
      </c>
      <c r="D165" s="92"/>
      <c r="E165" s="92" t="s">
        <v>933</v>
      </c>
      <c r="F165" s="92" t="s">
        <v>934</v>
      </c>
    </row>
    <row r="166" spans="1:6" ht="15.75" thickBot="1" x14ac:dyDescent="0.3">
      <c r="A166" s="91">
        <v>299</v>
      </c>
      <c r="B166" s="92" t="s">
        <v>935</v>
      </c>
      <c r="C166" s="92" t="s">
        <v>936</v>
      </c>
      <c r="D166" s="93" t="s">
        <v>937</v>
      </c>
      <c r="E166" s="92" t="s">
        <v>938</v>
      </c>
      <c r="F166" s="92" t="s">
        <v>939</v>
      </c>
    </row>
    <row r="167" spans="1:6" ht="15.75" thickBot="1" x14ac:dyDescent="0.3">
      <c r="A167" s="91">
        <v>405</v>
      </c>
      <c r="B167" s="92" t="s">
        <v>940</v>
      </c>
      <c r="C167" s="92" t="s">
        <v>941</v>
      </c>
      <c r="D167" s="93" t="s">
        <v>942</v>
      </c>
      <c r="E167" s="92" t="s">
        <v>943</v>
      </c>
      <c r="F167" s="92" t="s">
        <v>944</v>
      </c>
    </row>
    <row r="168" spans="1:6" ht="27" thickBot="1" x14ac:dyDescent="0.3">
      <c r="A168" s="91">
        <v>266</v>
      </c>
      <c r="B168" s="92" t="s">
        <v>945</v>
      </c>
      <c r="C168" s="92" t="s">
        <v>946</v>
      </c>
      <c r="D168" s="92"/>
      <c r="E168" s="92" t="s">
        <v>947</v>
      </c>
      <c r="F168" s="92" t="s">
        <v>948</v>
      </c>
    </row>
    <row r="169" spans="1:6" ht="39.75" thickBot="1" x14ac:dyDescent="0.3">
      <c r="A169" s="91">
        <v>234</v>
      </c>
      <c r="B169" s="92" t="s">
        <v>949</v>
      </c>
      <c r="C169" s="92" t="s">
        <v>950</v>
      </c>
      <c r="D169" s="93" t="s">
        <v>951</v>
      </c>
      <c r="E169" s="92" t="s">
        <v>952</v>
      </c>
      <c r="F169" s="92" t="s">
        <v>953</v>
      </c>
    </row>
    <row r="170" spans="1:6" ht="15.75" thickBot="1" x14ac:dyDescent="0.3">
      <c r="A170" s="91">
        <v>175</v>
      </c>
      <c r="B170" s="92" t="s">
        <v>954</v>
      </c>
      <c r="C170" s="92" t="s">
        <v>955</v>
      </c>
      <c r="D170" s="92"/>
      <c r="E170" s="92" t="s">
        <v>956</v>
      </c>
      <c r="F170" s="92" t="s">
        <v>957</v>
      </c>
    </row>
    <row r="171" spans="1:6" ht="39.75" thickBot="1" x14ac:dyDescent="0.3">
      <c r="A171" s="91">
        <v>291</v>
      </c>
      <c r="B171" s="92" t="s">
        <v>958</v>
      </c>
      <c r="C171" s="93" t="s">
        <v>959</v>
      </c>
      <c r="D171" s="92"/>
      <c r="E171" s="92" t="s">
        <v>960</v>
      </c>
      <c r="F171" s="92" t="s">
        <v>961</v>
      </c>
    </row>
    <row r="172" spans="1:6" ht="27" thickBot="1" x14ac:dyDescent="0.3">
      <c r="A172" s="91">
        <v>318</v>
      </c>
      <c r="B172" s="92" t="s">
        <v>962</v>
      </c>
      <c r="C172" s="92" t="s">
        <v>963</v>
      </c>
      <c r="D172" s="92"/>
      <c r="E172" s="92" t="s">
        <v>964</v>
      </c>
      <c r="F172" s="92" t="s">
        <v>965</v>
      </c>
    </row>
    <row r="173" spans="1:6" ht="15.75" thickBot="1" x14ac:dyDescent="0.3">
      <c r="A173" s="91">
        <v>143</v>
      </c>
      <c r="B173" s="92" t="s">
        <v>966</v>
      </c>
      <c r="C173" s="92" t="s">
        <v>967</v>
      </c>
      <c r="D173" s="92"/>
      <c r="E173" s="92" t="s">
        <v>968</v>
      </c>
      <c r="F173" s="92" t="s">
        <v>969</v>
      </c>
    </row>
    <row r="174" spans="1:6" ht="15.75" thickBot="1" x14ac:dyDescent="0.3">
      <c r="A174" s="91">
        <v>174</v>
      </c>
      <c r="B174" s="92" t="s">
        <v>970</v>
      </c>
      <c r="C174" s="92" t="s">
        <v>971</v>
      </c>
      <c r="D174" s="92"/>
      <c r="E174" s="92" t="s">
        <v>972</v>
      </c>
      <c r="F174" s="92" t="s">
        <v>973</v>
      </c>
    </row>
    <row r="175" spans="1:6" ht="52.5" thickBot="1" x14ac:dyDescent="0.3">
      <c r="A175" s="91">
        <v>294</v>
      </c>
      <c r="B175" s="92" t="s">
        <v>974</v>
      </c>
      <c r="C175" s="92" t="s">
        <v>975</v>
      </c>
      <c r="D175" s="92"/>
      <c r="E175" s="92" t="s">
        <v>976</v>
      </c>
      <c r="F175" s="92" t="s">
        <v>977</v>
      </c>
    </row>
    <row r="176" spans="1:6" ht="15.75" thickBot="1" x14ac:dyDescent="0.3">
      <c r="A176" s="91">
        <v>310</v>
      </c>
      <c r="B176" s="92" t="s">
        <v>978</v>
      </c>
      <c r="C176" s="92" t="s">
        <v>979</v>
      </c>
      <c r="D176" s="93" t="s">
        <v>980</v>
      </c>
      <c r="E176" s="92" t="s">
        <v>981</v>
      </c>
      <c r="F176" s="92" t="s">
        <v>982</v>
      </c>
    </row>
    <row r="177" spans="1:6" ht="15.75" thickBot="1" x14ac:dyDescent="0.3">
      <c r="A177" s="91">
        <v>349</v>
      </c>
      <c r="B177" s="92" t="s">
        <v>983</v>
      </c>
      <c r="C177" s="92" t="s">
        <v>984</v>
      </c>
      <c r="D177" s="92"/>
      <c r="E177" s="92" t="s">
        <v>984</v>
      </c>
      <c r="F177" s="92" t="s">
        <v>985</v>
      </c>
    </row>
    <row r="178" spans="1:6" ht="15.75" thickBot="1" x14ac:dyDescent="0.3">
      <c r="A178" s="91">
        <v>306</v>
      </c>
      <c r="B178" s="92" t="s">
        <v>986</v>
      </c>
      <c r="C178" s="92" t="s">
        <v>987</v>
      </c>
      <c r="D178" s="93" t="s">
        <v>988</v>
      </c>
      <c r="E178" s="92" t="s">
        <v>989</v>
      </c>
      <c r="F178" s="92" t="s">
        <v>990</v>
      </c>
    </row>
    <row r="179" spans="1:6" ht="27" thickBot="1" x14ac:dyDescent="0.3">
      <c r="A179" s="91">
        <v>301</v>
      </c>
      <c r="B179" s="92" t="s">
        <v>991</v>
      </c>
      <c r="C179" s="92" t="s">
        <v>992</v>
      </c>
      <c r="D179" s="92"/>
      <c r="E179" s="92" t="s">
        <v>993</v>
      </c>
      <c r="F179" s="92" t="s">
        <v>994</v>
      </c>
    </row>
    <row r="180" spans="1:6" ht="27" thickBot="1" x14ac:dyDescent="0.3">
      <c r="A180" s="91">
        <v>133</v>
      </c>
      <c r="B180" s="92" t="s">
        <v>995</v>
      </c>
      <c r="C180" s="92" t="s">
        <v>996</v>
      </c>
      <c r="D180" s="92"/>
      <c r="E180" s="92" t="s">
        <v>997</v>
      </c>
      <c r="F180" s="92" t="s">
        <v>998</v>
      </c>
    </row>
    <row r="181" spans="1:6" ht="15.75" thickBot="1" x14ac:dyDescent="0.3">
      <c r="A181" s="91">
        <v>181</v>
      </c>
      <c r="B181" s="92" t="s">
        <v>999</v>
      </c>
      <c r="C181" s="92" t="s">
        <v>1000</v>
      </c>
      <c r="D181" s="92"/>
      <c r="E181" s="92" t="s">
        <v>1001</v>
      </c>
      <c r="F181" s="92" t="s">
        <v>1001</v>
      </c>
    </row>
    <row r="182" spans="1:6" ht="27" thickBot="1" x14ac:dyDescent="0.3">
      <c r="A182" s="91">
        <v>304</v>
      </c>
      <c r="B182" s="92" t="s">
        <v>1002</v>
      </c>
      <c r="C182" s="92" t="s">
        <v>1003</v>
      </c>
      <c r="D182" s="92"/>
      <c r="E182" s="92" t="s">
        <v>1004</v>
      </c>
      <c r="F182" s="92" t="s">
        <v>1005</v>
      </c>
    </row>
    <row r="183" spans="1:6" ht="15.75" thickBot="1" x14ac:dyDescent="0.3">
      <c r="A183" s="91">
        <v>160</v>
      </c>
      <c r="B183" s="92" t="s">
        <v>1006</v>
      </c>
      <c r="C183" s="92" t="s">
        <v>1007</v>
      </c>
      <c r="D183" s="93" t="s">
        <v>1008</v>
      </c>
      <c r="E183" s="92" t="s">
        <v>1009</v>
      </c>
      <c r="F183" s="92" t="s">
        <v>1010</v>
      </c>
    </row>
    <row r="184" spans="1:6" ht="27" thickBot="1" x14ac:dyDescent="0.3">
      <c r="A184" s="91">
        <v>296</v>
      </c>
      <c r="B184" s="92" t="s">
        <v>1011</v>
      </c>
      <c r="C184" s="92" t="s">
        <v>1012</v>
      </c>
      <c r="D184" s="93" t="s">
        <v>1013</v>
      </c>
      <c r="E184" s="92" t="s">
        <v>1014</v>
      </c>
      <c r="F184" s="92" t="s">
        <v>1015</v>
      </c>
    </row>
    <row r="185" spans="1:6" ht="27" thickBot="1" x14ac:dyDescent="0.3">
      <c r="A185" s="91">
        <v>130</v>
      </c>
      <c r="B185" s="92" t="s">
        <v>1016</v>
      </c>
      <c r="C185" s="92" t="s">
        <v>1017</v>
      </c>
      <c r="D185" s="93" t="s">
        <v>1018</v>
      </c>
      <c r="E185" s="92" t="s">
        <v>1019</v>
      </c>
      <c r="F185" s="92" t="s">
        <v>1020</v>
      </c>
    </row>
    <row r="186" spans="1:6" ht="27" thickBot="1" x14ac:dyDescent="0.3">
      <c r="A186" s="91">
        <v>308</v>
      </c>
      <c r="B186" s="92" t="s">
        <v>1021</v>
      </c>
      <c r="C186" s="92" t="s">
        <v>1022</v>
      </c>
      <c r="D186" s="93" t="s">
        <v>1023</v>
      </c>
      <c r="E186" s="92" t="s">
        <v>1024</v>
      </c>
      <c r="F186" s="92" t="s">
        <v>1025</v>
      </c>
    </row>
    <row r="187" spans="1:6" ht="27" thickBot="1" x14ac:dyDescent="0.3">
      <c r="A187" s="91">
        <v>309</v>
      </c>
      <c r="B187" s="92" t="s">
        <v>1026</v>
      </c>
      <c r="C187" s="92" t="s">
        <v>1027</v>
      </c>
      <c r="D187" s="92"/>
      <c r="E187" s="92" t="s">
        <v>1028</v>
      </c>
      <c r="F187" s="92" t="s">
        <v>1029</v>
      </c>
    </row>
    <row r="188" spans="1:6" ht="15.75" thickBot="1" x14ac:dyDescent="0.3">
      <c r="A188" s="91">
        <v>188</v>
      </c>
      <c r="B188" s="92" t="s">
        <v>1030</v>
      </c>
      <c r="C188" s="92" t="s">
        <v>1031</v>
      </c>
      <c r="D188" s="92"/>
      <c r="E188" s="92" t="s">
        <v>1032</v>
      </c>
      <c r="F188" s="92" t="s">
        <v>1033</v>
      </c>
    </row>
    <row r="189" spans="1:6" ht="15.75" thickBot="1" x14ac:dyDescent="0.3">
      <c r="A189" s="91">
        <v>205</v>
      </c>
      <c r="B189" s="92" t="s">
        <v>1034</v>
      </c>
      <c r="C189" s="92" t="s">
        <v>1035</v>
      </c>
      <c r="D189" s="93" t="s">
        <v>1036</v>
      </c>
      <c r="E189" s="92" t="s">
        <v>1037</v>
      </c>
      <c r="F189" s="92" t="s">
        <v>1038</v>
      </c>
    </row>
    <row r="190" spans="1:6" ht="78" thickBot="1" x14ac:dyDescent="0.3">
      <c r="A190" s="92"/>
      <c r="B190" s="92" t="s">
        <v>1039</v>
      </c>
      <c r="C190" s="92" t="s">
        <v>1040</v>
      </c>
      <c r="D190" s="93" t="s">
        <v>1041</v>
      </c>
      <c r="E190" s="92" t="s">
        <v>1042</v>
      </c>
      <c r="F190" s="92" t="s">
        <v>1043</v>
      </c>
    </row>
    <row r="191" spans="1:6" ht="27" thickBot="1" x14ac:dyDescent="0.3">
      <c r="A191" s="91">
        <v>363</v>
      </c>
      <c r="B191" s="92" t="s">
        <v>1044</v>
      </c>
      <c r="C191" s="92" t="s">
        <v>1045</v>
      </c>
      <c r="D191" s="93" t="s">
        <v>1046</v>
      </c>
      <c r="E191" s="92" t="s">
        <v>1047</v>
      </c>
      <c r="F191" s="92" t="s">
        <v>1048</v>
      </c>
    </row>
    <row r="192" spans="1:6" ht="39.75" thickBot="1" x14ac:dyDescent="0.3">
      <c r="A192" s="91">
        <v>307</v>
      </c>
      <c r="B192" s="92" t="s">
        <v>1049</v>
      </c>
      <c r="C192" s="92" t="s">
        <v>1050</v>
      </c>
      <c r="D192" s="92"/>
      <c r="E192" s="92" t="s">
        <v>1051</v>
      </c>
      <c r="F192" s="92" t="s">
        <v>1052</v>
      </c>
    </row>
    <row r="193" spans="1:6" ht="39.75" thickBot="1" x14ac:dyDescent="0.3">
      <c r="A193" s="91">
        <v>313</v>
      </c>
      <c r="B193" s="92" t="s">
        <v>1053</v>
      </c>
      <c r="C193" s="92" t="s">
        <v>1054</v>
      </c>
      <c r="D193" s="93" t="s">
        <v>1055</v>
      </c>
      <c r="E193" s="92" t="s">
        <v>1056</v>
      </c>
      <c r="F193" s="92" t="s">
        <v>1057</v>
      </c>
    </row>
    <row r="194" spans="1:6" ht="15.75" thickBot="1" x14ac:dyDescent="0.3">
      <c r="A194" s="91">
        <v>351</v>
      </c>
      <c r="B194" s="92" t="s">
        <v>1058</v>
      </c>
      <c r="C194" s="92" t="s">
        <v>1059</v>
      </c>
      <c r="D194" s="93" t="s">
        <v>1060</v>
      </c>
      <c r="E194" s="92" t="s">
        <v>1061</v>
      </c>
      <c r="F194" s="92" t="s">
        <v>1062</v>
      </c>
    </row>
    <row r="195" spans="1:6" ht="15.75" thickBot="1" x14ac:dyDescent="0.3">
      <c r="A195" s="91">
        <v>316</v>
      </c>
      <c r="B195" s="92" t="s">
        <v>1063</v>
      </c>
      <c r="C195" s="92" t="s">
        <v>1064</v>
      </c>
      <c r="D195" s="93" t="s">
        <v>1065</v>
      </c>
      <c r="E195" s="92" t="s">
        <v>1064</v>
      </c>
      <c r="F195" s="92" t="s">
        <v>1066</v>
      </c>
    </row>
    <row r="196" spans="1:6" ht="15.75" thickBot="1" x14ac:dyDescent="0.3">
      <c r="A196" s="91">
        <v>315</v>
      </c>
      <c r="B196" s="92" t="s">
        <v>1067</v>
      </c>
      <c r="C196" s="92" t="s">
        <v>1068</v>
      </c>
      <c r="D196" s="93" t="s">
        <v>1069</v>
      </c>
      <c r="E196" s="92" t="s">
        <v>1070</v>
      </c>
      <c r="F196" s="92" t="s">
        <v>1071</v>
      </c>
    </row>
    <row r="197" spans="1:6" ht="27" thickBot="1" x14ac:dyDescent="0.3">
      <c r="A197" s="91">
        <v>319</v>
      </c>
      <c r="B197" s="92" t="s">
        <v>1072</v>
      </c>
      <c r="C197" s="92" t="s">
        <v>1073</v>
      </c>
      <c r="D197" s="92"/>
      <c r="E197" s="92" t="s">
        <v>1074</v>
      </c>
      <c r="F197" s="92" t="s">
        <v>1075</v>
      </c>
    </row>
    <row r="198" spans="1:6" ht="15.75" thickBot="1" x14ac:dyDescent="0.3">
      <c r="A198" s="91">
        <v>320</v>
      </c>
      <c r="B198" s="92" t="s">
        <v>1076</v>
      </c>
      <c r="C198" s="92" t="s">
        <v>1077</v>
      </c>
      <c r="D198" s="92"/>
      <c r="E198" s="92" t="s">
        <v>1078</v>
      </c>
      <c r="F198" s="92" t="s">
        <v>1079</v>
      </c>
    </row>
    <row r="199" spans="1:6" ht="27" thickBot="1" x14ac:dyDescent="0.3">
      <c r="A199" s="91">
        <v>353</v>
      </c>
      <c r="B199" s="92" t="s">
        <v>1080</v>
      </c>
      <c r="C199" s="92" t="s">
        <v>1081</v>
      </c>
      <c r="D199" s="92"/>
      <c r="E199" s="92" t="s">
        <v>1082</v>
      </c>
      <c r="F199" s="92" t="s">
        <v>1083</v>
      </c>
    </row>
    <row r="200" spans="1:6" ht="15.75" thickBot="1" x14ac:dyDescent="0.3">
      <c r="A200" s="91">
        <v>314</v>
      </c>
      <c r="B200" s="92" t="s">
        <v>1084</v>
      </c>
      <c r="C200" s="92" t="s">
        <v>1085</v>
      </c>
      <c r="D200" s="93" t="s">
        <v>1086</v>
      </c>
      <c r="E200" s="92" t="s">
        <v>1087</v>
      </c>
      <c r="F200" s="92" t="s">
        <v>1088</v>
      </c>
    </row>
    <row r="201" spans="1:6" ht="15.75" thickBot="1" x14ac:dyDescent="0.3">
      <c r="A201" s="91">
        <v>325</v>
      </c>
      <c r="B201" s="92" t="s">
        <v>1089</v>
      </c>
      <c r="C201" s="92" t="s">
        <v>1090</v>
      </c>
      <c r="D201" s="93" t="s">
        <v>1091</v>
      </c>
      <c r="E201" s="92" t="s">
        <v>1092</v>
      </c>
      <c r="F201" s="92" t="s">
        <v>1093</v>
      </c>
    </row>
    <row r="202" spans="1:6" ht="27" thickBot="1" x14ac:dyDescent="0.3">
      <c r="A202" s="91">
        <v>324</v>
      </c>
      <c r="B202" s="92" t="s">
        <v>1094</v>
      </c>
      <c r="C202" s="92" t="s">
        <v>1095</v>
      </c>
      <c r="D202" s="92"/>
      <c r="E202" s="92" t="s">
        <v>1096</v>
      </c>
      <c r="F202" s="92" t="s">
        <v>1097</v>
      </c>
    </row>
    <row r="203" spans="1:6" ht="15.75" thickBot="1" x14ac:dyDescent="0.3">
      <c r="A203" s="91">
        <v>140</v>
      </c>
      <c r="B203" s="92" t="s">
        <v>1098</v>
      </c>
      <c r="C203" s="92" t="s">
        <v>1099</v>
      </c>
      <c r="D203" s="93" t="s">
        <v>1100</v>
      </c>
      <c r="E203" s="92" t="s">
        <v>1099</v>
      </c>
      <c r="F203" s="92" t="s">
        <v>1101</v>
      </c>
    </row>
    <row r="204" spans="1:6" ht="15.75" thickBot="1" x14ac:dyDescent="0.3">
      <c r="A204" s="91">
        <v>326</v>
      </c>
      <c r="B204" s="92" t="s">
        <v>1102</v>
      </c>
      <c r="C204" s="92" t="s">
        <v>1103</v>
      </c>
      <c r="D204" s="92"/>
      <c r="E204" s="92" t="s">
        <v>1104</v>
      </c>
      <c r="F204" s="92" t="s">
        <v>1105</v>
      </c>
    </row>
    <row r="205" spans="1:6" ht="27" thickBot="1" x14ac:dyDescent="0.3">
      <c r="A205" s="91">
        <v>232</v>
      </c>
      <c r="B205" s="92" t="s">
        <v>1106</v>
      </c>
      <c r="C205" s="92" t="s">
        <v>1107</v>
      </c>
      <c r="D205" s="93" t="s">
        <v>1108</v>
      </c>
      <c r="E205" s="92" t="s">
        <v>1109</v>
      </c>
      <c r="F205" s="92" t="s">
        <v>1110</v>
      </c>
    </row>
    <row r="206" spans="1:6" x14ac:dyDescent="0.25">
      <c r="A206" s="95">
        <v>142</v>
      </c>
      <c r="B206" s="98" t="s">
        <v>1111</v>
      </c>
      <c r="C206" s="98" t="s">
        <v>1112</v>
      </c>
      <c r="D206" s="98" t="s">
        <v>1113</v>
      </c>
      <c r="E206" s="98" t="s">
        <v>1114</v>
      </c>
      <c r="F206" s="104" t="s">
        <v>1316</v>
      </c>
    </row>
    <row r="207" spans="1:6" x14ac:dyDescent="0.25">
      <c r="A207" s="96"/>
      <c r="B207" s="99"/>
      <c r="C207" s="99"/>
      <c r="D207" s="99"/>
      <c r="E207" s="99"/>
      <c r="F207" s="106"/>
    </row>
    <row r="208" spans="1:6" ht="15.75" thickBot="1" x14ac:dyDescent="0.3">
      <c r="A208" s="97"/>
      <c r="B208" s="100"/>
      <c r="C208" s="100"/>
      <c r="D208" s="100"/>
      <c r="E208" s="100"/>
      <c r="F208" s="105"/>
    </row>
    <row r="209" spans="1:6" ht="27" thickBot="1" x14ac:dyDescent="0.3">
      <c r="A209" s="91">
        <v>231</v>
      </c>
      <c r="B209" s="92" t="s">
        <v>1115</v>
      </c>
      <c r="C209" s="92" t="s">
        <v>1116</v>
      </c>
      <c r="D209" s="93" t="s">
        <v>1117</v>
      </c>
      <c r="E209" s="92" t="s">
        <v>1118</v>
      </c>
      <c r="F209" s="92" t="s">
        <v>1119</v>
      </c>
    </row>
    <row r="210" spans="1:6" ht="27" thickBot="1" x14ac:dyDescent="0.3">
      <c r="A210" s="91">
        <v>214</v>
      </c>
      <c r="B210" s="92" t="s">
        <v>1120</v>
      </c>
      <c r="C210" s="92" t="s">
        <v>1121</v>
      </c>
      <c r="D210" s="92"/>
      <c r="E210" s="92" t="s">
        <v>1122</v>
      </c>
      <c r="F210" s="92" t="s">
        <v>1123</v>
      </c>
    </row>
    <row r="211" spans="1:6" ht="15.75" thickBot="1" x14ac:dyDescent="0.3">
      <c r="A211" s="91">
        <v>146</v>
      </c>
      <c r="B211" s="92" t="s">
        <v>1124</v>
      </c>
      <c r="C211" s="92" t="s">
        <v>1125</v>
      </c>
      <c r="D211" s="92"/>
      <c r="E211" s="92" t="s">
        <v>1126</v>
      </c>
      <c r="F211" s="92" t="s">
        <v>1127</v>
      </c>
    </row>
    <row r="212" spans="1:6" ht="27" thickBot="1" x14ac:dyDescent="0.3">
      <c r="A212" s="91">
        <v>334</v>
      </c>
      <c r="B212" s="92" t="s">
        <v>1128</v>
      </c>
      <c r="C212" s="92" t="s">
        <v>1129</v>
      </c>
      <c r="D212" s="92"/>
      <c r="E212" s="92" t="s">
        <v>1130</v>
      </c>
      <c r="F212" s="92" t="s">
        <v>1131</v>
      </c>
    </row>
    <row r="213" spans="1:6" ht="39.75" thickBot="1" x14ac:dyDescent="0.3">
      <c r="A213" s="91">
        <v>183</v>
      </c>
      <c r="B213" s="92" t="s">
        <v>1132</v>
      </c>
      <c r="C213" s="92" t="s">
        <v>1133</v>
      </c>
      <c r="D213" s="93" t="s">
        <v>1134</v>
      </c>
      <c r="E213" s="92" t="s">
        <v>1135</v>
      </c>
      <c r="F213" s="92" t="s">
        <v>1136</v>
      </c>
    </row>
    <row r="214" spans="1:6" ht="15.75" thickBot="1" x14ac:dyDescent="0.3">
      <c r="A214" s="91">
        <v>286</v>
      </c>
      <c r="B214" s="92" t="s">
        <v>1137</v>
      </c>
      <c r="C214" s="92" t="s">
        <v>1138</v>
      </c>
      <c r="D214" s="92"/>
      <c r="E214" s="92" t="s">
        <v>1139</v>
      </c>
      <c r="F214" s="92" t="s">
        <v>1140</v>
      </c>
    </row>
    <row r="215" spans="1:6" ht="15.75" thickBot="1" x14ac:dyDescent="0.3">
      <c r="A215" s="91">
        <v>330</v>
      </c>
      <c r="B215" s="92" t="s">
        <v>1141</v>
      </c>
      <c r="C215" s="92" t="s">
        <v>1142</v>
      </c>
      <c r="D215" s="92"/>
      <c r="E215" s="92" t="s">
        <v>1143</v>
      </c>
      <c r="F215" s="92" t="s">
        <v>1144</v>
      </c>
    </row>
    <row r="216" spans="1:6" ht="27" thickBot="1" x14ac:dyDescent="0.3">
      <c r="A216" s="91">
        <v>332</v>
      </c>
      <c r="B216" s="92" t="s">
        <v>1145</v>
      </c>
      <c r="C216" s="92" t="s">
        <v>1146</v>
      </c>
      <c r="D216" s="92"/>
      <c r="E216" s="92" t="s">
        <v>1147</v>
      </c>
      <c r="F216" s="92" t="s">
        <v>1148</v>
      </c>
    </row>
    <row r="217" spans="1:6" ht="39.75" thickBot="1" x14ac:dyDescent="0.3">
      <c r="A217" s="91">
        <v>255</v>
      </c>
      <c r="B217" s="92" t="s">
        <v>1149</v>
      </c>
      <c r="C217" s="92" t="s">
        <v>1150</v>
      </c>
      <c r="D217" s="92"/>
      <c r="E217" s="92" t="s">
        <v>1151</v>
      </c>
      <c r="F217" s="92" t="s">
        <v>1152</v>
      </c>
    </row>
    <row r="218" spans="1:6" ht="39.75" thickBot="1" x14ac:dyDescent="0.3">
      <c r="A218" s="91">
        <v>158</v>
      </c>
      <c r="B218" s="92" t="s">
        <v>1153</v>
      </c>
      <c r="C218" s="92" t="s">
        <v>1154</v>
      </c>
      <c r="D218" s="92"/>
      <c r="E218" s="92" t="s">
        <v>1155</v>
      </c>
      <c r="F218" s="92" t="s">
        <v>1156</v>
      </c>
    </row>
    <row r="219" spans="1:6" ht="15.75" thickBot="1" x14ac:dyDescent="0.3">
      <c r="A219" s="91">
        <v>362</v>
      </c>
      <c r="B219" s="92" t="s">
        <v>1157</v>
      </c>
      <c r="C219" s="92" t="s">
        <v>1158</v>
      </c>
      <c r="D219" s="92" t="s">
        <v>1159</v>
      </c>
      <c r="E219" s="92" t="s">
        <v>1160</v>
      </c>
      <c r="F219" s="92" t="s">
        <v>1161</v>
      </c>
    </row>
    <row r="220" spans="1:6" ht="15.75" thickBot="1" x14ac:dyDescent="0.3">
      <c r="A220" s="91">
        <v>338</v>
      </c>
      <c r="B220" s="92" t="s">
        <v>1162</v>
      </c>
      <c r="C220" s="92" t="s">
        <v>1163</v>
      </c>
      <c r="D220" s="92"/>
      <c r="E220" s="92" t="s">
        <v>1164</v>
      </c>
      <c r="F220" s="92" t="s">
        <v>1165</v>
      </c>
    </row>
    <row r="221" spans="1:6" ht="27" thickBot="1" x14ac:dyDescent="0.3">
      <c r="A221" s="91">
        <v>333</v>
      </c>
      <c r="B221" s="92" t="s">
        <v>1166</v>
      </c>
      <c r="C221" s="92" t="s">
        <v>1167</v>
      </c>
      <c r="D221" s="93" t="s">
        <v>1168</v>
      </c>
      <c r="E221" s="92" t="s">
        <v>1169</v>
      </c>
      <c r="F221" s="92" t="s">
        <v>1170</v>
      </c>
    </row>
    <row r="222" spans="1:6" ht="15.75" thickBot="1" x14ac:dyDescent="0.3">
      <c r="A222" s="91">
        <v>298</v>
      </c>
      <c r="B222" s="92" t="s">
        <v>1171</v>
      </c>
      <c r="C222" s="92" t="s">
        <v>1172</v>
      </c>
      <c r="D222" s="93" t="s">
        <v>1173</v>
      </c>
      <c r="E222" s="92" t="s">
        <v>1174</v>
      </c>
      <c r="F222" s="92" t="s">
        <v>1175</v>
      </c>
    </row>
    <row r="223" spans="1:6" ht="27" thickBot="1" x14ac:dyDescent="0.3">
      <c r="A223" s="91">
        <v>176</v>
      </c>
      <c r="B223" s="92" t="s">
        <v>1176</v>
      </c>
      <c r="C223" s="92" t="s">
        <v>1177</v>
      </c>
      <c r="D223" s="93" t="s">
        <v>1178</v>
      </c>
      <c r="E223" s="92" t="s">
        <v>1179</v>
      </c>
      <c r="F223" s="92" t="s">
        <v>1180</v>
      </c>
    </row>
    <row r="224" spans="1:6" ht="15.75" thickBot="1" x14ac:dyDescent="0.3">
      <c r="A224" s="91">
        <v>221</v>
      </c>
      <c r="B224" s="92" t="s">
        <v>1181</v>
      </c>
      <c r="C224" s="92" t="s">
        <v>1182</v>
      </c>
      <c r="D224" s="93" t="s">
        <v>1183</v>
      </c>
      <c r="E224" s="92" t="s">
        <v>1184</v>
      </c>
      <c r="F224" s="92" t="s">
        <v>1185</v>
      </c>
    </row>
    <row r="225" spans="1:6" ht="27" thickBot="1" x14ac:dyDescent="0.3">
      <c r="A225" s="91">
        <v>213</v>
      </c>
      <c r="B225" s="92" t="s">
        <v>1186</v>
      </c>
      <c r="C225" s="92" t="s">
        <v>1187</v>
      </c>
      <c r="D225" s="93" t="s">
        <v>1188</v>
      </c>
      <c r="E225" s="92" t="s">
        <v>1189</v>
      </c>
      <c r="F225" s="92" t="s">
        <v>1190</v>
      </c>
    </row>
    <row r="226" spans="1:6" ht="27" thickBot="1" x14ac:dyDescent="0.3">
      <c r="A226" s="91">
        <v>281</v>
      </c>
      <c r="B226" s="92" t="s">
        <v>1191</v>
      </c>
      <c r="C226" s="92" t="s">
        <v>1192</v>
      </c>
      <c r="D226" s="93" t="s">
        <v>1193</v>
      </c>
      <c r="E226" s="92" t="s">
        <v>1194</v>
      </c>
      <c r="F226" s="92" t="s">
        <v>1195</v>
      </c>
    </row>
    <row r="227" spans="1:6" ht="15.75" thickBot="1" x14ac:dyDescent="0.3">
      <c r="A227" s="91">
        <v>289</v>
      </c>
      <c r="B227" s="92" t="s">
        <v>1196</v>
      </c>
      <c r="C227" s="92" t="s">
        <v>1197</v>
      </c>
      <c r="D227" s="92"/>
      <c r="E227" s="92" t="s">
        <v>1198</v>
      </c>
      <c r="F227" s="92" t="s">
        <v>1199</v>
      </c>
    </row>
    <row r="228" spans="1:6" ht="27" thickBot="1" x14ac:dyDescent="0.3">
      <c r="A228" s="91">
        <v>170</v>
      </c>
      <c r="B228" s="92" t="s">
        <v>1200</v>
      </c>
      <c r="C228" s="92" t="s">
        <v>1201</v>
      </c>
      <c r="D228" s="93" t="s">
        <v>1202</v>
      </c>
      <c r="E228" s="92" t="s">
        <v>1203</v>
      </c>
      <c r="F228" s="92" t="s">
        <v>1204</v>
      </c>
    </row>
    <row r="229" spans="1:6" ht="39.75" thickBot="1" x14ac:dyDescent="0.3">
      <c r="A229" s="91">
        <v>348</v>
      </c>
      <c r="B229" s="92" t="s">
        <v>1205</v>
      </c>
      <c r="C229" s="92" t="s">
        <v>1206</v>
      </c>
      <c r="D229" s="92"/>
      <c r="E229" s="92" t="s">
        <v>1207</v>
      </c>
      <c r="F229" s="92" t="s">
        <v>1208</v>
      </c>
    </row>
    <row r="230" spans="1:6" ht="27" thickBot="1" x14ac:dyDescent="0.3">
      <c r="A230" s="91">
        <v>284</v>
      </c>
      <c r="B230" s="92" t="s">
        <v>1209</v>
      </c>
      <c r="C230" s="92" t="s">
        <v>1210</v>
      </c>
      <c r="D230" s="93" t="s">
        <v>1211</v>
      </c>
      <c r="E230" s="92" t="s">
        <v>1212</v>
      </c>
      <c r="F230" s="92" t="s">
        <v>1213</v>
      </c>
    </row>
    <row r="231" spans="1:6" ht="30.75" thickBot="1" x14ac:dyDescent="0.3">
      <c r="A231" s="91">
        <v>250</v>
      </c>
      <c r="B231" s="92" t="s">
        <v>1214</v>
      </c>
      <c r="C231" s="92" t="s">
        <v>1215</v>
      </c>
      <c r="D231" s="93" t="s">
        <v>1216</v>
      </c>
      <c r="E231" s="92" t="s">
        <v>1217</v>
      </c>
      <c r="F231" s="92" t="s">
        <v>1218</v>
      </c>
    </row>
    <row r="232" spans="1:6" ht="27" thickBot="1" x14ac:dyDescent="0.3">
      <c r="A232" s="91">
        <v>335</v>
      </c>
      <c r="B232" s="92" t="s">
        <v>1219</v>
      </c>
      <c r="C232" s="92" t="s">
        <v>1220</v>
      </c>
      <c r="D232" s="93" t="s">
        <v>1221</v>
      </c>
      <c r="E232" s="92" t="s">
        <v>1222</v>
      </c>
      <c r="F232" s="92" t="s">
        <v>1223</v>
      </c>
    </row>
    <row r="233" spans="1:6" ht="27" thickBot="1" x14ac:dyDescent="0.3">
      <c r="A233" s="91">
        <v>354</v>
      </c>
      <c r="B233" s="92" t="s">
        <v>1224</v>
      </c>
      <c r="C233" s="92" t="s">
        <v>1225</v>
      </c>
      <c r="D233" s="93" t="s">
        <v>1226</v>
      </c>
      <c r="E233" s="92" t="s">
        <v>1227</v>
      </c>
      <c r="F233" s="92" t="s">
        <v>1228</v>
      </c>
    </row>
    <row r="234" spans="1:6" ht="15.75" thickBot="1" x14ac:dyDescent="0.3">
      <c r="A234" s="91">
        <v>345</v>
      </c>
      <c r="B234" s="92" t="s">
        <v>1229</v>
      </c>
      <c r="C234" s="92" t="s">
        <v>1230</v>
      </c>
      <c r="D234" s="93" t="s">
        <v>1231</v>
      </c>
      <c r="E234" s="92" t="s">
        <v>1232</v>
      </c>
      <c r="F234" s="92" t="s">
        <v>1233</v>
      </c>
    </row>
    <row r="235" spans="1:6" ht="27" thickBot="1" x14ac:dyDescent="0.3">
      <c r="A235" s="91">
        <v>112</v>
      </c>
      <c r="B235" s="92" t="s">
        <v>1234</v>
      </c>
      <c r="C235" s="92" t="s">
        <v>1235</v>
      </c>
      <c r="D235" s="92"/>
      <c r="E235" s="92" t="s">
        <v>1236</v>
      </c>
      <c r="F235" s="92" t="s">
        <v>1237</v>
      </c>
    </row>
    <row r="236" spans="1:6" ht="27" thickBot="1" x14ac:dyDescent="0.3">
      <c r="A236" s="91">
        <v>347</v>
      </c>
      <c r="B236" s="92" t="s">
        <v>1238</v>
      </c>
      <c r="C236" s="92" t="s">
        <v>1239</v>
      </c>
      <c r="D236" s="92"/>
      <c r="E236" s="92" t="s">
        <v>1240</v>
      </c>
      <c r="F236" s="92" t="s">
        <v>1241</v>
      </c>
    </row>
    <row r="237" spans="1:6" ht="15.75" thickBot="1" x14ac:dyDescent="0.3">
      <c r="A237" s="91">
        <v>336</v>
      </c>
      <c r="B237" s="92" t="s">
        <v>1242</v>
      </c>
      <c r="C237" s="92" t="s">
        <v>1243</v>
      </c>
      <c r="D237" s="92"/>
      <c r="E237" s="92" t="s">
        <v>1243</v>
      </c>
      <c r="F237" s="92" t="s">
        <v>1244</v>
      </c>
    </row>
    <row r="238" spans="1:6" ht="15.75" thickBot="1" x14ac:dyDescent="0.3">
      <c r="A238" s="91">
        <v>777</v>
      </c>
      <c r="B238" s="92" t="s">
        <v>1245</v>
      </c>
      <c r="C238" s="92" t="s">
        <v>1246</v>
      </c>
      <c r="D238" s="93" t="s">
        <v>1247</v>
      </c>
      <c r="E238" s="92" t="s">
        <v>1248</v>
      </c>
      <c r="F238" s="92" t="s">
        <v>1249</v>
      </c>
    </row>
    <row r="239" spans="1:6" ht="27" thickBot="1" x14ac:dyDescent="0.3">
      <c r="A239" s="91">
        <v>228</v>
      </c>
      <c r="B239" s="92" t="s">
        <v>1250</v>
      </c>
      <c r="C239" s="92" t="s">
        <v>1251</v>
      </c>
      <c r="D239" s="93" t="s">
        <v>1252</v>
      </c>
      <c r="E239" s="92" t="s">
        <v>1253</v>
      </c>
      <c r="F239" s="92" t="s">
        <v>1254</v>
      </c>
    </row>
    <row r="240" spans="1:6" ht="27" thickBot="1" x14ac:dyDescent="0.3">
      <c r="A240" s="91">
        <v>241</v>
      </c>
      <c r="B240" s="92" t="s">
        <v>1255</v>
      </c>
      <c r="C240" s="92" t="s">
        <v>1256</v>
      </c>
      <c r="D240" s="92"/>
      <c r="E240" s="92" t="s">
        <v>1257</v>
      </c>
      <c r="F240" s="92" t="s">
        <v>1258</v>
      </c>
    </row>
    <row r="241" spans="1:6" ht="52.5" thickBot="1" x14ac:dyDescent="0.3">
      <c r="A241" s="91">
        <v>258</v>
      </c>
      <c r="B241" s="92" t="s">
        <v>1259</v>
      </c>
      <c r="C241" s="92" t="s">
        <v>1260</v>
      </c>
      <c r="D241" s="93" t="s">
        <v>1261</v>
      </c>
      <c r="E241" s="92" t="s">
        <v>1262</v>
      </c>
      <c r="F241" s="92" t="s">
        <v>1263</v>
      </c>
    </row>
    <row r="242" spans="1:6" ht="15.75" thickBot="1" x14ac:dyDescent="0.3">
      <c r="A242" s="91">
        <v>129</v>
      </c>
      <c r="B242" s="92" t="s">
        <v>1264</v>
      </c>
      <c r="C242" s="92" t="s">
        <v>1265</v>
      </c>
      <c r="D242" s="93" t="s">
        <v>1266</v>
      </c>
      <c r="E242" s="92" t="s">
        <v>1267</v>
      </c>
      <c r="F242" s="92" t="s">
        <v>1268</v>
      </c>
    </row>
    <row r="243" spans="1:6" ht="27" thickBot="1" x14ac:dyDescent="0.3">
      <c r="A243" s="91">
        <v>208</v>
      </c>
      <c r="B243" s="92" t="s">
        <v>1269</v>
      </c>
      <c r="C243" s="92" t="s">
        <v>1270</v>
      </c>
      <c r="D243" s="92"/>
      <c r="E243" s="92" t="s">
        <v>1271</v>
      </c>
      <c r="F243" s="92" t="s">
        <v>1272</v>
      </c>
    </row>
    <row r="244" spans="1:6" ht="15.75" thickBot="1" x14ac:dyDescent="0.3">
      <c r="A244" s="91">
        <v>358</v>
      </c>
      <c r="B244" s="92" t="s">
        <v>1273</v>
      </c>
      <c r="C244" s="92" t="s">
        <v>1274</v>
      </c>
      <c r="D244" s="93" t="s">
        <v>1275</v>
      </c>
      <c r="E244" s="92" t="s">
        <v>1276</v>
      </c>
      <c r="F244" s="92" t="s">
        <v>1277</v>
      </c>
    </row>
    <row r="245" spans="1:6" ht="45.75" thickBot="1" x14ac:dyDescent="0.3">
      <c r="A245" s="91">
        <v>267</v>
      </c>
      <c r="B245" s="92" t="s">
        <v>1278</v>
      </c>
      <c r="C245" s="92" t="s">
        <v>1279</v>
      </c>
      <c r="D245" s="93" t="s">
        <v>1280</v>
      </c>
      <c r="E245" s="92" t="s">
        <v>1281</v>
      </c>
      <c r="F245" s="92" t="s">
        <v>1282</v>
      </c>
    </row>
    <row r="246" spans="1:6" ht="15.75" thickBot="1" x14ac:dyDescent="0.3">
      <c r="A246" s="91">
        <v>355</v>
      </c>
      <c r="B246" s="92" t="s">
        <v>1283</v>
      </c>
      <c r="C246" s="92" t="s">
        <v>1284</v>
      </c>
      <c r="D246" s="92"/>
      <c r="E246" s="92" t="s">
        <v>1285</v>
      </c>
      <c r="F246" s="92" t="s">
        <v>1286</v>
      </c>
    </row>
    <row r="247" spans="1:6" ht="15.75" thickBot="1" x14ac:dyDescent="0.3">
      <c r="A247" s="91">
        <v>303</v>
      </c>
      <c r="B247" s="92" t="s">
        <v>1287</v>
      </c>
      <c r="C247" s="92" t="s">
        <v>1288</v>
      </c>
      <c r="D247" s="93" t="s">
        <v>1289</v>
      </c>
      <c r="E247" s="92" t="s">
        <v>1290</v>
      </c>
      <c r="F247" s="92" t="s">
        <v>1291</v>
      </c>
    </row>
    <row r="248" spans="1:6" ht="27" thickBot="1" x14ac:dyDescent="0.3">
      <c r="A248" s="91">
        <v>203</v>
      </c>
      <c r="B248" s="92" t="s">
        <v>1292</v>
      </c>
      <c r="C248" s="92" t="s">
        <v>1293</v>
      </c>
      <c r="D248" s="93" t="s">
        <v>1294</v>
      </c>
      <c r="E248" s="92" t="s">
        <v>1295</v>
      </c>
      <c r="F248" s="92" t="s">
        <v>1296</v>
      </c>
    </row>
    <row r="249" spans="1:6" ht="27" thickBot="1" x14ac:dyDescent="0.3">
      <c r="A249" s="91">
        <v>206</v>
      </c>
      <c r="B249" s="92" t="s">
        <v>1297</v>
      </c>
      <c r="C249" s="92" t="s">
        <v>1298</v>
      </c>
      <c r="D249" s="93" t="s">
        <v>1299</v>
      </c>
      <c r="E249" s="92" t="s">
        <v>1300</v>
      </c>
      <c r="F249" s="92" t="s">
        <v>1301</v>
      </c>
    </row>
    <row r="250" spans="1:6" ht="15.75" thickBot="1" x14ac:dyDescent="0.3">
      <c r="A250" s="91">
        <v>360</v>
      </c>
      <c r="B250" s="92" t="s">
        <v>1302</v>
      </c>
      <c r="C250" s="92" t="s">
        <v>1303</v>
      </c>
      <c r="D250" s="93" t="s">
        <v>1304</v>
      </c>
      <c r="E250" s="92" t="s">
        <v>1305</v>
      </c>
      <c r="F250" s="92" t="s">
        <v>1306</v>
      </c>
    </row>
    <row r="251" spans="1:6" ht="27" thickBot="1" x14ac:dyDescent="0.3">
      <c r="A251" s="91">
        <v>361</v>
      </c>
      <c r="B251" s="92" t="s">
        <v>1307</v>
      </c>
      <c r="C251" s="92" t="s">
        <v>1308</v>
      </c>
      <c r="D251" s="93" t="s">
        <v>1309</v>
      </c>
      <c r="E251" s="92" t="s">
        <v>1310</v>
      </c>
      <c r="F251" s="92" t="s">
        <v>1311</v>
      </c>
    </row>
  </sheetData>
  <mergeCells count="50">
    <mergeCell ref="F54:F55"/>
    <mergeCell ref="F74:F75"/>
    <mergeCell ref="F80:F82"/>
    <mergeCell ref="F146:F147"/>
    <mergeCell ref="F206:F208"/>
    <mergeCell ref="A206:A208"/>
    <mergeCell ref="B206:B208"/>
    <mergeCell ref="C206:C208"/>
    <mergeCell ref="D206:D208"/>
    <mergeCell ref="E206:E208"/>
    <mergeCell ref="A161:A162"/>
    <mergeCell ref="B161:B162"/>
    <mergeCell ref="C161:C162"/>
    <mergeCell ref="E161:E162"/>
    <mergeCell ref="F161:F162"/>
    <mergeCell ref="A146:A147"/>
    <mergeCell ref="B146:B147"/>
    <mergeCell ref="C146:C147"/>
    <mergeCell ref="D146:D147"/>
    <mergeCell ref="E146:E147"/>
    <mergeCell ref="A101:A102"/>
    <mergeCell ref="B101:B102"/>
    <mergeCell ref="C101:C102"/>
    <mergeCell ref="E101:E102"/>
    <mergeCell ref="F101:F102"/>
    <mergeCell ref="A80:A82"/>
    <mergeCell ref="B80:B82"/>
    <mergeCell ref="C80:C82"/>
    <mergeCell ref="D80:D82"/>
    <mergeCell ref="E80:E82"/>
    <mergeCell ref="A74:A75"/>
    <mergeCell ref="B74:B75"/>
    <mergeCell ref="C74:C75"/>
    <mergeCell ref="D74:D75"/>
    <mergeCell ref="E74:E75"/>
    <mergeCell ref="A54:A55"/>
    <mergeCell ref="B54:B55"/>
    <mergeCell ref="C54:C55"/>
    <mergeCell ref="D54:D55"/>
    <mergeCell ref="E54:E55"/>
    <mergeCell ref="A51:A52"/>
    <mergeCell ref="B51:B52"/>
    <mergeCell ref="C51:C52"/>
    <mergeCell ref="E51:E52"/>
    <mergeCell ref="F51:F52"/>
    <mergeCell ref="A48:A50"/>
    <mergeCell ref="B48:B50"/>
    <mergeCell ref="C48:C50"/>
    <mergeCell ref="D48:D50"/>
    <mergeCell ref="E48:E50"/>
  </mergeCells>
  <hyperlinks>
    <hyperlink ref="D4" r:id="rId1" display="https://www.google.com/url?q=https://8bitclassics.com&amp;sa=D&amp;source=editors&amp;ust=1758659053923334&amp;usg=AOvVaw2q_Qnl35r-9yk8SXAXTC7r" xr:uid="{211B1CBA-BC29-4D97-8CC0-E86947A3452B}"/>
    <hyperlink ref="D5" r:id="rId2" display="https://www.google.com/url?q=http://8bitdevices.com&amp;sa=D&amp;source=editors&amp;ust=1758659053923775&amp;usg=AOvVaw2nDLQQO-5lodiytZmJrJTg" xr:uid="{12DF6023-7238-4A8A-ACC3-4A8FDFB7C88A}"/>
    <hyperlink ref="D8" r:id="rId3" display="https://www.google.com/url?q=https://www.youtube.com/@ActionRetro&amp;sa=D&amp;source=editors&amp;ust=1758659053924547&amp;usg=AOvVaw1OI3VQzCtResqrwyF8BN1v" xr:uid="{378D016E-7DDC-417B-B2C8-6559EFD2B2B1}"/>
    <hyperlink ref="D9" r:id="rId4" display="https://www.google.com/url?q=https://www.youtube.com/@adriansdigitalbasement&amp;sa=D&amp;source=editors&amp;ust=1758659053924906&amp;usg=AOvVaw1JpQQTh9rgxr1BqOXfnk9v" xr:uid="{D54ECAB6-DEE0-44AA-8DD9-50AC7BFDC84F}"/>
    <hyperlink ref="D10" r:id="rId5" display="https://www.google.com/url?q=http://Adwaterandstir.com&amp;sa=D&amp;source=editors&amp;ust=1758659053925197&amp;usg=AOvVaw3NT1DTc0ORZgx34az3Kln6" xr:uid="{18B27886-8A60-49DA-B79A-BC16CE5731E8}"/>
    <hyperlink ref="D12" r:id="rId6" display="https://www.google.com/url?q=https://americanretro.shop/&amp;sa=D&amp;source=editors&amp;ust=1758659053925718&amp;usg=AOvVaw2ZiNMLDMig-nsTK7_k5kiA" xr:uid="{7DC4A9DA-8FBA-44D5-A47D-8E6DAE99D0B4}"/>
    <hyperlink ref="D13" r:id="rId7" display="https://www.google.com/url?q=https://amigaofrochester.com&amp;sa=D&amp;source=editors&amp;ust=1758659053926039&amp;usg=AOvVaw2qUQfvrC1FpukDm-pY3gP-" xr:uid="{50E72AE5-DC51-4239-AA40-E78AE6263105}"/>
    <hyperlink ref="D14" r:id="rId8" display="https://www.google.com/url?q=http://www.analyticslounge.org&amp;sa=D&amp;source=editors&amp;ust=1758659053926351&amp;usg=AOvVaw1wRG79bIn5uHF25xNkA_Ks" xr:uid="{51B286DF-116E-49B7-A8D6-CA3AC498DF19}"/>
    <hyperlink ref="D15" r:id="rId9" display="https://www.google.com/url?q=http://www.core64.io&amp;sa=D&amp;source=editors&amp;ust=1758659053926632&amp;usg=AOvVaw1nKINUDB-Zy3yGlLN2K8ka" xr:uid="{CEEDD477-107C-41BF-AA71-4115B51889AB}"/>
    <hyperlink ref="D16" r:id="rId10" display="https://www.google.com/url?q=https://x.com/anne_engineer&amp;sa=D&amp;source=editors&amp;ust=1758659053926908&amp;usg=AOvVaw0Odv0y1t5NedQ_5AtipqIS" xr:uid="{A64F550C-666C-448D-9F9E-0A7ED69E12E6}"/>
    <hyperlink ref="D17" r:id="rId11" display="https://www.google.com/url?q=https://www.antique-radios.org&amp;sa=D&amp;source=editors&amp;ust=1758659053927175&amp;usg=AOvVaw1Bqt6NxwCQv2RVg2V_fpky" xr:uid="{C06E1E79-950B-4F0F-A7D5-FA5A59FE4FF6}"/>
    <hyperlink ref="D18" r:id="rId12" display="https://www.google.com/url?q=https://www.ataribbs.com&amp;sa=D&amp;source=editors&amp;ust=1758659053927433&amp;usg=AOvVaw2HeAQ5SnT0wmob_XZHHhY9" xr:uid="{904EB351-84E0-45C2-8288-5E987056FC6C}"/>
    <hyperlink ref="D20" r:id="rId13" display="https://www.google.com/url?q=https://www.ebay.com/usr/auramarket-in&amp;sa=D&amp;source=editors&amp;ust=1758659053927971&amp;usg=AOvVaw1h9InBw7KR3wXpGDHB0MXB" xr:uid="{1600F46C-F0CA-4DAF-8440-9F90AB7C567F}"/>
    <hyperlink ref="D22" r:id="rId14" display="https://www.google.com/url?q=https://github.com/AwesomeDolphin/MegaAGI/&amp;sa=D&amp;source=editors&amp;ust=1758659053928517&amp;usg=AOvVaw0sduA6IFk-2zbcUl2DnnuE" xr:uid="{AE8BE7D2-79D7-4707-805F-DEE1DBEFA914}"/>
    <hyperlink ref="D23" r:id="rId15" display="https://www.google.com/url?q=https://superphonerecordings.com&amp;sa=D&amp;source=editors&amp;ust=1758659053928827&amp;usg=AOvVaw3H-8jr7p9-E5MkDjeNUJvn" xr:uid="{3F03A1FE-6920-4003-939E-C21F4D0E9E77}"/>
    <hyperlink ref="D24" r:id="rId16" display="https://www.google.com/url?q=https://ComputerGraphicsMuseum.org&amp;sa=D&amp;source=editors&amp;ust=1758659053929058&amp;usg=AOvVaw108f1yHS0iGxoCYxa01TKH" xr:uid="{2262F2CA-3516-4F17-9C3E-868F449B38BD}"/>
    <hyperlink ref="D27" r:id="rId17" display="https://www.google.com/url?q=https://www.youtube.com/bigbadbench&amp;sa=D&amp;source=editors&amp;ust=1758659053929445&amp;usg=AOvVaw1diK0N1Wq9IQrYSP176eqN" xr:uid="{9EF0ECCC-CB48-44C0-BA9D-24A1DDCDA97A}"/>
    <hyperlink ref="D28" r:id="rId18" display="https://www.google.com/url?q=http://www.homebrewcpu.com&amp;sa=D&amp;source=editors&amp;ust=1758659053929620&amp;usg=AOvVaw2pOTwZJWhmsBEaXlFkIz3O" xr:uid="{981E7182-7D77-4FE7-97B9-7003C87AF2D1}"/>
    <hyperlink ref="D30" r:id="rId19" display="https://www.google.com/url?q=http://bitbinders.com&amp;sa=D&amp;source=editors&amp;ust=1758659053929995&amp;usg=AOvVaw1Q0zGALPJfiXq4LgeflsR-" xr:uid="{146711D1-06FA-409C-993E-D913EB17C6EB}"/>
    <hyperlink ref="C31" r:id="rId20" display="https://www.google.com/url?q=http://BitHistory.org&amp;sa=D&amp;source=editors&amp;ust=1758659053930245&amp;usg=AOvVaw3s8vB_l44yxsS4gQ-jXKVY" xr:uid="{C1741398-6D79-45EC-A34A-758F6C4BAC68}"/>
    <hyperlink ref="D31" r:id="rId21" display="https://www.google.com/url?q=http://BitHistory.org&amp;sa=D&amp;source=editors&amp;ust=1758659053930323&amp;usg=AOvVaw2GE92_WnFyQ3UIkvSFEbxu" xr:uid="{9847959A-5280-4AF2-9C1C-EF890D643575}"/>
    <hyperlink ref="D32" r:id="rId22" display="https://www.google.com/url?q=https://www.blackbag.us/vc/&amp;sa=D&amp;source=editors&amp;ust=1758659053930566&amp;usg=AOvVaw3wPoSU_sPTOJ0qs9FhTGFp" xr:uid="{A9CE2A37-B513-40DB-9654-9ABD4346EA70}"/>
    <hyperlink ref="D33" r:id="rId23" display="https://www.google.com/url?q=https://bluescsi.com&amp;sa=D&amp;source=editors&amp;ust=1758659053930786&amp;usg=AOvVaw0Ckugj3IZlUBjJ-gP7ptdY" xr:uid="{F3110E52-4C8E-4F4D-8AA4-E97C0268EBCD}"/>
    <hyperlink ref="D34" r:id="rId24" display="https://www.google.com/url?q=http://www.bonuslifecomputers.com&amp;sa=D&amp;source=editors&amp;ust=1758659053931001&amp;usg=AOvVaw3TNF3FFYzbt0P10oqytS3o" xr:uid="{2CC7CF27-5F67-482A-B864-31F712F4FF01}"/>
    <hyperlink ref="D36" r:id="rId25" display="https://www.google.com/url?q=http://cs.drexel.edu/~bls96/eniac/&amp;sa=D&amp;source=editors&amp;ust=1758659053931494&amp;usg=AOvVaw0K9vtxLvOsqy9ytdG_vA4P" xr:uid="{93ADD870-3413-4880-9625-EC871E980BA1}"/>
    <hyperlink ref="D38" r:id="rId26" display="https://www.google.com/url?q=https://github.com/gummyworm/monster&amp;sa=D&amp;source=editors&amp;ust=1758659053931800&amp;usg=AOvVaw3-_l8WcuLijRhaD3b82JoC" xr:uid="{0CB96686-E3C9-4519-8065-D44C95A61B6E}"/>
    <hyperlink ref="D39" r:id="rId27" display="https://www.google.com/url?q=https://byteshiftmusic.com&amp;sa=D&amp;source=editors&amp;ust=1758659053931950&amp;usg=AOvVaw3PlEvUu5Yg0FUtM5DEYdY3" xr:uid="{442D2A85-1B1B-4BD5-899C-E3BA36944FE0}"/>
    <hyperlink ref="D41" r:id="rId28" display="https://www.google.com/url?q=https://www.chicagogamespace.com/&amp;sa=D&amp;source=editors&amp;ust=1758659053932238&amp;usg=AOvVaw2tVxo_1fbv2UUZ-Vs9bLoh" xr:uid="{AD838EA2-E1E2-4822-9823-FA9FCE37E8EF}"/>
    <hyperlink ref="D45" r:id="rId29" display="https://www.google.com/url?q=https://youtube.com/CityXen&amp;sa=D&amp;source=editors&amp;ust=1758659053932765&amp;usg=AOvVaw1Gb1Dhd-O2WJs9AT5z2ryp" xr:uid="{A8D295FD-8AF8-4B70-BF3D-BF68E1A4A518}"/>
    <hyperlink ref="D59" r:id="rId30" display="https://www.google.com/url?q=https://dansanderson.com/mega65/&amp;sa=D&amp;source=editors&amp;ust=1758659053934182&amp;usg=AOvVaw2j3M-eHBm0XT2AFEmXKNh7" xr:uid="{909178E2-A59A-4098-8A91-0391966EA7D0}"/>
    <hyperlink ref="D62" r:id="rId31" display="https://www.google.com/url?q=http://thegirlg33k.com&amp;sa=D&amp;source=editors&amp;ust=1758659053934618&amp;usg=AOvVaw0PU4lrIbyELhz6pIVA_Xjo" xr:uid="{0F41CBB2-B4B5-4DAF-9376-C0BB185A02CD}"/>
    <hyperlink ref="D64" r:id="rId32" display="https://www.google.com/url?q=http://www.astrorat.com&amp;sa=D&amp;source=editors&amp;ust=1758659053934894&amp;usg=AOvVaw3TWyWijNRrVJK_LD6g4lOu" xr:uid="{E42F1974-6FDF-4134-A19E-CAE05FB400A7}"/>
    <hyperlink ref="D65" r:id="rId33" display="https://www.google.com/url?q=https://youtube.com/@davesretrovideolab2709?si%3De_mErkZUV0gXgwex&amp;sa=D&amp;source=editors&amp;ust=1758659053935063&amp;usg=AOvVaw3jyOk9clzaBqUtEqIRaHc-" xr:uid="{0875FBFD-F94B-4510-B0D2-A6956B3048D7}"/>
    <hyperlink ref="D66" r:id="rId34" display="https://www.google.com/url?q=http://timexsinclair.com&amp;sa=D&amp;source=editors&amp;ust=1758659053935297&amp;usg=AOvVaw2YCwyCdP5aXY2PVXp_kAVu" xr:uid="{416005C5-2A4F-4855-934D-9ABC023E21AF}"/>
    <hyperlink ref="D67" r:id="rId35" display="https://www.google.com/url?q=https://commodore.bombjack.org&amp;sa=D&amp;source=editors&amp;ust=1758659053935436&amp;usg=AOvVaw2UbofvhQgtaGZYMQG0LmxX" xr:uid="{516D1CE9-2E77-4C47-931B-6E625E26EA19}"/>
    <hyperlink ref="D68" r:id="rId36" display="https://www.google.com/url?q=http://DMA1.ORG&amp;sa=D&amp;source=editors&amp;ust=1758659053935587&amp;usg=AOvVaw2yB287LcaaRVotmAzt5cEo" xr:uid="{809E1A36-464A-4963-BCAC-D8D1CB40B5B3}"/>
    <hyperlink ref="D69" r:id="rId37" display="https://www.google.com/url?q=http://www.sys64738.net&amp;sa=D&amp;source=editors&amp;ust=1758659053935761&amp;usg=AOvVaw3pGgdthRsp3bXD9mTc3xvS" xr:uid="{B78B12E6-1034-4BAF-866D-30A0B3B42F67}"/>
    <hyperlink ref="D74" r:id="rId38" display="https://www.google.com/url?q=http://Build-a-Blinkie.org&amp;sa=D&amp;source=editors&amp;ust=1758659053936570&amp;usg=AOvVaw2V5lLXXPigKFoWg8RwktgZ" xr:uid="{A67F22C5-9C58-49CD-ABAE-E7E1217F56FF}"/>
    <hyperlink ref="D79" r:id="rId39" display="https://www.google.com/url?q=https://www.youtube.com/@happycomputerguy&amp;sa=D&amp;source=editors&amp;ust=1758659053937182&amp;usg=AOvVaw1ATw_ui9zqF9emIL2J1Xrk" xr:uid="{8FF7EAEE-944F-40A5-A7A9-3E0769DD73C6}"/>
    <hyperlink ref="D80" r:id="rId40" display="https://www.google.com/url?q=https://quackofdawn.com&amp;sa=D&amp;source=editors&amp;ust=1758659053937345&amp;usg=AOvVaw3OwX2Pbr2xnAqwl7pMc90j" xr:uid="{41DC856A-A650-409A-8EAC-4C2ABBF56FE1}"/>
    <hyperlink ref="D87" r:id="rId41" display="https://www.google.com/url?q=http://textadventure.net&amp;sa=D&amp;source=editors&amp;ust=1758659053938178&amp;usg=AOvVaw0bTkaknmjmhH3FJEGnmEmJ" xr:uid="{6D8949B0-2579-4350-A5EB-9249BBE78282}"/>
    <hyperlink ref="D88" r:id="rId42" display="https://www.google.com/url?q=http://ForgottenMachines.com&amp;sa=D&amp;source=editors&amp;ust=1758659053938453&amp;usg=AOvVaw100_sv0ZhYARbR7LmhW9vt" xr:uid="{1CA45B2F-2E22-4E6A-939E-407CB9B3DD95}"/>
    <hyperlink ref="D89" r:id="rId43" display="https://www.google.com/url?q=http://Abzman2k.wordpress.com&amp;sa=D&amp;source=editors&amp;ust=1758659053938757&amp;usg=AOvVaw0cXakuCPhFziKYfqpBFpcM" xr:uid="{A2929377-7369-4F93-A2EF-7C09C529B6C6}"/>
    <hyperlink ref="D90" r:id="rId44" display="https://www.google.com/url?q=https://www.freegeekchi.org&amp;sa=D&amp;source=editors&amp;ust=1758659053938990&amp;usg=AOvVaw3J48nrTR1nTMea0BXLHKsR" xr:uid="{F43DC8A3-AB2E-4794-BEDC-1B7CECA546F0}"/>
    <hyperlink ref="D91" r:id="rId45" display="https://www.google.com/url?q=https://fujinet.online&amp;sa=D&amp;source=editors&amp;ust=1758659053939248&amp;usg=AOvVaw02Wo93Mk8FND9Lf3bcfGog" xr:uid="{AACC2D8C-4BF4-4E46-8240-D5A217A9DE3D}"/>
    <hyperlink ref="D92" r:id="rId46" display="https://www.google.com/url?q=https://geekenspiel.com/&amp;sa=D&amp;source=editors&amp;ust=1758659053939511&amp;usg=AOvVaw2SHoNMJtiLh2PK4RKwApF6" xr:uid="{5D5F0258-020C-4385-A2E1-D234AA266E99}"/>
    <hyperlink ref="D93" r:id="rId47" display="https://www.google.com/url?q=http://genericable.com&amp;sa=D&amp;source=editors&amp;ust=1758659053939777&amp;usg=AOvVaw1yuywQ4ertserGgtk7yMFg" xr:uid="{0A03920A-2465-40E8-B39D-B57075F43465}"/>
    <hyperlink ref="D95" r:id="rId48" display="https://www.google.com/url?q=https://MDCon.Live&amp;sa=D&amp;source=editors&amp;ust=1758659053940243&amp;usg=AOvVaw2h9Wm5s9Rv3NCiP8ktz0mV" xr:uid="{22C87634-97A6-4B91-94A7-9CCEDD3E0E89}"/>
    <hyperlink ref="D96" r:id="rId49" display="https://www.google.com/url?q=https://www.hak4kidz.com&amp;sa=D&amp;source=editors&amp;ust=1758659053940537&amp;usg=AOvVaw3PlDJKvmYE7garaSH4CBN3" xr:uid="{4C70B05A-A55B-4C61-B7C1-EC83AF4F52C9}"/>
    <hyperlink ref="D98" r:id="rId50" display="https://www.google.com/url?q=http://i80386sx.com&amp;sa=D&amp;source=editors&amp;ust=1758659053941033&amp;usg=AOvVaw36z_02l-TxQegtHaeCykXG" xr:uid="{FEEBBA60-2B01-48C5-865C-F8267048F085}"/>
    <hyperlink ref="D99" r:id="rId51" display="https://www.google.com/url?q=http://inidev.io&amp;sa=D&amp;source=editors&amp;ust=1758659053941355&amp;usg=AOvVaw3YP8pdQXER3szNnLIT0wJH" xr:uid="{0AAAE6C1-6906-4D45-9A45-836FC6196927}"/>
    <hyperlink ref="D100" r:id="rId52" display="https://www.google.com/url?q=https://icm.museum&amp;sa=D&amp;source=editors&amp;ust=1758659053941637&amp;usg=AOvVaw2FduNZEjvW9bgpeQQL1YwB" xr:uid="{5934A7BA-40BB-4587-A680-2CF22D002536}"/>
    <hyperlink ref="D104" r:id="rId53" display="https://www.google.com/url?q=http://www.computerarium.org&amp;sa=D&amp;source=editors&amp;ust=1758659053942343&amp;usg=AOvVaw0QAkWi51gtyymDI9AQtsNx" xr:uid="{88B69F9F-6CA5-4E4D-A408-F74863E51ABF}"/>
    <hyperlink ref="D107" r:id="rId54" display="https://www.google.com/url?q=http://bluescsi.com&amp;sa=D&amp;source=editors&amp;ust=1758659053943031&amp;usg=AOvVaw2JSsV_qOF1YwRYABYsgrkm" xr:uid="{73F6E72D-D86D-45DA-A7AC-4A14EF6EA4DB}"/>
    <hyperlink ref="D109" r:id="rId55" display="https://www.google.com/url?q=http://s100projects.com&amp;sa=D&amp;source=editors&amp;ust=1758659053943522&amp;usg=AOvVaw1WNAer8BX3cMO4LdKkd0ej" xr:uid="{19CBC241-AA17-4F8F-A862-F4585C75082F}"/>
    <hyperlink ref="D110" r:id="rId56" display="https://www.google.com/url?q=https://www.thingiverse.com/jesus_eric/&amp;sa=D&amp;source=editors&amp;ust=1758659053943804&amp;usg=AOvVaw3UYLuJBx_eTRxX3UmBM0Wd" xr:uid="{60DE7562-CDC7-4ED5-82D9-C7E64C134DC1}"/>
    <hyperlink ref="D111" r:id="rId57" display="https://www.google.com/url?q=https://www.cbmstuff.com&amp;sa=D&amp;source=editors&amp;ust=1758659053944066&amp;usg=AOvVaw2eiuMZON3KSkuB3WWdyfnQ" xr:uid="{0439F2C8-CB03-44E3-B648-8EDB1B88115E}"/>
    <hyperlink ref="D115" r:id="rId58" display="https://www.google.com/url?q=https://jcm-1.com&amp;sa=D&amp;source=editors&amp;ust=1758659053944960&amp;usg=AOvVaw3Py7W3KdM4QmsbxU2bz_nL" xr:uid="{EC17C8B2-8A11-481E-B0BC-1E3FC6928E9E}"/>
    <hyperlink ref="D119" r:id="rId59" display="https://www.google.com/url?q=https://8bithe.art&amp;sa=D&amp;source=editors&amp;ust=1758659053945893&amp;usg=AOvVaw2pYMcFYPvERmNDnVeskxZ-" xr:uid="{36B663C5-A201-4FEA-A499-8B3719348D35}"/>
    <hyperlink ref="D121" r:id="rId60" display="https://www.google.com/url?q=https://picosysystems.store&amp;sa=D&amp;source=editors&amp;ust=1758659053946522&amp;usg=AOvVaw20tls58DjJsySRUrj2A4cL" xr:uid="{3B55DF21-6208-4521-BD6E-F35DA4719D35}"/>
    <hyperlink ref="D122" r:id="rId61" display="https://www.google.com/url?q=https://www.youtube.com/@jonobst&amp;sa=D&amp;source=editors&amp;ust=1758659053946814&amp;usg=AOvVaw1UaXgNEJuaL6Mr_FXMjMf6" xr:uid="{BA434255-A677-4E5F-8E16-4AD614272B9A}"/>
    <hyperlink ref="D126" r:id="rId62" display="https://www.google.com/url?q=https://jcs.org/&amp;sa=D&amp;source=editors&amp;ust=1758659053947731&amp;usg=AOvVaw0sjdphOvjc5DR5A_s0VoEF" xr:uid="{8C273C65-79C8-4CB3-9E48-C0A2AAA3E8D3}"/>
    <hyperlink ref="D127" r:id="rId63" display="https://www.google.com/url?q=http://juicycrumb.com&amp;sa=D&amp;source=editors&amp;ust=1758659053948037&amp;usg=AOvVaw07TfRureidbd-NeXJ_-Wls" xr:uid="{23265099-7C21-491E-96C9-9EF997D08E68}"/>
    <hyperlink ref="D128" r:id="rId64" display="https://www.google.com/url?q=https://nybblesandbytes.net/&amp;sa=D&amp;source=editors&amp;ust=1758659053948323&amp;usg=AOvVaw0Btp5EIgRxQ5AEC9FLL4N_" xr:uid="{A34C09A3-2235-40F7-AD20-60112C34074D}"/>
    <hyperlink ref="D131" r:id="rId65" display="https://www.google.com/url?q=http://www.yyzkevin.ca&amp;sa=D&amp;source=editors&amp;ust=1758659053949081&amp;usg=AOvVaw0bsD2QCXvKe3dKIWTJrgtJ" xr:uid="{F3298EEB-03E9-4705-A001-34D03285C480}"/>
    <hyperlink ref="D132" r:id="rId66" display="https://www.google.com/url?q=https://kokoscript.com&amp;sa=D&amp;source=editors&amp;ust=1758659053949372&amp;usg=AOvVaw01_3S27pf88nrEQEVq_dwX" xr:uid="{FF46B414-4197-413E-A060-7265606FBA37}"/>
    <hyperlink ref="D134" r:id="rId67" display="https://www.google.com/url?q=https://www.sunrise-ev.com&amp;sa=D&amp;source=editors&amp;ust=1758659053949819&amp;usg=AOvVaw1jkSYFILWjPPZSIfOazQ_x" xr:uid="{06DF3575-6D52-4985-AC2A-8A2A2AB89847}"/>
    <hyperlink ref="D136" r:id="rId68" display="https://www.google.com/url?q=https://www.youtube.com/@LGR&amp;sa=D&amp;source=editors&amp;ust=1758659053950288&amp;usg=AOvVaw0nUXV_uyuPaDZ47x1bz1Fq" xr:uid="{14E7F338-FA1A-4663-8FB7-259C51840E4C}"/>
    <hyperlink ref="D141" r:id="rId69" display="https://www.google.com/url?q=http://www.mac84.net&amp;sa=D&amp;source=editors&amp;ust=1758659053951372&amp;usg=AOvVaw1fZZiZs2hKWxs9SQcgwzYe" xr:uid="{11A723F3-5E86-4804-BB2A-869E10089FBC}"/>
    <hyperlink ref="D142" r:id="rId70" display="https://www.google.com/url?q=http://maceffects.com&amp;sa=D&amp;source=editors&amp;ust=1758659053951661&amp;usg=AOvVaw1EfICXUtCO7ULp5GCtsGav" xr:uid="{3DE3CDC6-7A8E-4225-8701-25AEA90A0F5D}"/>
    <hyperlink ref="D143" r:id="rId71" display="https://www.google.com/url?q=http://www.maclibrarian.com&amp;sa=D&amp;source=editors&amp;ust=1758659053951921&amp;usg=AOvVaw1LKJ6ZD6ZkCpv0wSKaJ42b" xr:uid="{CFA38B0C-5245-49FD-ABED-2F9B7DB68D82}"/>
    <hyperlink ref="D144" r:id="rId72" display="https://www.google.com/url?q=https://retroalcove.com&amp;sa=D&amp;source=editors&amp;ust=1758659053952206&amp;usg=AOvVaw12oZ_qqS2KFIahdoE3wq8o" xr:uid="{C7CA8740-495C-4813-A0DE-0841BF3BBCD3}"/>
    <hyperlink ref="D151" r:id="rId73" display="https://www.google.com/url?q=https://github.com/nitros9project/nitros9&amp;sa=D&amp;source=editors&amp;ust=1758659053953502&amp;usg=AOvVaw2-yeivVEHsxco_OAKASF3E" xr:uid="{B5212FBA-81EC-478F-8519-95C14D289A9A}"/>
    <hyperlink ref="D152" r:id="rId74" display="https://www.google.com/url?q=https://www.atariprotos.com/&amp;sa=D&amp;source=editors&amp;ust=1758659053953823&amp;usg=AOvVaw1yoGKNMZB3YGBWPBSCGFCK" xr:uid="{D8A12050-E033-4028-B56B-6461FA04A284}"/>
    <hyperlink ref="D153" r:id="rId75" display="https://www.google.com/url?q=http://mcjonestech.com&amp;sa=D&amp;source=editors&amp;ust=1758659053954094&amp;usg=AOvVaw06ErCgqVkSkjd7s1wpj3PS" xr:uid="{8ED6BCED-570A-408B-B47B-11D54EFBB8B8}"/>
    <hyperlink ref="D154" r:id="rId76" display="https://www.google.com/url?q=http://Matthewschreiner.com&amp;sa=D&amp;source=editors&amp;ust=1758659053954381&amp;usg=AOvVaw0-oUEzkpwcKup14O0mbgw6" xr:uid="{E6CBE1FC-C90B-42E3-83BB-EB267450ECAF}"/>
    <hyperlink ref="D156" r:id="rId77" display="https://www.google.com/url?q=http://melissabarron.net&amp;sa=D&amp;source=editors&amp;ust=1758659053954827&amp;usg=AOvVaw1qtM3YZOOXafEpmYFnAaZ-" xr:uid="{A257002A-6945-4B13-A3D8-F9A22F4226FF}"/>
    <hyperlink ref="D157" r:id="rId78" display="https://www.google.com/url?q=http://drones.katzphoto.net&amp;sa=D&amp;source=editors&amp;ust=1758659053955106&amp;usg=AOvVaw2G2HeL30KUTx6IGqxxwbI_" xr:uid="{369CD8DA-3534-492C-B48B-4389EF846D33}"/>
    <hyperlink ref="D159" r:id="rId79" display="https://www.google.com/url?q=https://www.facebook.com/profile.php?id%3D61550529724304%26mibextid%3DZbWKwL&amp;sa=D&amp;source=editors&amp;ust=1758659053955607&amp;usg=AOvVaw0gXqHfVhfRN1YySbWgNPoh" xr:uid="{21077C03-90FD-4F52-8B95-774B96C4DAAB}"/>
    <hyperlink ref="D160" r:id="rId80" display="https://www.google.com/url?q=https://midwestcomputermuseum.com/&amp;sa=D&amp;source=editors&amp;ust=1758659053955938&amp;usg=AOvVaw0c64LA-57-ovhSjIIlV21H" xr:uid="{FAB32644-2BFC-45F6-BE1E-0733648A037A}"/>
    <hyperlink ref="D166" r:id="rId81" display="https://www.google.com/url?q=http://Https://mobat.ch&amp;sa=D&amp;source=editors&amp;ust=1758659053957062&amp;usg=AOvVaw1LWug9EcNb1MFpHG-GPJ53" xr:uid="{2EAD9437-AB1C-4745-8805-8F729599D6EE}"/>
    <hyperlink ref="D167" r:id="rId82" display="https://www.google.com/url?q=http://mrmacintosh.com&amp;sa=D&amp;source=editors&amp;ust=1758659053957373&amp;usg=AOvVaw0Mrcu1Ca3QQwVuH0GXaqCA" xr:uid="{E4D41CCA-8C7A-4595-A406-00E8F37CEE3A}"/>
    <hyperlink ref="D169" r:id="rId83" display="https://www.google.com/url?q=https://www.youtube.com/@N9TAXRetroLab&amp;sa=D&amp;source=editors&amp;ust=1758659053957845&amp;usg=AOvVaw0UiTazdkbgfTkfQ3Qeo6Q1" xr:uid="{7A5D9F81-CED7-4E4E-B257-77E6182D6E29}"/>
    <hyperlink ref="C171" r:id="rId84" display="https://www.google.com/url?q=http://Nephrite.FM&amp;sa=D&amp;source=editors&amp;ust=1758659053958327&amp;usg=AOvVaw1gvIGNsg8GZiPfEAXU6DSW" xr:uid="{D714ABC6-6D2F-4FE0-8D8A-A86A4C93C5BA}"/>
    <hyperlink ref="D176" r:id="rId85" display="https://www.google.com/url?q=http://oldschoolgamer.com&amp;sa=D&amp;source=editors&amp;ust=1758659053959486&amp;usg=AOvVaw2LejOsBGQ5dbK2ExgJ74U2" xr:uid="{17D6E2CE-3D30-44D9-8FC7-F13CFDC533E6}"/>
    <hyperlink ref="D178" r:id="rId86" display="https://www.google.com/url?q=http://pjrcomputing.com&amp;sa=D&amp;source=editors&amp;ust=1758659053959976&amp;usg=AOvVaw3BRv09YwiqrDpDizBcVW0b" xr:uid="{ACFDE44F-77CC-4BCF-A8FD-8D94BE40EF58}"/>
    <hyperlink ref="D183" r:id="rId87" display="https://www.google.com/url?q=https://www.youtube.com/@powerofvintage9442&amp;sa=D&amp;source=editors&amp;ust=1758659053961019&amp;usg=AOvVaw3I-oZZczvgZ8Punz2zuRSZ" xr:uid="{95D2B1A5-7908-4AFB-A628-3946260D59D4}"/>
    <hyperlink ref="D184" r:id="rId88" display="https://www.google.com/url?q=http://protoweb.org/&amp;sa=D&amp;source=editors&amp;ust=1758659053961327&amp;usg=AOvVaw0a9hTL5qyuIv9DOu80_9MR" xr:uid="{B52C1C78-F392-44EB-AC24-EF6CC1B43473}"/>
    <hyperlink ref="D185" r:id="rId89" display="https://www.google.com/url?q=http://r-12.net&amp;sa=D&amp;source=editors&amp;ust=1758659053961595&amp;usg=AOvVaw0WAI0KMrNbV_QAJFn8qh7m" xr:uid="{300D4D1B-A844-4961-A59E-01597BD3D313}"/>
    <hyperlink ref="D186" r:id="rId90" display="https://www.google.com/url?q=https://www.floppydays.com&amp;sa=D&amp;source=editors&amp;ust=1758659053961863&amp;usg=AOvVaw17sOt9tldcQPnjsx-xsLcx" xr:uid="{81F4482D-A467-4929-9071-FF8719F5FE09}"/>
    <hyperlink ref="D189" r:id="rId91" display="https://www.google.com/url?q=http://www.go4retro.com&amp;sa=D&amp;source=editors&amp;ust=1758659053962586&amp;usg=AOvVaw0dJETmYC9PL7my8amzdScP" xr:uid="{7306933F-1F42-4AB5-BFCC-442AC8FDEC18}"/>
    <hyperlink ref="D190" r:id="rId92" display="https://www.google.com/url?q=https://www.retrotechfoundation.org&amp;sa=D&amp;source=editors&amp;ust=1758659053962915&amp;usg=AOvVaw0bJuj8sTYvjPY29MFpboL8" xr:uid="{DA52B8AE-F94F-4394-9865-C0E38CCA1E42}"/>
    <hyperlink ref="D191" r:id="rId93" display="https://www.google.com/url?q=https://switcher.acutisdata.com/&amp;sa=D&amp;source=editors&amp;ust=1758659053963277&amp;usg=AOvVaw3zxhZAtfWMcavmgpnOLOov" xr:uid="{DB488EC1-908C-4ED5-953E-3E64A54F0058}"/>
    <hyperlink ref="D193" r:id="rId94" display="https://www.google.com/url?q=https://sites.google.com/view/spyhuntercoco/home&amp;sa=D&amp;source=editors&amp;ust=1758659053963754&amp;usg=AOvVaw3gXdfHbtOlUbkC3AH9IRek" xr:uid="{9D24C1E9-24C9-4569-8834-CEFEEAD3B259}"/>
    <hyperlink ref="D194" r:id="rId95" display="https://www.google.com/url?q=https://boysontech.com&amp;sa=D&amp;source=editors&amp;ust=1758659053963999&amp;usg=AOvVaw0dGYNNqQ3fcfYiI6zaqdts" xr:uid="{879A624D-84E1-4BCB-AD34-026C655443E6}"/>
    <hyperlink ref="D195" r:id="rId96" display="https://www.google.com/url?q=https://youtube.com/@RobJenCollections&amp;sa=D&amp;source=editors&amp;ust=1758659053964160&amp;usg=AOvVaw3urgACXQNYzh24YY8Z_HHt" xr:uid="{51ACDB40-D4E9-4242-9DBA-9BA63276EAC6}"/>
    <hyperlink ref="D196" r:id="rId97" display="https://www.google.com/url?q=https://ronscompvids.com/&amp;sa=D&amp;source=editors&amp;ust=1758659053964296&amp;usg=AOvVaw2wCjA18dWIQIRcL-jj5uJW" xr:uid="{E7EE758F-8744-4A00-8CBC-4376C8B24D61}"/>
    <hyperlink ref="D200" r:id="rId98" display="https://www.google.com/url?q=http://www.lisa2.com&amp;sa=D&amp;source=editors&amp;ust=1758659053964784&amp;usg=AOvVaw0j1gXcAJR01GtQJqOIyCbz" xr:uid="{FA813CB5-E19C-4E2C-8A23-76A1F12DB1DC}"/>
    <hyperlink ref="D201" r:id="rId99" display="https://www.google.com/url?q=http://www.scottbaret.com&amp;sa=D&amp;source=editors&amp;ust=1758659053964931&amp;usg=AOvVaw1h017GppTVkU7oqxXKupor" xr:uid="{831001FD-E988-416A-A4AC-F719384500A8}"/>
    <hyperlink ref="D203" r:id="rId100" display="https://www.google.com/url?q=https://www.facebook.com/semichiganvcc&amp;sa=D&amp;source=editors&amp;ust=1758659053965182&amp;usg=AOvVaw1khf5kEqqlbFyugDfj-g61" xr:uid="{748B946D-671B-44B1-AFFE-922F52221973}"/>
    <hyperlink ref="D205" r:id="rId101" display="https://www.google.com/url?q=http://www.dms-100.net/vcfmw&amp;sa=D&amp;source=editors&amp;ust=1758659053965426&amp;usg=AOvVaw3hOFZYnouQtcSOuAqfd93G" xr:uid="{C3E6FCF3-7427-4E09-B33C-47531C0531B4}"/>
    <hyperlink ref="D209" r:id="rId102" display="https://www.google.com/url?q=https://forums.sgi.sh/index.php&amp;sa=D&amp;source=editors&amp;ust=1758659053965753&amp;usg=AOvVaw0jzQAv4eZrmr8Wv7BS19UK" xr:uid="{98D0367F-54B8-44CE-985B-4606D60DB0C8}"/>
    <hyperlink ref="D213" r:id="rId103" display="https://www.google.com/url?q=http://www.specfive.com&amp;sa=D&amp;source=editors&amp;ust=1758659053966227&amp;usg=AOvVaw1-qurRyHb-U65HUZwuk42F" xr:uid="{D40426F8-17E5-43AA-B15B-A2D84AD46ABE}"/>
    <hyperlink ref="D221" r:id="rId104" display="https://www.google.com/url?q=http://www.zebrasystems.com&amp;sa=D&amp;source=editors&amp;ust=1758659053967240&amp;usg=AOvVaw3-lbORtcpLnSgQmHtwf6ni" xr:uid="{AEEB5D71-66F3-47D5-8654-1A6972C851B3}"/>
    <hyperlink ref="D222" r:id="rId105" display="https://www.google.com/url?q=http://style64.org&amp;sa=D&amp;source=editors&amp;ust=1758659053967407&amp;usg=AOvVaw1qInR7eNMwDvrmDLD6RT6o" xr:uid="{189EECFD-CFD9-4E79-B6B2-946A0D8DE32B}"/>
    <hyperlink ref="D223" r:id="rId106" display="https://www.google.com/url?q=http://www.scatarians.org/&amp;sa=D&amp;source=editors&amp;ust=1758659053967545&amp;usg=AOvVaw3jkw-D6n-8PZinSQS7YugE" xr:uid="{6AA5097A-E917-4561-9D1E-5020C687880C}"/>
    <hyperlink ref="D224" r:id="rId107" display="https://www.google.com/url?q=http://Youtube.com/@superstar64&amp;sa=D&amp;source=editors&amp;ust=1758659053967699&amp;usg=AOvVaw0pVj0FzeSCS3HraH0EQT9U" xr:uid="{99D03BCF-2CC4-4CD5-8071-704D5566BBA1}"/>
    <hyperlink ref="D225" r:id="rId108" display="https://www.google.com/url?q=http://www.retromodem.com&amp;sa=D&amp;source=editors&amp;ust=1758659053967856&amp;usg=AOvVaw0_PahITImXOXDj071ixyLL" xr:uid="{7DCECFC6-5854-40F9-815C-C809C7F69600}"/>
    <hyperlink ref="D226" r:id="rId109" display="https://www.google.com/url?q=https://techdungeon.xyz&amp;sa=D&amp;source=editors&amp;ust=1758659053968002&amp;usg=AOvVaw3OsPqsO7Z2sdEhIHR-xiFP" xr:uid="{219C42A1-625B-4FC4-BE2F-628E9D4959D3}"/>
    <hyperlink ref="D228" r:id="rId110" display="https://www.google.com/url?q=http://www.the8bitguy.com&amp;sa=D&amp;source=editors&amp;ust=1758659053968260&amp;usg=AOvVaw2-k8vNd_ysppij5pl11fNx" xr:uid="{7337F301-1F94-4CFD-AFA8-F5B5B04668B9}"/>
    <hyperlink ref="D230" r:id="rId111" display="https://www.google.com/url?q=https://ebay.us/m/YCyw2c&amp;sa=D&amp;source=editors&amp;ust=1758659053968553&amp;usg=AOvVaw0RrHj3QXrqZnaXcAL5RwBy" xr:uid="{61490644-77DD-43F8-9C4C-C817CF1C3926}"/>
    <hyperlink ref="D231" r:id="rId112" display="https://www.google.com/url?q=https://www.facebook.com/groups/690000664701397&amp;sa=D&amp;source=editors&amp;ust=1758659053968711&amp;usg=AOvVaw0OO6BeykTy1KOJdA9SOdrH" xr:uid="{B17AB822-9AC6-4446-810B-3693BC889182}"/>
    <hyperlink ref="D232" r:id="rId113" display="https://www.google.com/url?q=http://www.sprawltechlib.com/&amp;sa=D&amp;source=editors&amp;ust=1758659053968848&amp;usg=AOvVaw3Bj6_FaIiUeAUMQJgp63u7" xr:uid="{C8212B34-E178-4A6F-BCC0-164769AF1E11}"/>
    <hyperlink ref="D233" r:id="rId114" display="https://www.google.com/url?q=http://thestopbits.net&amp;sa=D&amp;source=editors&amp;ust=1758659053968989&amp;usg=AOvVaw0Hdfo3qaby0XICvGKQrpZR" xr:uid="{893A55E6-411F-47CE-B01B-A7C73C087424}"/>
    <hyperlink ref="D234" r:id="rId115" display="https://www.google.com/url?q=https://michaelsweb.site/ti-computer-sale/&amp;sa=D&amp;source=editors&amp;ust=1758659053969145&amp;usg=AOvVaw3esZ3gTsU4ROnK58thVRqr" xr:uid="{AE9AA879-571E-4BE2-8D04-984BC1096A26}"/>
    <hyperlink ref="D238" r:id="rId116" display="https://www.google.com/url?q=https://vcfmw.org&amp;sa=D&amp;source=editors&amp;ust=1758659053969608&amp;usg=AOvVaw3BatulnKSGgKuAxWSxeJI4" xr:uid="{C6861148-7B3B-40B1-B717-F67490DD2555}"/>
    <hyperlink ref="D239" r:id="rId117" display="https://www.google.com/url?q=http://vcfed.org&amp;sa=D&amp;source=editors&amp;ust=1758659053969759&amp;usg=AOvVaw2o4Uu2xW7gI3zxTsmtrgfi" xr:uid="{A6C3AF0F-A9FD-495A-9074-7F045B8D1AD4}"/>
    <hyperlink ref="D241" r:id="rId118" display="https://www.google.com/url?q=https://wafflenet.com&amp;sa=D&amp;source=editors&amp;ust=1758659053969994&amp;usg=AOvVaw1TuzB2hOisSK50htezhVNs" xr:uid="{FEE1E7DD-3BC8-491F-803C-969FF8D6784B}"/>
    <hyperlink ref="D242" r:id="rId119" display="https://www.google.com/url?q=http://Facebook.com/walkercomputersol&amp;sa=D&amp;source=editors&amp;ust=1758659053970149&amp;usg=AOvVaw3x9KeKk6OqO0pFHPUa6Z6f" xr:uid="{E5C870AF-4DC4-46DC-B542-9EF4050B3FEC}"/>
    <hyperlink ref="D244" r:id="rId120" display="https://www.google.com/url?q=https://www.anl.gov/cels&amp;sa=D&amp;source=editors&amp;ust=1758659053970388&amp;usg=AOvVaw1x6CpvHih2PZC8r2tJc8D5" xr:uid="{E4DF4561-D1F6-458E-BBAB-0FBCBD1897F6}"/>
    <hyperlink ref="D245" r:id="rId121" display="https://www.google.com/url?q=https://docs.google.com/document/d/1FjVjNasWbjvj4Z1VgBGOZuFeCn4j6L2GgcXAmoW9mXA/edit?usp%3Dsharing&amp;sa=D&amp;source=editors&amp;ust=1758659053970539&amp;usg=AOvVaw1cyKG0vIUP9PEGjW06FxDZ" xr:uid="{8644B926-F256-4D4E-971C-7C30DFF0689D}"/>
    <hyperlink ref="D247" r:id="rId122" display="https://www.google.com/url?q=http://WisconsinComputerClub.com&amp;sa=D&amp;source=editors&amp;ust=1758659053970836&amp;usg=AOvVaw2YjyBzlCsXDpTLflBs5Gtl" xr:uid="{FFFF0B5D-A01C-47B8-9991-C2A193878573}"/>
    <hyperlink ref="D248" r:id="rId123" display="https://www.google.com/url?q=http://quarex.com&amp;sa=D&amp;source=editors&amp;ust=1758659053970993&amp;usg=AOvVaw3aJqKlSrQxQHEZkm_jAPpm" xr:uid="{B65FE252-7558-42B5-8559-97F2379EFEA2}"/>
    <hyperlink ref="D249" r:id="rId124" display="https://www.google.com/url?q=https://zap-coders.com/&amp;sa=D&amp;source=editors&amp;ust=1758659053971149&amp;usg=AOvVaw0BYerb8gJKAbkLlxg68c8L" xr:uid="{8622B69B-717F-4E78-9CDB-914B6ED252A5}"/>
    <hyperlink ref="D250" r:id="rId125" display="https://www.google.com/url?q=https://www.facebook.com/retrotecharcade&amp;sa=D&amp;source=editors&amp;ust=1758659053971295&amp;usg=AOvVaw1QDn4Tq0VeV9aHg_P6Xy0u" xr:uid="{4EAFD0E1-762F-4CAC-B9C6-F25E5E6C871C}"/>
    <hyperlink ref="D251" r:id="rId126" display="https://www.google.com/url?q=https://zigzagjoe.com&amp;sa=D&amp;source=editors&amp;ust=1758659053971431&amp;usg=AOvVaw08XmIKgMVyU64_PGw6siQL" xr:uid="{A492467E-0690-4027-ABA9-0689288508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6D854-006D-44BD-A65D-EBBF6955EE05}">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CD2FF-0573-43F0-8623-E1428E0742DB}">
  <sheetPr codeName="Sheet2"/>
  <dimension ref="A1:M365"/>
  <sheetViews>
    <sheetView workbookViewId="0">
      <selection activeCell="D1" sqref="D1"/>
    </sheetView>
  </sheetViews>
  <sheetFormatPr defaultRowHeight="15" x14ac:dyDescent="0.25"/>
  <cols>
    <col min="3" max="3" width="10.5703125" style="3" bestFit="1" customWidth="1"/>
    <col min="4" max="4" width="16" customWidth="1"/>
  </cols>
  <sheetData>
    <row r="1" spans="1:9" x14ac:dyDescent="0.25">
      <c r="A1">
        <v>70000</v>
      </c>
      <c r="C1" s="47">
        <v>10</v>
      </c>
      <c r="D1" s="8">
        <f>+D125</f>
        <v>58310.215653309373</v>
      </c>
      <c r="E1">
        <v>5.7000000000000002E-2</v>
      </c>
      <c r="F1">
        <v>405</v>
      </c>
      <c r="G1">
        <v>750</v>
      </c>
    </row>
    <row r="2" spans="1:9" x14ac:dyDescent="0.25">
      <c r="A2">
        <f>+E1</f>
        <v>5.7000000000000002E-2</v>
      </c>
      <c r="C2" s="47">
        <v>15</v>
      </c>
      <c r="D2" s="8">
        <f>+D180</f>
        <v>50284.994821938715</v>
      </c>
      <c r="E2">
        <v>0.06</v>
      </c>
      <c r="G2">
        <v>600</v>
      </c>
      <c r="I2" s="39"/>
    </row>
    <row r="3" spans="1:9" x14ac:dyDescent="0.25">
      <c r="A3">
        <f>+A2/12</f>
        <v>4.7499999999999999E-3</v>
      </c>
      <c r="C3" s="47">
        <v>30</v>
      </c>
      <c r="D3" s="8">
        <f>+D365</f>
        <v>1214.7002870183931</v>
      </c>
      <c r="E3">
        <v>6.3E-2</v>
      </c>
      <c r="G3">
        <v>405</v>
      </c>
    </row>
    <row r="4" spans="1:9" x14ac:dyDescent="0.25">
      <c r="A4">
        <f>+F1</f>
        <v>405</v>
      </c>
    </row>
    <row r="6" spans="1:9" x14ac:dyDescent="0.25">
      <c r="A6">
        <v>1</v>
      </c>
      <c r="B6">
        <f>+A4</f>
        <v>405</v>
      </c>
      <c r="C6" s="3">
        <f>+A1*A3</f>
        <v>332.5</v>
      </c>
      <c r="D6" s="8">
        <f>+A1-B6+C6</f>
        <v>69927.5</v>
      </c>
    </row>
    <row r="7" spans="1:9" x14ac:dyDescent="0.25">
      <c r="A7">
        <f>+A6+1</f>
        <v>2</v>
      </c>
      <c r="B7">
        <f>+B6</f>
        <v>405</v>
      </c>
      <c r="C7" s="3">
        <f>+D6*$A$3</f>
        <v>332.15562499999999</v>
      </c>
      <c r="D7" s="8">
        <f>+D6-B7+C7</f>
        <v>69854.655624999999</v>
      </c>
    </row>
    <row r="8" spans="1:9" x14ac:dyDescent="0.25">
      <c r="A8">
        <f t="shared" ref="A8:A71" si="0">+A7+1</f>
        <v>3</v>
      </c>
      <c r="B8">
        <f t="shared" ref="B8:B71" si="1">+B7</f>
        <v>405</v>
      </c>
      <c r="C8" s="3">
        <f t="shared" ref="C8:C71" si="2">+D7*$A$3</f>
        <v>331.80961421874997</v>
      </c>
      <c r="D8" s="8">
        <f t="shared" ref="D8:D71" si="3">+D7-B8+C8</f>
        <v>69781.465239218756</v>
      </c>
    </row>
    <row r="9" spans="1:9" x14ac:dyDescent="0.25">
      <c r="A9">
        <f t="shared" si="0"/>
        <v>4</v>
      </c>
      <c r="B9">
        <f t="shared" si="1"/>
        <v>405</v>
      </c>
      <c r="C9" s="3">
        <f t="shared" si="2"/>
        <v>331.46195988628909</v>
      </c>
      <c r="D9" s="8">
        <f t="shared" si="3"/>
        <v>69707.927199105048</v>
      </c>
    </row>
    <row r="10" spans="1:9" x14ac:dyDescent="0.25">
      <c r="A10">
        <f t="shared" si="0"/>
        <v>5</v>
      </c>
      <c r="B10">
        <f t="shared" si="1"/>
        <v>405</v>
      </c>
      <c r="C10" s="3">
        <f t="shared" si="2"/>
        <v>331.11265419574897</v>
      </c>
      <c r="D10" s="8">
        <f t="shared" si="3"/>
        <v>69634.039853300797</v>
      </c>
    </row>
    <row r="11" spans="1:9" x14ac:dyDescent="0.25">
      <c r="A11">
        <f t="shared" si="0"/>
        <v>6</v>
      </c>
      <c r="B11">
        <f t="shared" si="1"/>
        <v>405</v>
      </c>
      <c r="C11" s="3">
        <f t="shared" si="2"/>
        <v>330.7616893031788</v>
      </c>
      <c r="D11" s="8">
        <f t="shared" si="3"/>
        <v>69559.801542603978</v>
      </c>
    </row>
    <row r="12" spans="1:9" x14ac:dyDescent="0.25">
      <c r="A12">
        <f t="shared" si="0"/>
        <v>7</v>
      </c>
      <c r="B12">
        <f t="shared" si="1"/>
        <v>405</v>
      </c>
      <c r="C12" s="3">
        <f t="shared" si="2"/>
        <v>330.40905732736888</v>
      </c>
      <c r="D12" s="8">
        <f t="shared" si="3"/>
        <v>69485.21059993135</v>
      </c>
    </row>
    <row r="13" spans="1:9" x14ac:dyDescent="0.25">
      <c r="A13">
        <f t="shared" si="0"/>
        <v>8</v>
      </c>
      <c r="B13">
        <f t="shared" si="1"/>
        <v>405</v>
      </c>
      <c r="C13" s="3">
        <f t="shared" si="2"/>
        <v>330.0547503496739</v>
      </c>
      <c r="D13" s="8">
        <f t="shared" si="3"/>
        <v>69410.265350281028</v>
      </c>
    </row>
    <row r="14" spans="1:9" x14ac:dyDescent="0.25">
      <c r="A14">
        <f t="shared" si="0"/>
        <v>9</v>
      </c>
      <c r="B14">
        <f t="shared" si="1"/>
        <v>405</v>
      </c>
      <c r="C14" s="3">
        <f t="shared" si="2"/>
        <v>329.69876041383486</v>
      </c>
      <c r="D14" s="8">
        <f t="shared" si="3"/>
        <v>69334.964110694869</v>
      </c>
    </row>
    <row r="15" spans="1:9" x14ac:dyDescent="0.25">
      <c r="A15">
        <f t="shared" si="0"/>
        <v>10</v>
      </c>
      <c r="B15">
        <f t="shared" si="1"/>
        <v>405</v>
      </c>
      <c r="C15" s="3">
        <f t="shared" si="2"/>
        <v>329.34107952580064</v>
      </c>
      <c r="D15" s="8">
        <f t="shared" si="3"/>
        <v>69259.305190220664</v>
      </c>
    </row>
    <row r="16" spans="1:9" x14ac:dyDescent="0.25">
      <c r="A16">
        <f t="shared" si="0"/>
        <v>11</v>
      </c>
      <c r="B16">
        <f t="shared" si="1"/>
        <v>405</v>
      </c>
      <c r="C16" s="3">
        <f t="shared" si="2"/>
        <v>328.98169965354816</v>
      </c>
      <c r="D16" s="8">
        <f t="shared" si="3"/>
        <v>69183.286889874216</v>
      </c>
    </row>
    <row r="17" spans="1:13" x14ac:dyDescent="0.25">
      <c r="A17">
        <f t="shared" si="0"/>
        <v>12</v>
      </c>
      <c r="B17">
        <f t="shared" si="1"/>
        <v>405</v>
      </c>
      <c r="C17" s="3">
        <f t="shared" si="2"/>
        <v>328.62061272690249</v>
      </c>
      <c r="D17" s="8">
        <f t="shared" si="3"/>
        <v>69106.907502601112</v>
      </c>
    </row>
    <row r="18" spans="1:13" x14ac:dyDescent="0.25">
      <c r="A18">
        <f t="shared" si="0"/>
        <v>13</v>
      </c>
      <c r="B18">
        <f t="shared" si="1"/>
        <v>405</v>
      </c>
      <c r="C18" s="3">
        <f t="shared" si="2"/>
        <v>328.25781063735525</v>
      </c>
      <c r="D18" s="8">
        <f t="shared" si="3"/>
        <v>69030.165313238467</v>
      </c>
      <c r="M18" s="10"/>
    </row>
    <row r="19" spans="1:13" x14ac:dyDescent="0.25">
      <c r="A19">
        <f t="shared" si="0"/>
        <v>14</v>
      </c>
      <c r="B19">
        <f t="shared" si="1"/>
        <v>405</v>
      </c>
      <c r="C19" s="3">
        <f t="shared" si="2"/>
        <v>327.89328523788271</v>
      </c>
      <c r="D19" s="8">
        <f t="shared" si="3"/>
        <v>68953.058598476346</v>
      </c>
    </row>
    <row r="20" spans="1:13" x14ac:dyDescent="0.25">
      <c r="A20">
        <f t="shared" si="0"/>
        <v>15</v>
      </c>
      <c r="B20">
        <f t="shared" si="1"/>
        <v>405</v>
      </c>
      <c r="C20" s="3">
        <f t="shared" si="2"/>
        <v>327.52702834276261</v>
      </c>
      <c r="D20" s="8">
        <f t="shared" si="3"/>
        <v>68875.585626819113</v>
      </c>
    </row>
    <row r="21" spans="1:13" x14ac:dyDescent="0.25">
      <c r="A21">
        <f t="shared" si="0"/>
        <v>16</v>
      </c>
      <c r="B21">
        <f t="shared" si="1"/>
        <v>405</v>
      </c>
      <c r="C21" s="3">
        <f t="shared" si="2"/>
        <v>327.15903172739075</v>
      </c>
      <c r="D21" s="8">
        <f t="shared" si="3"/>
        <v>68797.744658546508</v>
      </c>
    </row>
    <row r="22" spans="1:13" x14ac:dyDescent="0.25">
      <c r="A22">
        <f t="shared" si="0"/>
        <v>17</v>
      </c>
      <c r="B22">
        <f t="shared" si="1"/>
        <v>405</v>
      </c>
      <c r="C22" s="3">
        <f t="shared" si="2"/>
        <v>326.78928712809591</v>
      </c>
      <c r="D22" s="8">
        <f t="shared" si="3"/>
        <v>68719.533945674601</v>
      </c>
    </row>
    <row r="23" spans="1:13" x14ac:dyDescent="0.25">
      <c r="A23">
        <f t="shared" si="0"/>
        <v>18</v>
      </c>
      <c r="B23">
        <f t="shared" si="1"/>
        <v>405</v>
      </c>
      <c r="C23" s="3">
        <f t="shared" si="2"/>
        <v>326.41778624195433</v>
      </c>
      <c r="D23" s="8">
        <f t="shared" si="3"/>
        <v>68640.951731916561</v>
      </c>
    </row>
    <row r="24" spans="1:13" x14ac:dyDescent="0.25">
      <c r="A24">
        <f t="shared" si="0"/>
        <v>19</v>
      </c>
      <c r="B24">
        <f t="shared" si="1"/>
        <v>405</v>
      </c>
      <c r="C24" s="3">
        <f t="shared" si="2"/>
        <v>326.04452072660365</v>
      </c>
      <c r="D24" s="8">
        <f t="shared" si="3"/>
        <v>68561.996252643163</v>
      </c>
    </row>
    <row r="25" spans="1:13" x14ac:dyDescent="0.25">
      <c r="A25">
        <f t="shared" si="0"/>
        <v>20</v>
      </c>
      <c r="B25">
        <f t="shared" si="1"/>
        <v>405</v>
      </c>
      <c r="C25" s="3">
        <f t="shared" si="2"/>
        <v>325.66948220005503</v>
      </c>
      <c r="D25" s="8">
        <f t="shared" si="3"/>
        <v>68482.66573484322</v>
      </c>
    </row>
    <row r="26" spans="1:13" x14ac:dyDescent="0.25">
      <c r="A26">
        <f t="shared" si="0"/>
        <v>21</v>
      </c>
      <c r="B26">
        <f t="shared" si="1"/>
        <v>405</v>
      </c>
      <c r="C26" s="3">
        <f t="shared" si="2"/>
        <v>325.29266224050531</v>
      </c>
      <c r="D26" s="8">
        <f t="shared" si="3"/>
        <v>68402.958397083727</v>
      </c>
    </row>
    <row r="27" spans="1:13" x14ac:dyDescent="0.25">
      <c r="A27">
        <f t="shared" si="0"/>
        <v>22</v>
      </c>
      <c r="B27">
        <f t="shared" si="1"/>
        <v>405</v>
      </c>
      <c r="C27" s="3">
        <f t="shared" si="2"/>
        <v>324.91405238614772</v>
      </c>
      <c r="D27" s="8">
        <f t="shared" si="3"/>
        <v>68322.872449469869</v>
      </c>
    </row>
    <row r="28" spans="1:13" x14ac:dyDescent="0.25">
      <c r="A28">
        <f t="shared" si="0"/>
        <v>23</v>
      </c>
      <c r="B28">
        <f t="shared" si="1"/>
        <v>405</v>
      </c>
      <c r="C28" s="3">
        <f t="shared" si="2"/>
        <v>324.53364413498184</v>
      </c>
      <c r="D28" s="8">
        <f t="shared" si="3"/>
        <v>68242.406093604848</v>
      </c>
    </row>
    <row r="29" spans="1:13" x14ac:dyDescent="0.25">
      <c r="A29">
        <f t="shared" si="0"/>
        <v>24</v>
      </c>
      <c r="B29">
        <f t="shared" si="1"/>
        <v>405</v>
      </c>
      <c r="C29" s="3">
        <f t="shared" si="2"/>
        <v>324.15142894462304</v>
      </c>
      <c r="D29" s="8">
        <f t="shared" si="3"/>
        <v>68161.557522549469</v>
      </c>
    </row>
    <row r="30" spans="1:13" x14ac:dyDescent="0.25">
      <c r="A30">
        <f t="shared" si="0"/>
        <v>25</v>
      </c>
      <c r="B30">
        <f t="shared" si="1"/>
        <v>405</v>
      </c>
      <c r="C30" s="3">
        <f t="shared" si="2"/>
        <v>323.76739823210994</v>
      </c>
      <c r="D30" s="8">
        <f t="shared" si="3"/>
        <v>68080.324920781582</v>
      </c>
    </row>
    <row r="31" spans="1:13" x14ac:dyDescent="0.25">
      <c r="A31">
        <f t="shared" si="0"/>
        <v>26</v>
      </c>
      <c r="B31">
        <f t="shared" si="1"/>
        <v>405</v>
      </c>
      <c r="C31" s="3">
        <f t="shared" si="2"/>
        <v>323.38154337371253</v>
      </c>
      <c r="D31" s="8">
        <f t="shared" si="3"/>
        <v>67998.706464155301</v>
      </c>
    </row>
    <row r="32" spans="1:13" x14ac:dyDescent="0.25">
      <c r="A32">
        <f t="shared" si="0"/>
        <v>27</v>
      </c>
      <c r="B32">
        <f t="shared" si="1"/>
        <v>405</v>
      </c>
      <c r="C32" s="3">
        <f t="shared" si="2"/>
        <v>322.99385570473765</v>
      </c>
      <c r="D32" s="8">
        <f t="shared" si="3"/>
        <v>67916.700319860043</v>
      </c>
    </row>
    <row r="33" spans="1:4" x14ac:dyDescent="0.25">
      <c r="A33">
        <f t="shared" si="0"/>
        <v>28</v>
      </c>
      <c r="B33">
        <f t="shared" si="1"/>
        <v>405</v>
      </c>
      <c r="C33" s="3">
        <f t="shared" si="2"/>
        <v>322.60432651933519</v>
      </c>
      <c r="D33" s="8">
        <f t="shared" si="3"/>
        <v>67834.304646379373</v>
      </c>
    </row>
    <row r="34" spans="1:4" x14ac:dyDescent="0.25">
      <c r="A34">
        <f t="shared" si="0"/>
        <v>29</v>
      </c>
      <c r="B34">
        <f t="shared" si="1"/>
        <v>405</v>
      </c>
      <c r="C34" s="3">
        <f t="shared" si="2"/>
        <v>322.21294707030199</v>
      </c>
      <c r="D34" s="8">
        <f t="shared" si="3"/>
        <v>67751.51759344968</v>
      </c>
    </row>
    <row r="35" spans="1:4" x14ac:dyDescent="0.25">
      <c r="A35">
        <f t="shared" si="0"/>
        <v>30</v>
      </c>
      <c r="B35">
        <f t="shared" si="1"/>
        <v>405</v>
      </c>
      <c r="C35" s="3">
        <f t="shared" si="2"/>
        <v>321.81970856888597</v>
      </c>
      <c r="D35" s="8">
        <f t="shared" si="3"/>
        <v>67668.337302018568</v>
      </c>
    </row>
    <row r="36" spans="1:4" x14ac:dyDescent="0.25">
      <c r="A36">
        <f t="shared" si="0"/>
        <v>31</v>
      </c>
      <c r="B36">
        <f t="shared" si="1"/>
        <v>405</v>
      </c>
      <c r="C36" s="3">
        <f t="shared" si="2"/>
        <v>321.4246021845882</v>
      </c>
      <c r="D36" s="8">
        <f t="shared" si="3"/>
        <v>67584.761904203158</v>
      </c>
    </row>
    <row r="37" spans="1:4" x14ac:dyDescent="0.25">
      <c r="A37">
        <f t="shared" si="0"/>
        <v>32</v>
      </c>
      <c r="B37">
        <f t="shared" si="1"/>
        <v>405</v>
      </c>
      <c r="C37" s="3">
        <f t="shared" si="2"/>
        <v>321.02761904496498</v>
      </c>
      <c r="D37" s="8">
        <f t="shared" si="3"/>
        <v>67500.789523248124</v>
      </c>
    </row>
    <row r="38" spans="1:4" x14ac:dyDescent="0.25">
      <c r="A38">
        <f t="shared" si="0"/>
        <v>33</v>
      </c>
      <c r="B38">
        <f t="shared" si="1"/>
        <v>405</v>
      </c>
      <c r="C38" s="3">
        <f t="shared" si="2"/>
        <v>320.62875023542858</v>
      </c>
      <c r="D38" s="8">
        <f t="shared" si="3"/>
        <v>67416.418273483549</v>
      </c>
    </row>
    <row r="39" spans="1:4" x14ac:dyDescent="0.25">
      <c r="A39">
        <f t="shared" si="0"/>
        <v>34</v>
      </c>
      <c r="B39">
        <f t="shared" si="1"/>
        <v>405</v>
      </c>
      <c r="C39" s="3">
        <f t="shared" si="2"/>
        <v>320.22798679904685</v>
      </c>
      <c r="D39" s="8">
        <f t="shared" si="3"/>
        <v>67331.646260282592</v>
      </c>
    </row>
    <row r="40" spans="1:4" x14ac:dyDescent="0.25">
      <c r="A40">
        <f t="shared" si="0"/>
        <v>35</v>
      </c>
      <c r="B40">
        <f t="shared" si="1"/>
        <v>405</v>
      </c>
      <c r="C40" s="3">
        <f t="shared" si="2"/>
        <v>319.82531973634229</v>
      </c>
      <c r="D40" s="8">
        <f t="shared" si="3"/>
        <v>67246.47158001893</v>
      </c>
    </row>
    <row r="41" spans="1:4" x14ac:dyDescent="0.25">
      <c r="A41">
        <f t="shared" si="0"/>
        <v>36</v>
      </c>
      <c r="B41">
        <f t="shared" si="1"/>
        <v>405</v>
      </c>
      <c r="C41" s="3">
        <f t="shared" si="2"/>
        <v>319.4207400050899</v>
      </c>
      <c r="D41" s="8">
        <f t="shared" si="3"/>
        <v>67160.892320024024</v>
      </c>
    </row>
    <row r="42" spans="1:4" x14ac:dyDescent="0.25">
      <c r="A42">
        <f t="shared" si="0"/>
        <v>37</v>
      </c>
      <c r="B42">
        <f t="shared" si="1"/>
        <v>405</v>
      </c>
      <c r="C42" s="3">
        <f t="shared" si="2"/>
        <v>319.01423852011413</v>
      </c>
      <c r="D42" s="8">
        <f t="shared" si="3"/>
        <v>67074.906558544142</v>
      </c>
    </row>
    <row r="43" spans="1:4" x14ac:dyDescent="0.25">
      <c r="A43">
        <f t="shared" si="0"/>
        <v>38</v>
      </c>
      <c r="B43">
        <f t="shared" si="1"/>
        <v>405</v>
      </c>
      <c r="C43" s="3">
        <f t="shared" si="2"/>
        <v>318.60580615308464</v>
      </c>
      <c r="D43" s="8">
        <f t="shared" si="3"/>
        <v>66988.512364697221</v>
      </c>
    </row>
    <row r="44" spans="1:4" x14ac:dyDescent="0.25">
      <c r="A44">
        <f t="shared" si="0"/>
        <v>39</v>
      </c>
      <c r="B44">
        <f t="shared" si="1"/>
        <v>405</v>
      </c>
      <c r="C44" s="3">
        <f t="shared" si="2"/>
        <v>318.19543373231181</v>
      </c>
      <c r="D44" s="8">
        <f t="shared" si="3"/>
        <v>66901.707798429532</v>
      </c>
    </row>
    <row r="45" spans="1:4" x14ac:dyDescent="0.25">
      <c r="A45">
        <f t="shared" si="0"/>
        <v>40</v>
      </c>
      <c r="B45">
        <f t="shared" si="1"/>
        <v>405</v>
      </c>
      <c r="C45" s="3">
        <f t="shared" si="2"/>
        <v>317.78311204254027</v>
      </c>
      <c r="D45" s="8">
        <f t="shared" si="3"/>
        <v>66814.490910472072</v>
      </c>
    </row>
    <row r="46" spans="1:4" x14ac:dyDescent="0.25">
      <c r="A46">
        <f t="shared" si="0"/>
        <v>41</v>
      </c>
      <c r="B46">
        <f t="shared" si="1"/>
        <v>405</v>
      </c>
      <c r="C46" s="3">
        <f t="shared" si="2"/>
        <v>317.36883182474236</v>
      </c>
      <c r="D46" s="8">
        <f t="shared" si="3"/>
        <v>66726.859742296816</v>
      </c>
    </row>
    <row r="47" spans="1:4" x14ac:dyDescent="0.25">
      <c r="A47">
        <f t="shared" si="0"/>
        <v>42</v>
      </c>
      <c r="B47">
        <f t="shared" si="1"/>
        <v>405</v>
      </c>
      <c r="C47" s="3">
        <f t="shared" si="2"/>
        <v>316.95258377590989</v>
      </c>
      <c r="D47" s="8">
        <f t="shared" si="3"/>
        <v>66638.81232607273</v>
      </c>
    </row>
    <row r="48" spans="1:4" x14ac:dyDescent="0.25">
      <c r="A48">
        <f t="shared" si="0"/>
        <v>43</v>
      </c>
      <c r="B48">
        <f t="shared" si="1"/>
        <v>405</v>
      </c>
      <c r="C48" s="3">
        <f t="shared" si="2"/>
        <v>316.53435854884543</v>
      </c>
      <c r="D48" s="8">
        <f t="shared" si="3"/>
        <v>66550.346684621574</v>
      </c>
    </row>
    <row r="49" spans="1:4" x14ac:dyDescent="0.25">
      <c r="A49">
        <f t="shared" si="0"/>
        <v>44</v>
      </c>
      <c r="B49">
        <f t="shared" si="1"/>
        <v>405</v>
      </c>
      <c r="C49" s="3">
        <f t="shared" si="2"/>
        <v>316.11414675195249</v>
      </c>
      <c r="D49" s="8">
        <f t="shared" si="3"/>
        <v>66461.460831373523</v>
      </c>
    </row>
    <row r="50" spans="1:4" x14ac:dyDescent="0.25">
      <c r="A50">
        <f t="shared" si="0"/>
        <v>45</v>
      </c>
      <c r="B50">
        <f t="shared" si="1"/>
        <v>405</v>
      </c>
      <c r="C50" s="3">
        <f t="shared" si="2"/>
        <v>315.69193894902423</v>
      </c>
      <c r="D50" s="8">
        <f t="shared" si="3"/>
        <v>66372.152770322544</v>
      </c>
    </row>
    <row r="51" spans="1:4" x14ac:dyDescent="0.25">
      <c r="A51">
        <f t="shared" si="0"/>
        <v>46</v>
      </c>
      <c r="B51">
        <f t="shared" si="1"/>
        <v>405</v>
      </c>
      <c r="C51" s="3">
        <f t="shared" si="2"/>
        <v>315.26772565903207</v>
      </c>
      <c r="D51" s="8">
        <f t="shared" si="3"/>
        <v>66282.420495981569</v>
      </c>
    </row>
    <row r="52" spans="1:4" x14ac:dyDescent="0.25">
      <c r="A52">
        <f t="shared" si="0"/>
        <v>47</v>
      </c>
      <c r="B52">
        <f t="shared" si="1"/>
        <v>405</v>
      </c>
      <c r="C52" s="3">
        <f t="shared" si="2"/>
        <v>314.84149735591245</v>
      </c>
      <c r="D52" s="8">
        <f t="shared" si="3"/>
        <v>66192.261993337481</v>
      </c>
    </row>
    <row r="53" spans="1:4" x14ac:dyDescent="0.25">
      <c r="A53">
        <f t="shared" si="0"/>
        <v>48</v>
      </c>
      <c r="B53">
        <f t="shared" si="1"/>
        <v>405</v>
      </c>
      <c r="C53" s="3">
        <f t="shared" si="2"/>
        <v>314.41324446835301</v>
      </c>
      <c r="D53" s="8">
        <f t="shared" si="3"/>
        <v>66101.67523780583</v>
      </c>
    </row>
    <row r="54" spans="1:4" x14ac:dyDescent="0.25">
      <c r="A54">
        <f t="shared" si="0"/>
        <v>49</v>
      </c>
      <c r="B54">
        <f t="shared" si="1"/>
        <v>405</v>
      </c>
      <c r="C54" s="3">
        <f t="shared" si="2"/>
        <v>313.98295737957767</v>
      </c>
      <c r="D54" s="8">
        <f t="shared" si="3"/>
        <v>66010.658195185402</v>
      </c>
    </row>
    <row r="55" spans="1:4" x14ac:dyDescent="0.25">
      <c r="A55">
        <f t="shared" si="0"/>
        <v>50</v>
      </c>
      <c r="B55">
        <f t="shared" si="1"/>
        <v>405</v>
      </c>
      <c r="C55" s="3">
        <f t="shared" si="2"/>
        <v>313.55062642713068</v>
      </c>
      <c r="D55" s="8">
        <f t="shared" si="3"/>
        <v>65919.208821612527</v>
      </c>
    </row>
    <row r="56" spans="1:4" x14ac:dyDescent="0.25">
      <c r="A56">
        <f t="shared" si="0"/>
        <v>51</v>
      </c>
      <c r="B56">
        <f t="shared" si="1"/>
        <v>405</v>
      </c>
      <c r="C56" s="3">
        <f t="shared" si="2"/>
        <v>313.11624190265951</v>
      </c>
      <c r="D56" s="8">
        <f t="shared" si="3"/>
        <v>65827.325063515193</v>
      </c>
    </row>
    <row r="57" spans="1:4" x14ac:dyDescent="0.25">
      <c r="A57">
        <f t="shared" si="0"/>
        <v>52</v>
      </c>
      <c r="B57">
        <f t="shared" si="1"/>
        <v>405</v>
      </c>
      <c r="C57" s="3">
        <f t="shared" si="2"/>
        <v>312.67979405169717</v>
      </c>
      <c r="D57" s="8">
        <f t="shared" si="3"/>
        <v>65735.004857566892</v>
      </c>
    </row>
    <row r="58" spans="1:4" x14ac:dyDescent="0.25">
      <c r="A58">
        <f t="shared" si="0"/>
        <v>53</v>
      </c>
      <c r="B58">
        <f t="shared" si="1"/>
        <v>405</v>
      </c>
      <c r="C58" s="3">
        <f t="shared" si="2"/>
        <v>312.24127307344276</v>
      </c>
      <c r="D58" s="8">
        <f t="shared" si="3"/>
        <v>65642.246130640327</v>
      </c>
    </row>
    <row r="59" spans="1:4" x14ac:dyDescent="0.25">
      <c r="A59">
        <f t="shared" si="0"/>
        <v>54</v>
      </c>
      <c r="B59">
        <f t="shared" si="1"/>
        <v>405</v>
      </c>
      <c r="C59" s="3">
        <f t="shared" si="2"/>
        <v>311.80066912054156</v>
      </c>
      <c r="D59" s="8">
        <f t="shared" si="3"/>
        <v>65549.046799760865</v>
      </c>
    </row>
    <row r="60" spans="1:4" x14ac:dyDescent="0.25">
      <c r="A60">
        <f t="shared" si="0"/>
        <v>55</v>
      </c>
      <c r="B60">
        <f t="shared" si="1"/>
        <v>405</v>
      </c>
      <c r="C60" s="3">
        <f t="shared" si="2"/>
        <v>311.35797229886413</v>
      </c>
      <c r="D60" s="8">
        <f t="shared" si="3"/>
        <v>65455.40477205973</v>
      </c>
    </row>
    <row r="61" spans="1:4" x14ac:dyDescent="0.25">
      <c r="A61">
        <f t="shared" si="0"/>
        <v>56</v>
      </c>
      <c r="B61">
        <f t="shared" si="1"/>
        <v>405</v>
      </c>
      <c r="C61" s="3">
        <f t="shared" si="2"/>
        <v>310.91317266728373</v>
      </c>
      <c r="D61" s="8">
        <f t="shared" si="3"/>
        <v>65361.317944727016</v>
      </c>
    </row>
    <row r="62" spans="1:4" x14ac:dyDescent="0.25">
      <c r="A62">
        <f t="shared" si="0"/>
        <v>57</v>
      </c>
      <c r="B62">
        <f t="shared" si="1"/>
        <v>405</v>
      </c>
      <c r="C62" s="3">
        <f t="shared" si="2"/>
        <v>310.4662602374533</v>
      </c>
      <c r="D62" s="8">
        <f t="shared" si="3"/>
        <v>65266.784204964468</v>
      </c>
    </row>
    <row r="63" spans="1:4" x14ac:dyDescent="0.25">
      <c r="A63">
        <f t="shared" si="0"/>
        <v>58</v>
      </c>
      <c r="B63">
        <f t="shared" si="1"/>
        <v>405</v>
      </c>
      <c r="C63" s="3">
        <f t="shared" si="2"/>
        <v>310.01722497358122</v>
      </c>
      <c r="D63" s="8">
        <f t="shared" si="3"/>
        <v>65171.801429938052</v>
      </c>
    </row>
    <row r="64" spans="1:4" x14ac:dyDescent="0.25">
      <c r="A64">
        <f t="shared" si="0"/>
        <v>59</v>
      </c>
      <c r="B64">
        <f t="shared" si="1"/>
        <v>405</v>
      </c>
      <c r="C64" s="3">
        <f t="shared" si="2"/>
        <v>309.56605679220576</v>
      </c>
      <c r="D64" s="8">
        <f t="shared" si="3"/>
        <v>65076.367486730254</v>
      </c>
    </row>
    <row r="65" spans="1:4" x14ac:dyDescent="0.25">
      <c r="A65">
        <f t="shared" si="0"/>
        <v>60</v>
      </c>
      <c r="B65">
        <f t="shared" si="1"/>
        <v>405</v>
      </c>
      <c r="C65" s="3">
        <f t="shared" si="2"/>
        <v>309.11274556196872</v>
      </c>
      <c r="D65" s="8">
        <f t="shared" si="3"/>
        <v>64980.480232292226</v>
      </c>
    </row>
    <row r="66" spans="1:4" x14ac:dyDescent="0.25">
      <c r="A66">
        <f t="shared" si="0"/>
        <v>61</v>
      </c>
      <c r="B66">
        <f t="shared" si="1"/>
        <v>405</v>
      </c>
      <c r="C66" s="3">
        <f t="shared" si="2"/>
        <v>308.65728110338807</v>
      </c>
      <c r="D66" s="8">
        <f t="shared" si="3"/>
        <v>64884.137513395617</v>
      </c>
    </row>
    <row r="67" spans="1:4" x14ac:dyDescent="0.25">
      <c r="A67">
        <f t="shared" si="0"/>
        <v>62</v>
      </c>
      <c r="B67">
        <f t="shared" si="1"/>
        <v>405</v>
      </c>
      <c r="C67" s="3">
        <f t="shared" si="2"/>
        <v>308.19965318862916</v>
      </c>
      <c r="D67" s="8">
        <f t="shared" si="3"/>
        <v>64787.33716658425</v>
      </c>
    </row>
    <row r="68" spans="1:4" x14ac:dyDescent="0.25">
      <c r="A68">
        <f t="shared" si="0"/>
        <v>63</v>
      </c>
      <c r="B68">
        <f t="shared" si="1"/>
        <v>405</v>
      </c>
      <c r="C68" s="3">
        <f t="shared" si="2"/>
        <v>307.73985154127519</v>
      </c>
      <c r="D68" s="8">
        <f t="shared" si="3"/>
        <v>64690.077018125528</v>
      </c>
    </row>
    <row r="69" spans="1:4" x14ac:dyDescent="0.25">
      <c r="A69">
        <f t="shared" si="0"/>
        <v>64</v>
      </c>
      <c r="B69">
        <f t="shared" si="1"/>
        <v>405</v>
      </c>
      <c r="C69" s="3">
        <f t="shared" si="2"/>
        <v>307.27786583609623</v>
      </c>
      <c r="D69" s="8">
        <f t="shared" si="3"/>
        <v>64592.354883961627</v>
      </c>
    </row>
    <row r="70" spans="1:4" x14ac:dyDescent="0.25">
      <c r="A70">
        <f t="shared" si="0"/>
        <v>65</v>
      </c>
      <c r="B70">
        <f t="shared" si="1"/>
        <v>405</v>
      </c>
      <c r="C70" s="3">
        <f t="shared" si="2"/>
        <v>306.81368569881772</v>
      </c>
      <c r="D70" s="8">
        <f t="shared" si="3"/>
        <v>64494.168569660447</v>
      </c>
    </row>
    <row r="71" spans="1:4" x14ac:dyDescent="0.25">
      <c r="A71">
        <f t="shared" si="0"/>
        <v>66</v>
      </c>
      <c r="B71">
        <f t="shared" si="1"/>
        <v>405</v>
      </c>
      <c r="C71" s="3">
        <f t="shared" si="2"/>
        <v>306.34730070588711</v>
      </c>
      <c r="D71" s="8">
        <f t="shared" si="3"/>
        <v>64395.515870366333</v>
      </c>
    </row>
    <row r="72" spans="1:4" x14ac:dyDescent="0.25">
      <c r="A72">
        <f t="shared" ref="A72:A120" si="4">+A71+1</f>
        <v>67</v>
      </c>
      <c r="B72">
        <f t="shared" ref="B72:B120" si="5">+B71</f>
        <v>405</v>
      </c>
      <c r="C72" s="3">
        <f t="shared" ref="C72:C135" si="6">+D71*$A$3</f>
        <v>305.87870038424006</v>
      </c>
      <c r="D72" s="8">
        <f t="shared" ref="D72:D120" si="7">+D71-B72+C72</f>
        <v>64296.39457075057</v>
      </c>
    </row>
    <row r="73" spans="1:4" x14ac:dyDescent="0.25">
      <c r="A73">
        <f t="shared" si="4"/>
        <v>68</v>
      </c>
      <c r="B73">
        <f t="shared" si="5"/>
        <v>405</v>
      </c>
      <c r="C73" s="3">
        <f t="shared" si="6"/>
        <v>305.40787421106518</v>
      </c>
      <c r="D73" s="8">
        <f t="shared" si="7"/>
        <v>64196.802444961635</v>
      </c>
    </row>
    <row r="74" spans="1:4" x14ac:dyDescent="0.25">
      <c r="A74">
        <f t="shared" si="4"/>
        <v>69</v>
      </c>
      <c r="B74">
        <f t="shared" si="5"/>
        <v>405</v>
      </c>
      <c r="C74" s="3">
        <f t="shared" si="6"/>
        <v>304.93481161356777</v>
      </c>
      <c r="D74" s="8">
        <f t="shared" si="7"/>
        <v>64096.737256575201</v>
      </c>
    </row>
    <row r="75" spans="1:4" x14ac:dyDescent="0.25">
      <c r="A75">
        <f t="shared" si="4"/>
        <v>70</v>
      </c>
      <c r="B75">
        <f t="shared" si="5"/>
        <v>405</v>
      </c>
      <c r="C75" s="3">
        <f t="shared" si="6"/>
        <v>304.45950196873218</v>
      </c>
      <c r="D75" s="8">
        <f t="shared" si="7"/>
        <v>63996.196758543934</v>
      </c>
    </row>
    <row r="76" spans="1:4" x14ac:dyDescent="0.25">
      <c r="A76">
        <f t="shared" si="4"/>
        <v>71</v>
      </c>
      <c r="B76">
        <f t="shared" si="5"/>
        <v>405</v>
      </c>
      <c r="C76" s="3">
        <f t="shared" si="6"/>
        <v>303.98193460308369</v>
      </c>
      <c r="D76" s="8">
        <f t="shared" si="7"/>
        <v>63895.17869314702</v>
      </c>
    </row>
    <row r="77" spans="1:4" x14ac:dyDescent="0.25">
      <c r="A77">
        <f t="shared" si="4"/>
        <v>72</v>
      </c>
      <c r="B77">
        <f t="shared" si="5"/>
        <v>405</v>
      </c>
      <c r="C77" s="3">
        <f t="shared" si="6"/>
        <v>303.50209879244835</v>
      </c>
      <c r="D77" s="8">
        <f t="shared" si="7"/>
        <v>63793.680791939471</v>
      </c>
    </row>
    <row r="78" spans="1:4" x14ac:dyDescent="0.25">
      <c r="A78">
        <f t="shared" si="4"/>
        <v>73</v>
      </c>
      <c r="B78">
        <f t="shared" si="5"/>
        <v>405</v>
      </c>
      <c r="C78" s="3">
        <f t="shared" si="6"/>
        <v>303.01998376171247</v>
      </c>
      <c r="D78" s="8">
        <f t="shared" si="7"/>
        <v>63691.700775701182</v>
      </c>
    </row>
    <row r="79" spans="1:4" x14ac:dyDescent="0.25">
      <c r="A79">
        <f t="shared" si="4"/>
        <v>74</v>
      </c>
      <c r="B79">
        <f t="shared" si="5"/>
        <v>405</v>
      </c>
      <c r="C79" s="3">
        <f t="shared" si="6"/>
        <v>302.53557868458063</v>
      </c>
      <c r="D79" s="8">
        <f t="shared" si="7"/>
        <v>63589.236354385765</v>
      </c>
    </row>
    <row r="80" spans="1:4" x14ac:dyDescent="0.25">
      <c r="A80">
        <f t="shared" si="4"/>
        <v>75</v>
      </c>
      <c r="B80">
        <f t="shared" si="5"/>
        <v>405</v>
      </c>
      <c r="C80" s="3">
        <f t="shared" si="6"/>
        <v>302.04887268333238</v>
      </c>
      <c r="D80" s="8">
        <f t="shared" si="7"/>
        <v>63486.2852270691</v>
      </c>
    </row>
    <row r="81" spans="1:4" x14ac:dyDescent="0.25">
      <c r="A81">
        <f t="shared" si="4"/>
        <v>76</v>
      </c>
      <c r="B81">
        <f t="shared" si="5"/>
        <v>405</v>
      </c>
      <c r="C81" s="3">
        <f t="shared" si="6"/>
        <v>301.55985482857824</v>
      </c>
      <c r="D81" s="8">
        <f t="shared" si="7"/>
        <v>63382.845081897678</v>
      </c>
    </row>
    <row r="82" spans="1:4" x14ac:dyDescent="0.25">
      <c r="A82">
        <f t="shared" si="4"/>
        <v>77</v>
      </c>
      <c r="B82">
        <f t="shared" si="5"/>
        <v>405</v>
      </c>
      <c r="C82" s="3">
        <f t="shared" si="6"/>
        <v>301.06851413901398</v>
      </c>
      <c r="D82" s="8">
        <f t="shared" si="7"/>
        <v>63278.913596036691</v>
      </c>
    </row>
    <row r="83" spans="1:4" x14ac:dyDescent="0.25">
      <c r="A83">
        <f t="shared" si="4"/>
        <v>78</v>
      </c>
      <c r="B83">
        <f t="shared" si="5"/>
        <v>405</v>
      </c>
      <c r="C83" s="3">
        <f t="shared" si="6"/>
        <v>300.57483958117427</v>
      </c>
      <c r="D83" s="8">
        <f t="shared" si="7"/>
        <v>63174.488435617866</v>
      </c>
    </row>
    <row r="84" spans="1:4" x14ac:dyDescent="0.25">
      <c r="A84">
        <f t="shared" si="4"/>
        <v>79</v>
      </c>
      <c r="B84">
        <f t="shared" si="5"/>
        <v>405</v>
      </c>
      <c r="C84" s="3">
        <f t="shared" si="6"/>
        <v>300.07882006918487</v>
      </c>
      <c r="D84" s="8">
        <f t="shared" si="7"/>
        <v>63069.567255687049</v>
      </c>
    </row>
    <row r="85" spans="1:4" x14ac:dyDescent="0.25">
      <c r="A85">
        <f t="shared" si="4"/>
        <v>80</v>
      </c>
      <c r="B85">
        <f t="shared" si="5"/>
        <v>405</v>
      </c>
      <c r="C85" s="3">
        <f t="shared" si="6"/>
        <v>299.58044446451345</v>
      </c>
      <c r="D85" s="8">
        <f t="shared" si="7"/>
        <v>62964.14770015156</v>
      </c>
    </row>
    <row r="86" spans="1:4" x14ac:dyDescent="0.25">
      <c r="A86">
        <f t="shared" si="4"/>
        <v>81</v>
      </c>
      <c r="B86">
        <f t="shared" si="5"/>
        <v>405</v>
      </c>
      <c r="C86" s="3">
        <f t="shared" si="6"/>
        <v>299.07970157571992</v>
      </c>
      <c r="D86" s="8">
        <f t="shared" si="7"/>
        <v>62858.227401727279</v>
      </c>
    </row>
    <row r="87" spans="1:4" x14ac:dyDescent="0.25">
      <c r="A87">
        <f t="shared" si="4"/>
        <v>82</v>
      </c>
      <c r="B87">
        <f t="shared" si="5"/>
        <v>405</v>
      </c>
      <c r="C87" s="3">
        <f t="shared" si="6"/>
        <v>298.57658015820459</v>
      </c>
      <c r="D87" s="8">
        <f t="shared" si="7"/>
        <v>62751.803981885481</v>
      </c>
    </row>
    <row r="88" spans="1:4" x14ac:dyDescent="0.25">
      <c r="A88">
        <f t="shared" si="4"/>
        <v>83</v>
      </c>
      <c r="B88">
        <f t="shared" si="5"/>
        <v>405</v>
      </c>
      <c r="C88" s="3">
        <f t="shared" si="6"/>
        <v>298.07106891395603</v>
      </c>
      <c r="D88" s="8">
        <f t="shared" si="7"/>
        <v>62644.875050799441</v>
      </c>
    </row>
    <row r="89" spans="1:4" x14ac:dyDescent="0.25">
      <c r="A89">
        <f t="shared" si="4"/>
        <v>84</v>
      </c>
      <c r="B89">
        <f t="shared" si="5"/>
        <v>405</v>
      </c>
      <c r="C89" s="3">
        <f t="shared" si="6"/>
        <v>297.56315649129732</v>
      </c>
      <c r="D89" s="8">
        <f t="shared" si="7"/>
        <v>62537.438207290739</v>
      </c>
    </row>
    <row r="90" spans="1:4" x14ac:dyDescent="0.25">
      <c r="A90">
        <f t="shared" si="4"/>
        <v>85</v>
      </c>
      <c r="B90">
        <f t="shared" si="5"/>
        <v>405</v>
      </c>
      <c r="C90" s="3">
        <f t="shared" si="6"/>
        <v>297.05283148463099</v>
      </c>
      <c r="D90" s="8">
        <f t="shared" si="7"/>
        <v>62429.49103877537</v>
      </c>
    </row>
    <row r="91" spans="1:4" x14ac:dyDescent="0.25">
      <c r="A91">
        <f t="shared" si="4"/>
        <v>86</v>
      </c>
      <c r="B91">
        <f t="shared" si="5"/>
        <v>405</v>
      </c>
      <c r="C91" s="3">
        <f t="shared" si="6"/>
        <v>296.54008243418298</v>
      </c>
      <c r="D91" s="8">
        <f t="shared" si="7"/>
        <v>62321.031121209555</v>
      </c>
    </row>
    <row r="92" spans="1:4" x14ac:dyDescent="0.25">
      <c r="A92">
        <f t="shared" si="4"/>
        <v>87</v>
      </c>
      <c r="B92">
        <f t="shared" si="5"/>
        <v>405</v>
      </c>
      <c r="C92" s="3">
        <f t="shared" si="6"/>
        <v>296.02489782574537</v>
      </c>
      <c r="D92" s="8">
        <f t="shared" si="7"/>
        <v>62212.056019035299</v>
      </c>
    </row>
    <row r="93" spans="1:4" x14ac:dyDescent="0.25">
      <c r="A93">
        <f t="shared" si="4"/>
        <v>88</v>
      </c>
      <c r="B93">
        <f t="shared" si="5"/>
        <v>405</v>
      </c>
      <c r="C93" s="3">
        <f t="shared" si="6"/>
        <v>295.50726609041766</v>
      </c>
      <c r="D93" s="8">
        <f t="shared" si="7"/>
        <v>62102.563285125718</v>
      </c>
    </row>
    <row r="94" spans="1:4" x14ac:dyDescent="0.25">
      <c r="A94">
        <f t="shared" si="4"/>
        <v>89</v>
      </c>
      <c r="B94">
        <f t="shared" si="5"/>
        <v>405</v>
      </c>
      <c r="C94" s="3">
        <f t="shared" si="6"/>
        <v>294.98717560434716</v>
      </c>
      <c r="D94" s="8">
        <f t="shared" si="7"/>
        <v>61992.550460730068</v>
      </c>
    </row>
    <row r="95" spans="1:4" x14ac:dyDescent="0.25">
      <c r="A95">
        <f t="shared" si="4"/>
        <v>90</v>
      </c>
      <c r="B95">
        <f t="shared" si="5"/>
        <v>405</v>
      </c>
      <c r="C95" s="3">
        <f t="shared" si="6"/>
        <v>294.4646146884678</v>
      </c>
      <c r="D95" s="8">
        <f t="shared" si="7"/>
        <v>61882.015075418538</v>
      </c>
    </row>
    <row r="96" spans="1:4" x14ac:dyDescent="0.25">
      <c r="A96">
        <f t="shared" si="4"/>
        <v>91</v>
      </c>
      <c r="B96">
        <f t="shared" si="5"/>
        <v>405</v>
      </c>
      <c r="C96" s="3">
        <f t="shared" si="6"/>
        <v>293.93957160823805</v>
      </c>
      <c r="D96" s="8">
        <f t="shared" si="7"/>
        <v>61770.954647026774</v>
      </c>
    </row>
    <row r="97" spans="1:4" x14ac:dyDescent="0.25">
      <c r="A97">
        <f t="shared" si="4"/>
        <v>92</v>
      </c>
      <c r="B97">
        <f t="shared" si="5"/>
        <v>405</v>
      </c>
      <c r="C97" s="3">
        <f t="shared" si="6"/>
        <v>293.41203457337718</v>
      </c>
      <c r="D97" s="8">
        <f t="shared" si="7"/>
        <v>61659.36668160015</v>
      </c>
    </row>
    <row r="98" spans="1:4" x14ac:dyDescent="0.25">
      <c r="A98">
        <f t="shared" si="4"/>
        <v>93</v>
      </c>
      <c r="B98">
        <f t="shared" si="5"/>
        <v>405</v>
      </c>
      <c r="C98" s="3">
        <f t="shared" si="6"/>
        <v>292.88199173760069</v>
      </c>
      <c r="D98" s="8">
        <f t="shared" si="7"/>
        <v>61547.248673337752</v>
      </c>
    </row>
    <row r="99" spans="1:4" x14ac:dyDescent="0.25">
      <c r="A99">
        <f t="shared" si="4"/>
        <v>94</v>
      </c>
      <c r="B99">
        <f t="shared" si="5"/>
        <v>405</v>
      </c>
      <c r="C99" s="3">
        <f t="shared" si="6"/>
        <v>292.3494311983543</v>
      </c>
      <c r="D99" s="8">
        <f t="shared" si="7"/>
        <v>61434.598104536104</v>
      </c>
    </row>
    <row r="100" spans="1:4" x14ac:dyDescent="0.25">
      <c r="A100">
        <f t="shared" si="4"/>
        <v>95</v>
      </c>
      <c r="B100">
        <f t="shared" si="5"/>
        <v>405</v>
      </c>
      <c r="C100" s="3">
        <f t="shared" si="6"/>
        <v>291.81434099654649</v>
      </c>
      <c r="D100" s="8">
        <f t="shared" si="7"/>
        <v>61321.412445532653</v>
      </c>
    </row>
    <row r="101" spans="1:4" x14ac:dyDescent="0.25">
      <c r="A101">
        <f t="shared" si="4"/>
        <v>96</v>
      </c>
      <c r="B101">
        <f t="shared" si="5"/>
        <v>405</v>
      </c>
      <c r="C101" s="3">
        <f t="shared" si="6"/>
        <v>291.27670911628007</v>
      </c>
      <c r="D101" s="8">
        <f t="shared" si="7"/>
        <v>61207.689154648935</v>
      </c>
    </row>
    <row r="102" spans="1:4" x14ac:dyDescent="0.25">
      <c r="A102">
        <f t="shared" si="4"/>
        <v>97</v>
      </c>
      <c r="B102">
        <f t="shared" si="5"/>
        <v>405</v>
      </c>
      <c r="C102" s="3">
        <f t="shared" si="6"/>
        <v>290.73652348458245</v>
      </c>
      <c r="D102" s="8">
        <f t="shared" si="7"/>
        <v>61093.425678133521</v>
      </c>
    </row>
    <row r="103" spans="1:4" x14ac:dyDescent="0.25">
      <c r="A103">
        <f t="shared" si="4"/>
        <v>98</v>
      </c>
      <c r="B103">
        <f t="shared" si="5"/>
        <v>405</v>
      </c>
      <c r="C103" s="3">
        <f t="shared" si="6"/>
        <v>290.1937719711342</v>
      </c>
      <c r="D103" s="8">
        <f t="shared" si="7"/>
        <v>60978.619450104656</v>
      </c>
    </row>
    <row r="104" spans="1:4" x14ac:dyDescent="0.25">
      <c r="A104">
        <f t="shared" si="4"/>
        <v>99</v>
      </c>
      <c r="B104">
        <f t="shared" si="5"/>
        <v>405</v>
      </c>
      <c r="C104" s="3">
        <f t="shared" si="6"/>
        <v>289.64844238799708</v>
      </c>
      <c r="D104" s="8">
        <f t="shared" si="7"/>
        <v>60863.267892492651</v>
      </c>
    </row>
    <row r="105" spans="1:4" x14ac:dyDescent="0.25">
      <c r="A105">
        <f t="shared" si="4"/>
        <v>100</v>
      </c>
      <c r="B105">
        <f t="shared" si="5"/>
        <v>405</v>
      </c>
      <c r="C105" s="3">
        <f t="shared" si="6"/>
        <v>289.10052248934011</v>
      </c>
      <c r="D105" s="8">
        <f t="shared" si="7"/>
        <v>60747.368414981989</v>
      </c>
    </row>
    <row r="106" spans="1:4" x14ac:dyDescent="0.25">
      <c r="A106">
        <f t="shared" si="4"/>
        <v>101</v>
      </c>
      <c r="B106">
        <f t="shared" si="5"/>
        <v>405</v>
      </c>
      <c r="C106" s="3">
        <f t="shared" si="6"/>
        <v>288.54999997116443</v>
      </c>
      <c r="D106" s="8">
        <f t="shared" si="7"/>
        <v>60630.91841495315</v>
      </c>
    </row>
    <row r="107" spans="1:4" x14ac:dyDescent="0.25">
      <c r="A107">
        <f t="shared" si="4"/>
        <v>102</v>
      </c>
      <c r="B107">
        <f t="shared" si="5"/>
        <v>405</v>
      </c>
      <c r="C107" s="3">
        <f t="shared" si="6"/>
        <v>287.99686247102744</v>
      </c>
      <c r="D107" s="8">
        <f t="shared" si="7"/>
        <v>60513.915277424181</v>
      </c>
    </row>
    <row r="108" spans="1:4" x14ac:dyDescent="0.25">
      <c r="A108">
        <f t="shared" si="4"/>
        <v>103</v>
      </c>
      <c r="B108">
        <f t="shared" si="5"/>
        <v>405</v>
      </c>
      <c r="C108" s="3">
        <f t="shared" si="6"/>
        <v>287.44109756776487</v>
      </c>
      <c r="D108" s="8">
        <f t="shared" si="7"/>
        <v>60396.356374991949</v>
      </c>
    </row>
    <row r="109" spans="1:4" x14ac:dyDescent="0.25">
      <c r="A109">
        <f t="shared" si="4"/>
        <v>104</v>
      </c>
      <c r="B109">
        <f t="shared" si="5"/>
        <v>405</v>
      </c>
      <c r="C109" s="3">
        <f t="shared" si="6"/>
        <v>286.88269278121174</v>
      </c>
      <c r="D109" s="8">
        <f t="shared" si="7"/>
        <v>60278.23906777316</v>
      </c>
    </row>
    <row r="110" spans="1:4" x14ac:dyDescent="0.25">
      <c r="A110">
        <f t="shared" si="4"/>
        <v>105</v>
      </c>
      <c r="B110">
        <f t="shared" si="5"/>
        <v>405</v>
      </c>
      <c r="C110" s="3">
        <f t="shared" si="6"/>
        <v>286.32163557192251</v>
      </c>
      <c r="D110" s="8">
        <f t="shared" si="7"/>
        <v>60159.56070334508</v>
      </c>
    </row>
    <row r="111" spans="1:4" x14ac:dyDescent="0.25">
      <c r="A111">
        <f t="shared" si="4"/>
        <v>106</v>
      </c>
      <c r="B111">
        <f t="shared" si="5"/>
        <v>405</v>
      </c>
      <c r="C111" s="3">
        <f t="shared" si="6"/>
        <v>285.7579133408891</v>
      </c>
      <c r="D111" s="8">
        <f t="shared" si="7"/>
        <v>60040.318616685967</v>
      </c>
    </row>
    <row r="112" spans="1:4" x14ac:dyDescent="0.25">
      <c r="A112">
        <f t="shared" si="4"/>
        <v>107</v>
      </c>
      <c r="B112">
        <f t="shared" si="5"/>
        <v>405</v>
      </c>
      <c r="C112" s="3">
        <f t="shared" si="6"/>
        <v>285.19151342925835</v>
      </c>
      <c r="D112" s="8">
        <f t="shared" si="7"/>
        <v>59920.510130115224</v>
      </c>
    </row>
    <row r="113" spans="1:4" x14ac:dyDescent="0.25">
      <c r="A113">
        <f t="shared" si="4"/>
        <v>108</v>
      </c>
      <c r="B113">
        <f t="shared" si="5"/>
        <v>405</v>
      </c>
      <c r="C113" s="3">
        <f t="shared" si="6"/>
        <v>284.62242311804732</v>
      </c>
      <c r="D113" s="8">
        <f t="shared" si="7"/>
        <v>59800.13255323327</v>
      </c>
    </row>
    <row r="114" spans="1:4" x14ac:dyDescent="0.25">
      <c r="A114">
        <f t="shared" si="4"/>
        <v>109</v>
      </c>
      <c r="B114">
        <f t="shared" si="5"/>
        <v>405</v>
      </c>
      <c r="C114" s="3">
        <f t="shared" si="6"/>
        <v>284.05062962785803</v>
      </c>
      <c r="D114" s="8">
        <f t="shared" si="7"/>
        <v>59679.183182861125</v>
      </c>
    </row>
    <row r="115" spans="1:4" x14ac:dyDescent="0.25">
      <c r="A115">
        <f t="shared" si="4"/>
        <v>110</v>
      </c>
      <c r="B115">
        <f t="shared" si="5"/>
        <v>405</v>
      </c>
      <c r="C115" s="3">
        <f t="shared" si="6"/>
        <v>283.47612011859036</v>
      </c>
      <c r="D115" s="8">
        <f t="shared" si="7"/>
        <v>59557.659302979715</v>
      </c>
    </row>
    <row r="116" spans="1:4" x14ac:dyDescent="0.25">
      <c r="A116">
        <f t="shared" si="4"/>
        <v>111</v>
      </c>
      <c r="B116">
        <f t="shared" si="5"/>
        <v>405</v>
      </c>
      <c r="C116" s="3">
        <f t="shared" si="6"/>
        <v>282.89888168915365</v>
      </c>
      <c r="D116" s="8">
        <f t="shared" si="7"/>
        <v>59435.558184668866</v>
      </c>
    </row>
    <row r="117" spans="1:4" x14ac:dyDescent="0.25">
      <c r="A117">
        <f t="shared" si="4"/>
        <v>112</v>
      </c>
      <c r="B117">
        <f t="shared" si="5"/>
        <v>405</v>
      </c>
      <c r="C117" s="3">
        <f t="shared" si="6"/>
        <v>282.3189013771771</v>
      </c>
      <c r="D117" s="8">
        <f t="shared" si="7"/>
        <v>59312.877086046043</v>
      </c>
    </row>
    <row r="118" spans="1:4" x14ac:dyDescent="0.25">
      <c r="A118">
        <f t="shared" si="4"/>
        <v>113</v>
      </c>
      <c r="B118">
        <f t="shared" si="5"/>
        <v>405</v>
      </c>
      <c r="C118" s="3">
        <f t="shared" si="6"/>
        <v>281.73616615871867</v>
      </c>
      <c r="D118" s="8">
        <f t="shared" si="7"/>
        <v>59189.613252204763</v>
      </c>
    </row>
    <row r="119" spans="1:4" x14ac:dyDescent="0.25">
      <c r="A119">
        <f t="shared" si="4"/>
        <v>114</v>
      </c>
      <c r="B119">
        <f t="shared" si="5"/>
        <v>405</v>
      </c>
      <c r="C119" s="3">
        <f t="shared" si="6"/>
        <v>281.15066294797259</v>
      </c>
      <c r="D119" s="8">
        <f t="shared" si="7"/>
        <v>59065.763915152733</v>
      </c>
    </row>
    <row r="120" spans="1:4" x14ac:dyDescent="0.25">
      <c r="A120">
        <f t="shared" si="4"/>
        <v>115</v>
      </c>
      <c r="B120">
        <f t="shared" si="5"/>
        <v>405</v>
      </c>
      <c r="C120" s="3">
        <f t="shared" si="6"/>
        <v>280.56237859697546</v>
      </c>
      <c r="D120" s="8">
        <f t="shared" si="7"/>
        <v>58941.326293749706</v>
      </c>
    </row>
    <row r="121" spans="1:4" x14ac:dyDescent="0.25">
      <c r="A121">
        <f>+A120+1</f>
        <v>116</v>
      </c>
      <c r="B121">
        <f>+B120</f>
        <v>405</v>
      </c>
      <c r="C121" s="3">
        <f t="shared" si="6"/>
        <v>279.97129989531112</v>
      </c>
      <c r="D121" s="8">
        <f>+D120-B121+C121</f>
        <v>58816.297593645017</v>
      </c>
    </row>
    <row r="122" spans="1:4" x14ac:dyDescent="0.25">
      <c r="A122">
        <f>+A121+1</f>
        <v>117</v>
      </c>
      <c r="B122">
        <f>+B121</f>
        <v>405</v>
      </c>
      <c r="C122" s="3">
        <f t="shared" si="6"/>
        <v>279.37741356981383</v>
      </c>
      <c r="D122" s="8">
        <f>+D121-B122+C122</f>
        <v>58690.675007214828</v>
      </c>
    </row>
    <row r="123" spans="1:4" x14ac:dyDescent="0.25">
      <c r="A123">
        <f>+A122+1</f>
        <v>118</v>
      </c>
      <c r="B123">
        <f>+B122</f>
        <v>405</v>
      </c>
      <c r="C123" s="3">
        <f t="shared" si="6"/>
        <v>278.78070628427042</v>
      </c>
      <c r="D123" s="8">
        <f>+D122-B123+C123</f>
        <v>58564.455713499097</v>
      </c>
    </row>
    <row r="124" spans="1:4" x14ac:dyDescent="0.25">
      <c r="A124">
        <f>+A123+1</f>
        <v>119</v>
      </c>
      <c r="B124">
        <f>+B123</f>
        <v>405</v>
      </c>
      <c r="C124" s="3">
        <f t="shared" si="6"/>
        <v>278.18116463912071</v>
      </c>
      <c r="D124" s="8">
        <f>+D123-B124+C124</f>
        <v>58437.636878138219</v>
      </c>
    </row>
    <row r="125" spans="1:4" x14ac:dyDescent="0.25">
      <c r="A125">
        <f>+A124+1</f>
        <v>120</v>
      </c>
      <c r="B125">
        <f>+B124</f>
        <v>405</v>
      </c>
      <c r="C125" s="3">
        <f t="shared" si="6"/>
        <v>277.57877517115651</v>
      </c>
      <c r="D125" s="8">
        <f>+D124-B125+C125</f>
        <v>58310.215653309373</v>
      </c>
    </row>
    <row r="126" spans="1:4" x14ac:dyDescent="0.25">
      <c r="A126">
        <f t="shared" ref="A126:A185" si="8">+A125+1</f>
        <v>121</v>
      </c>
      <c r="B126">
        <f t="shared" ref="B126:B185" si="9">+B125</f>
        <v>405</v>
      </c>
      <c r="C126" s="3">
        <f t="shared" si="6"/>
        <v>276.97352435321949</v>
      </c>
      <c r="D126" s="8">
        <f t="shared" ref="D126:D185" si="10">+D125-B126+C126</f>
        <v>58182.189177662593</v>
      </c>
    </row>
    <row r="127" spans="1:4" x14ac:dyDescent="0.25">
      <c r="A127">
        <f t="shared" si="8"/>
        <v>122</v>
      </c>
      <c r="B127">
        <f t="shared" si="9"/>
        <v>405</v>
      </c>
      <c r="C127" s="3">
        <f t="shared" si="6"/>
        <v>276.36539859389728</v>
      </c>
      <c r="D127" s="8">
        <f t="shared" si="10"/>
        <v>58053.554576256487</v>
      </c>
    </row>
    <row r="128" spans="1:4" x14ac:dyDescent="0.25">
      <c r="A128">
        <f t="shared" si="8"/>
        <v>123</v>
      </c>
      <c r="B128">
        <f t="shared" si="9"/>
        <v>405</v>
      </c>
      <c r="C128" s="3">
        <f t="shared" si="6"/>
        <v>275.75438423721829</v>
      </c>
      <c r="D128" s="8">
        <f t="shared" si="10"/>
        <v>57924.308960493705</v>
      </c>
    </row>
    <row r="129" spans="1:4" x14ac:dyDescent="0.25">
      <c r="A129">
        <f t="shared" si="8"/>
        <v>124</v>
      </c>
      <c r="B129">
        <f t="shared" si="9"/>
        <v>405</v>
      </c>
      <c r="C129" s="3">
        <f t="shared" si="6"/>
        <v>275.14046756234507</v>
      </c>
      <c r="D129" s="8">
        <f t="shared" si="10"/>
        <v>57794.449428056047</v>
      </c>
    </row>
    <row r="130" spans="1:4" x14ac:dyDescent="0.25">
      <c r="A130">
        <f t="shared" si="8"/>
        <v>125</v>
      </c>
      <c r="B130">
        <f t="shared" si="9"/>
        <v>405</v>
      </c>
      <c r="C130" s="3">
        <f t="shared" si="6"/>
        <v>274.52363478326623</v>
      </c>
      <c r="D130" s="8">
        <f t="shared" si="10"/>
        <v>57663.973062839315</v>
      </c>
    </row>
    <row r="131" spans="1:4" x14ac:dyDescent="0.25">
      <c r="A131">
        <f t="shared" si="8"/>
        <v>126</v>
      </c>
      <c r="B131">
        <f t="shared" si="9"/>
        <v>405</v>
      </c>
      <c r="C131" s="3">
        <f t="shared" si="6"/>
        <v>273.90387204848673</v>
      </c>
      <c r="D131" s="8">
        <f t="shared" si="10"/>
        <v>57532.876934887805</v>
      </c>
    </row>
    <row r="132" spans="1:4" x14ac:dyDescent="0.25">
      <c r="A132">
        <f t="shared" si="8"/>
        <v>127</v>
      </c>
      <c r="B132">
        <f t="shared" si="9"/>
        <v>405</v>
      </c>
      <c r="C132" s="3">
        <f t="shared" si="6"/>
        <v>273.28116544071707</v>
      </c>
      <c r="D132" s="8">
        <f t="shared" si="10"/>
        <v>57401.158100328525</v>
      </c>
    </row>
    <row r="133" spans="1:4" x14ac:dyDescent="0.25">
      <c r="A133">
        <f t="shared" si="8"/>
        <v>128</v>
      </c>
      <c r="B133">
        <f t="shared" si="9"/>
        <v>405</v>
      </c>
      <c r="C133" s="3">
        <f t="shared" si="6"/>
        <v>272.65550097656046</v>
      </c>
      <c r="D133" s="8">
        <f t="shared" si="10"/>
        <v>57268.813601305083</v>
      </c>
    </row>
    <row r="134" spans="1:4" x14ac:dyDescent="0.25">
      <c r="A134">
        <f t="shared" si="8"/>
        <v>129</v>
      </c>
      <c r="B134">
        <f t="shared" si="9"/>
        <v>405</v>
      </c>
      <c r="C134" s="3">
        <f t="shared" si="6"/>
        <v>272.02686460619913</v>
      </c>
      <c r="D134" s="8">
        <f t="shared" si="10"/>
        <v>57135.840465911278</v>
      </c>
    </row>
    <row r="135" spans="1:4" x14ac:dyDescent="0.25">
      <c r="A135">
        <f t="shared" si="8"/>
        <v>130</v>
      </c>
      <c r="B135">
        <f t="shared" si="9"/>
        <v>405</v>
      </c>
      <c r="C135" s="3">
        <f t="shared" si="6"/>
        <v>271.39524221307857</v>
      </c>
      <c r="D135" s="8">
        <f t="shared" si="10"/>
        <v>57002.235708124354</v>
      </c>
    </row>
    <row r="136" spans="1:4" x14ac:dyDescent="0.25">
      <c r="A136">
        <f t="shared" si="8"/>
        <v>131</v>
      </c>
      <c r="B136">
        <f t="shared" si="9"/>
        <v>405</v>
      </c>
      <c r="C136" s="3">
        <f t="shared" ref="C136:C199" si="11">+D135*$A$3</f>
        <v>270.76061961359068</v>
      </c>
      <c r="D136" s="8">
        <f t="shared" si="10"/>
        <v>56867.996327737943</v>
      </c>
    </row>
    <row r="137" spans="1:4" x14ac:dyDescent="0.25">
      <c r="A137">
        <f t="shared" si="8"/>
        <v>132</v>
      </c>
      <c r="B137">
        <f t="shared" si="9"/>
        <v>405</v>
      </c>
      <c r="C137" s="3">
        <f t="shared" si="11"/>
        <v>270.12298255675523</v>
      </c>
      <c r="D137" s="8">
        <f t="shared" si="10"/>
        <v>56733.1193102947</v>
      </c>
    </row>
    <row r="138" spans="1:4" x14ac:dyDescent="0.25">
      <c r="A138">
        <f t="shared" si="8"/>
        <v>133</v>
      </c>
      <c r="B138">
        <f t="shared" si="9"/>
        <v>405</v>
      </c>
      <c r="C138" s="3">
        <f t="shared" si="11"/>
        <v>269.48231672389983</v>
      </c>
      <c r="D138" s="8">
        <f t="shared" si="10"/>
        <v>56597.601627018601</v>
      </c>
    </row>
    <row r="139" spans="1:4" x14ac:dyDescent="0.25">
      <c r="A139">
        <f t="shared" si="8"/>
        <v>134</v>
      </c>
      <c r="B139">
        <f t="shared" si="9"/>
        <v>405</v>
      </c>
      <c r="C139" s="3">
        <f t="shared" si="11"/>
        <v>268.83860772833833</v>
      </c>
      <c r="D139" s="8">
        <f t="shared" si="10"/>
        <v>56461.440234746937</v>
      </c>
    </row>
    <row r="140" spans="1:4" x14ac:dyDescent="0.25">
      <c r="A140">
        <f t="shared" si="8"/>
        <v>135</v>
      </c>
      <c r="B140">
        <f t="shared" si="9"/>
        <v>405</v>
      </c>
      <c r="C140" s="3">
        <f t="shared" si="11"/>
        <v>268.19184111504796</v>
      </c>
      <c r="D140" s="8">
        <f t="shared" si="10"/>
        <v>56324.632075861984</v>
      </c>
    </row>
    <row r="141" spans="1:4" x14ac:dyDescent="0.25">
      <c r="A141">
        <f t="shared" si="8"/>
        <v>136</v>
      </c>
      <c r="B141">
        <f t="shared" si="9"/>
        <v>405</v>
      </c>
      <c r="C141" s="3">
        <f t="shared" si="11"/>
        <v>267.54200236034444</v>
      </c>
      <c r="D141" s="8">
        <f t="shared" si="10"/>
        <v>56187.174078222328</v>
      </c>
    </row>
    <row r="142" spans="1:4" x14ac:dyDescent="0.25">
      <c r="A142">
        <f t="shared" si="8"/>
        <v>137</v>
      </c>
      <c r="B142">
        <f t="shared" si="9"/>
        <v>405</v>
      </c>
      <c r="C142" s="3">
        <f t="shared" si="11"/>
        <v>266.88907687155603</v>
      </c>
      <c r="D142" s="8">
        <f t="shared" si="10"/>
        <v>56049.063155093885</v>
      </c>
    </row>
    <row r="143" spans="1:4" x14ac:dyDescent="0.25">
      <c r="A143">
        <f t="shared" si="8"/>
        <v>138</v>
      </c>
      <c r="B143">
        <f t="shared" si="9"/>
        <v>405</v>
      </c>
      <c r="C143" s="3">
        <f t="shared" si="11"/>
        <v>266.23304998669596</v>
      </c>
      <c r="D143" s="8">
        <f t="shared" si="10"/>
        <v>55910.29620508058</v>
      </c>
    </row>
    <row r="144" spans="1:4" x14ac:dyDescent="0.25">
      <c r="A144">
        <f t="shared" si="8"/>
        <v>139</v>
      </c>
      <c r="B144">
        <f t="shared" si="9"/>
        <v>405</v>
      </c>
      <c r="C144" s="3">
        <f t="shared" si="11"/>
        <v>265.57390697413274</v>
      </c>
      <c r="D144" s="8">
        <f t="shared" si="10"/>
        <v>55770.870112054712</v>
      </c>
    </row>
    <row r="145" spans="1:4" x14ac:dyDescent="0.25">
      <c r="A145">
        <f t="shared" si="8"/>
        <v>140</v>
      </c>
      <c r="B145">
        <f t="shared" si="9"/>
        <v>405</v>
      </c>
      <c r="C145" s="3">
        <f t="shared" si="11"/>
        <v>264.91163303225989</v>
      </c>
      <c r="D145" s="8">
        <f t="shared" si="10"/>
        <v>55630.78174508697</v>
      </c>
    </row>
    <row r="146" spans="1:4" x14ac:dyDescent="0.25">
      <c r="A146">
        <f t="shared" si="8"/>
        <v>141</v>
      </c>
      <c r="B146">
        <f t="shared" si="9"/>
        <v>405</v>
      </c>
      <c r="C146" s="3">
        <f t="shared" si="11"/>
        <v>264.24621328916311</v>
      </c>
      <c r="D146" s="8">
        <f t="shared" si="10"/>
        <v>55490.027958376129</v>
      </c>
    </row>
    <row r="147" spans="1:4" x14ac:dyDescent="0.25">
      <c r="A147">
        <f t="shared" si="8"/>
        <v>142</v>
      </c>
      <c r="B147">
        <f t="shared" si="9"/>
        <v>405</v>
      </c>
      <c r="C147" s="3">
        <f t="shared" si="11"/>
        <v>263.57763280228659</v>
      </c>
      <c r="D147" s="8">
        <f t="shared" si="10"/>
        <v>55348.605591178413</v>
      </c>
    </row>
    <row r="148" spans="1:4" x14ac:dyDescent="0.25">
      <c r="A148">
        <f t="shared" si="8"/>
        <v>143</v>
      </c>
      <c r="B148">
        <f t="shared" si="9"/>
        <v>405</v>
      </c>
      <c r="C148" s="3">
        <f t="shared" si="11"/>
        <v>262.90587655809748</v>
      </c>
      <c r="D148" s="8">
        <f t="shared" si="10"/>
        <v>55206.511467736513</v>
      </c>
    </row>
    <row r="149" spans="1:4" x14ac:dyDescent="0.25">
      <c r="A149">
        <f t="shared" si="8"/>
        <v>144</v>
      </c>
      <c r="B149">
        <f t="shared" si="9"/>
        <v>405</v>
      </c>
      <c r="C149" s="3">
        <f t="shared" si="11"/>
        <v>262.23092947174842</v>
      </c>
      <c r="D149" s="8">
        <f t="shared" si="10"/>
        <v>55063.742397208262</v>
      </c>
    </row>
    <row r="150" spans="1:4" x14ac:dyDescent="0.25">
      <c r="A150">
        <f t="shared" si="8"/>
        <v>145</v>
      </c>
      <c r="B150">
        <f t="shared" si="9"/>
        <v>405</v>
      </c>
      <c r="C150" s="3">
        <f t="shared" si="11"/>
        <v>261.55277638673925</v>
      </c>
      <c r="D150" s="8">
        <f t="shared" si="10"/>
        <v>54920.295173594997</v>
      </c>
    </row>
    <row r="151" spans="1:4" x14ac:dyDescent="0.25">
      <c r="A151">
        <f t="shared" si="8"/>
        <v>146</v>
      </c>
      <c r="B151">
        <f t="shared" si="9"/>
        <v>405</v>
      </c>
      <c r="C151" s="3">
        <f t="shared" si="11"/>
        <v>260.87140207457622</v>
      </c>
      <c r="D151" s="8">
        <f t="shared" si="10"/>
        <v>54776.166575669573</v>
      </c>
    </row>
    <row r="152" spans="1:4" x14ac:dyDescent="0.25">
      <c r="A152">
        <f t="shared" si="8"/>
        <v>147</v>
      </c>
      <c r="B152">
        <f t="shared" si="9"/>
        <v>405</v>
      </c>
      <c r="C152" s="3">
        <f t="shared" si="11"/>
        <v>260.18679123443047</v>
      </c>
      <c r="D152" s="8">
        <f t="shared" si="10"/>
        <v>54631.353366904004</v>
      </c>
    </row>
    <row r="153" spans="1:4" x14ac:dyDescent="0.25">
      <c r="A153">
        <f t="shared" si="8"/>
        <v>148</v>
      </c>
      <c r="B153">
        <f t="shared" si="9"/>
        <v>405</v>
      </c>
      <c r="C153" s="3">
        <f t="shared" si="11"/>
        <v>259.49892849279399</v>
      </c>
      <c r="D153" s="8">
        <f t="shared" si="10"/>
        <v>54485.852295396799</v>
      </c>
    </row>
    <row r="154" spans="1:4" x14ac:dyDescent="0.25">
      <c r="A154">
        <f t="shared" si="8"/>
        <v>149</v>
      </c>
      <c r="B154">
        <f t="shared" si="9"/>
        <v>405</v>
      </c>
      <c r="C154" s="3">
        <f t="shared" si="11"/>
        <v>258.80779840313477</v>
      </c>
      <c r="D154" s="8">
        <f t="shared" si="10"/>
        <v>54339.660093799932</v>
      </c>
    </row>
    <row r="155" spans="1:4" x14ac:dyDescent="0.25">
      <c r="A155">
        <f t="shared" si="8"/>
        <v>150</v>
      </c>
      <c r="B155">
        <f t="shared" si="9"/>
        <v>405</v>
      </c>
      <c r="C155" s="3">
        <f t="shared" si="11"/>
        <v>258.11338544554968</v>
      </c>
      <c r="D155" s="8">
        <f t="shared" si="10"/>
        <v>54192.773479245479</v>
      </c>
    </row>
    <row r="156" spans="1:4" x14ac:dyDescent="0.25">
      <c r="A156">
        <f t="shared" si="8"/>
        <v>151</v>
      </c>
      <c r="B156">
        <f t="shared" si="9"/>
        <v>405</v>
      </c>
      <c r="C156" s="3">
        <f t="shared" si="11"/>
        <v>257.41567402641601</v>
      </c>
      <c r="D156" s="8">
        <f t="shared" si="10"/>
        <v>54045.189153271895</v>
      </c>
    </row>
    <row r="157" spans="1:4" x14ac:dyDescent="0.25">
      <c r="A157">
        <f t="shared" si="8"/>
        <v>152</v>
      </c>
      <c r="B157">
        <f t="shared" si="9"/>
        <v>405</v>
      </c>
      <c r="C157" s="3">
        <f t="shared" si="11"/>
        <v>256.71464847804151</v>
      </c>
      <c r="D157" s="8">
        <f t="shared" si="10"/>
        <v>53896.903801749933</v>
      </c>
    </row>
    <row r="158" spans="1:4" x14ac:dyDescent="0.25">
      <c r="A158">
        <f t="shared" si="8"/>
        <v>153</v>
      </c>
      <c r="B158">
        <f t="shared" si="9"/>
        <v>405</v>
      </c>
      <c r="C158" s="3">
        <f t="shared" si="11"/>
        <v>256.01029305831219</v>
      </c>
      <c r="D158" s="8">
        <f t="shared" si="10"/>
        <v>53747.914094808242</v>
      </c>
    </row>
    <row r="159" spans="1:4" x14ac:dyDescent="0.25">
      <c r="A159">
        <f t="shared" si="8"/>
        <v>154</v>
      </c>
      <c r="B159">
        <f t="shared" si="9"/>
        <v>405</v>
      </c>
      <c r="C159" s="3">
        <f t="shared" si="11"/>
        <v>255.30259195033915</v>
      </c>
      <c r="D159" s="8">
        <f t="shared" si="10"/>
        <v>53598.216686758584</v>
      </c>
    </row>
    <row r="160" spans="1:4" x14ac:dyDescent="0.25">
      <c r="A160">
        <f t="shared" si="8"/>
        <v>155</v>
      </c>
      <c r="B160">
        <f t="shared" si="9"/>
        <v>405</v>
      </c>
      <c r="C160" s="3">
        <f t="shared" si="11"/>
        <v>254.59152926210328</v>
      </c>
      <c r="D160" s="8">
        <f t="shared" si="10"/>
        <v>53447.80821602069</v>
      </c>
    </row>
    <row r="161" spans="1:4" x14ac:dyDescent="0.25">
      <c r="A161">
        <f t="shared" si="8"/>
        <v>156</v>
      </c>
      <c r="B161">
        <f t="shared" si="9"/>
        <v>405</v>
      </c>
      <c r="C161" s="3">
        <f t="shared" si="11"/>
        <v>253.87708902609828</v>
      </c>
      <c r="D161" s="8">
        <f t="shared" si="10"/>
        <v>53296.685305046791</v>
      </c>
    </row>
    <row r="162" spans="1:4" x14ac:dyDescent="0.25">
      <c r="A162">
        <f t="shared" si="8"/>
        <v>157</v>
      </c>
      <c r="B162">
        <f t="shared" si="9"/>
        <v>405</v>
      </c>
      <c r="C162" s="3">
        <f t="shared" si="11"/>
        <v>253.15925519897226</v>
      </c>
      <c r="D162" s="8">
        <f t="shared" si="10"/>
        <v>53144.844560245765</v>
      </c>
    </row>
    <row r="163" spans="1:4" x14ac:dyDescent="0.25">
      <c r="A163">
        <f t="shared" si="8"/>
        <v>158</v>
      </c>
      <c r="B163">
        <f t="shared" si="9"/>
        <v>405</v>
      </c>
      <c r="C163" s="3">
        <f t="shared" si="11"/>
        <v>252.43801166116737</v>
      </c>
      <c r="D163" s="8">
        <f t="shared" si="10"/>
        <v>52992.28257190693</v>
      </c>
    </row>
    <row r="164" spans="1:4" x14ac:dyDescent="0.25">
      <c r="A164">
        <f t="shared" si="8"/>
        <v>159</v>
      </c>
      <c r="B164">
        <f t="shared" si="9"/>
        <v>405</v>
      </c>
      <c r="C164" s="3">
        <f t="shared" si="11"/>
        <v>251.71334221655792</v>
      </c>
      <c r="D164" s="8">
        <f t="shared" si="10"/>
        <v>52838.995914123487</v>
      </c>
    </row>
    <row r="165" spans="1:4" x14ac:dyDescent="0.25">
      <c r="A165">
        <f t="shared" si="8"/>
        <v>160</v>
      </c>
      <c r="B165">
        <f t="shared" si="9"/>
        <v>405</v>
      </c>
      <c r="C165" s="3">
        <f t="shared" si="11"/>
        <v>250.98523059208657</v>
      </c>
      <c r="D165" s="8">
        <f t="shared" si="10"/>
        <v>52684.981144715573</v>
      </c>
    </row>
    <row r="166" spans="1:4" x14ac:dyDescent="0.25">
      <c r="A166">
        <f t="shared" si="8"/>
        <v>161</v>
      </c>
      <c r="B166">
        <f t="shared" si="9"/>
        <v>405</v>
      </c>
      <c r="C166" s="3">
        <f t="shared" si="11"/>
        <v>250.25366043739896</v>
      </c>
      <c r="D166" s="8">
        <f t="shared" si="10"/>
        <v>52530.23480515297</v>
      </c>
    </row>
    <row r="167" spans="1:4" x14ac:dyDescent="0.25">
      <c r="A167">
        <f t="shared" si="8"/>
        <v>162</v>
      </c>
      <c r="B167">
        <f t="shared" si="9"/>
        <v>405</v>
      </c>
      <c r="C167" s="3">
        <f t="shared" si="11"/>
        <v>249.5186153244766</v>
      </c>
      <c r="D167" s="8">
        <f t="shared" si="10"/>
        <v>52374.753420477449</v>
      </c>
    </row>
    <row r="168" spans="1:4" x14ac:dyDescent="0.25">
      <c r="A168">
        <f t="shared" si="8"/>
        <v>163</v>
      </c>
      <c r="B168">
        <f t="shared" si="9"/>
        <v>405</v>
      </c>
      <c r="C168" s="3">
        <f t="shared" si="11"/>
        <v>248.78007874726788</v>
      </c>
      <c r="D168" s="8">
        <f t="shared" si="10"/>
        <v>52218.533499224715</v>
      </c>
    </row>
    <row r="169" spans="1:4" x14ac:dyDescent="0.25">
      <c r="A169">
        <f t="shared" si="8"/>
        <v>164</v>
      </c>
      <c r="B169">
        <f t="shared" si="9"/>
        <v>405</v>
      </c>
      <c r="C169" s="3">
        <f t="shared" si="11"/>
        <v>248.03803412131739</v>
      </c>
      <c r="D169" s="8">
        <f t="shared" si="10"/>
        <v>52061.571533346032</v>
      </c>
    </row>
    <row r="170" spans="1:4" x14ac:dyDescent="0.25">
      <c r="A170">
        <f t="shared" si="8"/>
        <v>165</v>
      </c>
      <c r="B170">
        <f t="shared" si="9"/>
        <v>405</v>
      </c>
      <c r="C170" s="3">
        <f t="shared" si="11"/>
        <v>247.29246478339365</v>
      </c>
      <c r="D170" s="8">
        <f t="shared" si="10"/>
        <v>51903.863998129425</v>
      </c>
    </row>
    <row r="171" spans="1:4" x14ac:dyDescent="0.25">
      <c r="A171">
        <f t="shared" si="8"/>
        <v>166</v>
      </c>
      <c r="B171">
        <f t="shared" si="9"/>
        <v>405</v>
      </c>
      <c r="C171" s="3">
        <f t="shared" si="11"/>
        <v>246.54335399111477</v>
      </c>
      <c r="D171" s="8">
        <f t="shared" si="10"/>
        <v>51745.407352120543</v>
      </c>
    </row>
    <row r="172" spans="1:4" x14ac:dyDescent="0.25">
      <c r="A172">
        <f t="shared" si="8"/>
        <v>167</v>
      </c>
      <c r="B172">
        <f t="shared" si="9"/>
        <v>405</v>
      </c>
      <c r="C172" s="3">
        <f t="shared" si="11"/>
        <v>245.79068492257258</v>
      </c>
      <c r="D172" s="8">
        <f t="shared" si="10"/>
        <v>51586.198037043112</v>
      </c>
    </row>
    <row r="173" spans="1:4" x14ac:dyDescent="0.25">
      <c r="A173">
        <f t="shared" si="8"/>
        <v>168</v>
      </c>
      <c r="B173">
        <f t="shared" si="9"/>
        <v>405</v>
      </c>
      <c r="C173" s="3">
        <f t="shared" si="11"/>
        <v>245.03444067595478</v>
      </c>
      <c r="D173" s="8">
        <f t="shared" si="10"/>
        <v>51426.232477719066</v>
      </c>
    </row>
    <row r="174" spans="1:4" x14ac:dyDescent="0.25">
      <c r="A174">
        <f t="shared" si="8"/>
        <v>169</v>
      </c>
      <c r="B174">
        <f t="shared" si="9"/>
        <v>405</v>
      </c>
      <c r="C174" s="3">
        <f t="shared" si="11"/>
        <v>244.27460426916556</v>
      </c>
      <c r="D174" s="8">
        <f t="shared" si="10"/>
        <v>51265.507081988231</v>
      </c>
    </row>
    <row r="175" spans="1:4" x14ac:dyDescent="0.25">
      <c r="A175">
        <f t="shared" si="8"/>
        <v>170</v>
      </c>
      <c r="B175">
        <f t="shared" si="9"/>
        <v>405</v>
      </c>
      <c r="C175" s="3">
        <f t="shared" si="11"/>
        <v>243.51115863944409</v>
      </c>
      <c r="D175" s="8">
        <f t="shared" si="10"/>
        <v>51104.018240627673</v>
      </c>
    </row>
    <row r="176" spans="1:4" x14ac:dyDescent="0.25">
      <c r="A176">
        <f t="shared" si="8"/>
        <v>171</v>
      </c>
      <c r="B176">
        <f t="shared" si="9"/>
        <v>405</v>
      </c>
      <c r="C176" s="3">
        <f t="shared" si="11"/>
        <v>242.74408664298144</v>
      </c>
      <c r="D176" s="8">
        <f t="shared" si="10"/>
        <v>50941.762327270655</v>
      </c>
    </row>
    <row r="177" spans="1:4" x14ac:dyDescent="0.25">
      <c r="A177">
        <f t="shared" si="8"/>
        <v>172</v>
      </c>
      <c r="B177">
        <f t="shared" si="9"/>
        <v>405</v>
      </c>
      <c r="C177" s="3">
        <f t="shared" si="11"/>
        <v>241.97337105453562</v>
      </c>
      <c r="D177" s="8">
        <f t="shared" si="10"/>
        <v>50778.735698325188</v>
      </c>
    </row>
    <row r="178" spans="1:4" x14ac:dyDescent="0.25">
      <c r="A178">
        <f t="shared" si="8"/>
        <v>173</v>
      </c>
      <c r="B178">
        <f t="shared" si="9"/>
        <v>405</v>
      </c>
      <c r="C178" s="3">
        <f t="shared" si="11"/>
        <v>241.19899456704465</v>
      </c>
      <c r="D178" s="8">
        <f t="shared" si="10"/>
        <v>50614.934692892231</v>
      </c>
    </row>
    <row r="179" spans="1:4" x14ac:dyDescent="0.25">
      <c r="A179">
        <f t="shared" si="8"/>
        <v>174</v>
      </c>
      <c r="B179">
        <f t="shared" si="9"/>
        <v>405</v>
      </c>
      <c r="C179" s="3">
        <f t="shared" si="11"/>
        <v>240.42093979123808</v>
      </c>
      <c r="D179" s="8">
        <f t="shared" si="10"/>
        <v>50450.355632683466</v>
      </c>
    </row>
    <row r="180" spans="1:4" x14ac:dyDescent="0.25">
      <c r="A180">
        <f t="shared" si="8"/>
        <v>175</v>
      </c>
      <c r="B180">
        <f t="shared" si="9"/>
        <v>405</v>
      </c>
      <c r="C180" s="3">
        <f t="shared" si="11"/>
        <v>239.63918925524646</v>
      </c>
      <c r="D180" s="8">
        <f t="shared" si="10"/>
        <v>50284.994821938715</v>
      </c>
    </row>
    <row r="181" spans="1:4" x14ac:dyDescent="0.25">
      <c r="A181">
        <f t="shared" si="8"/>
        <v>176</v>
      </c>
      <c r="B181">
        <f t="shared" si="9"/>
        <v>405</v>
      </c>
      <c r="C181" s="3">
        <f t="shared" si="11"/>
        <v>238.85372540420889</v>
      </c>
      <c r="D181" s="8">
        <f t="shared" si="10"/>
        <v>50118.848547342925</v>
      </c>
    </row>
    <row r="182" spans="1:4" x14ac:dyDescent="0.25">
      <c r="A182">
        <f t="shared" si="8"/>
        <v>177</v>
      </c>
      <c r="B182">
        <f t="shared" si="9"/>
        <v>405</v>
      </c>
      <c r="C182" s="3">
        <f t="shared" si="11"/>
        <v>238.06453059987888</v>
      </c>
      <c r="D182" s="8">
        <f t="shared" si="10"/>
        <v>49951.913077942801</v>
      </c>
    </row>
    <row r="183" spans="1:4" x14ac:dyDescent="0.25">
      <c r="A183">
        <f t="shared" si="8"/>
        <v>178</v>
      </c>
      <c r="B183">
        <f t="shared" si="9"/>
        <v>405</v>
      </c>
      <c r="C183" s="3">
        <f t="shared" si="11"/>
        <v>237.2715871202283</v>
      </c>
      <c r="D183" s="8">
        <f t="shared" si="10"/>
        <v>49784.184665063032</v>
      </c>
    </row>
    <row r="184" spans="1:4" x14ac:dyDescent="0.25">
      <c r="A184">
        <f t="shared" si="8"/>
        <v>179</v>
      </c>
      <c r="B184">
        <f t="shared" si="9"/>
        <v>405</v>
      </c>
      <c r="C184" s="3">
        <f t="shared" si="11"/>
        <v>236.47487715904938</v>
      </c>
      <c r="D184" s="8">
        <f t="shared" si="10"/>
        <v>49615.659542222085</v>
      </c>
    </row>
    <row r="185" spans="1:4" x14ac:dyDescent="0.25">
      <c r="A185">
        <f t="shared" si="8"/>
        <v>180</v>
      </c>
      <c r="B185">
        <f t="shared" si="9"/>
        <v>405</v>
      </c>
      <c r="C185" s="3">
        <f t="shared" si="11"/>
        <v>235.67438282555489</v>
      </c>
      <c r="D185" s="8">
        <f t="shared" si="10"/>
        <v>49446.333925047642</v>
      </c>
    </row>
    <row r="186" spans="1:4" x14ac:dyDescent="0.25">
      <c r="A186">
        <f t="shared" ref="A186:A249" si="12">+A185+1</f>
        <v>181</v>
      </c>
      <c r="B186">
        <f t="shared" ref="B186:B249" si="13">+B185</f>
        <v>405</v>
      </c>
      <c r="C186" s="3">
        <f t="shared" si="11"/>
        <v>234.87008614397629</v>
      </c>
      <c r="D186" s="8">
        <f t="shared" ref="D186:D249" si="14">+D185-B186+C186</f>
        <v>49276.204011191621</v>
      </c>
    </row>
    <row r="187" spans="1:4" x14ac:dyDescent="0.25">
      <c r="A187">
        <f t="shared" si="12"/>
        <v>182</v>
      </c>
      <c r="B187">
        <f t="shared" si="13"/>
        <v>405</v>
      </c>
      <c r="C187" s="3">
        <f t="shared" si="11"/>
        <v>234.0619690531602</v>
      </c>
      <c r="D187" s="8">
        <f t="shared" si="14"/>
        <v>49105.265980244782</v>
      </c>
    </row>
    <row r="188" spans="1:4" x14ac:dyDescent="0.25">
      <c r="A188">
        <f t="shared" si="12"/>
        <v>183</v>
      </c>
      <c r="B188">
        <f t="shared" si="13"/>
        <v>405</v>
      </c>
      <c r="C188" s="3">
        <f t="shared" si="11"/>
        <v>233.25001340616271</v>
      </c>
      <c r="D188" s="8">
        <f t="shared" si="14"/>
        <v>48933.515993650944</v>
      </c>
    </row>
    <row r="189" spans="1:4" x14ac:dyDescent="0.25">
      <c r="A189">
        <f t="shared" si="12"/>
        <v>184</v>
      </c>
      <c r="B189">
        <f t="shared" si="13"/>
        <v>405</v>
      </c>
      <c r="C189" s="3">
        <f t="shared" si="11"/>
        <v>232.43420096984198</v>
      </c>
      <c r="D189" s="8">
        <f t="shared" si="14"/>
        <v>48760.950194620789</v>
      </c>
    </row>
    <row r="190" spans="1:4" x14ac:dyDescent="0.25">
      <c r="A190">
        <f t="shared" si="12"/>
        <v>185</v>
      </c>
      <c r="B190">
        <f t="shared" si="13"/>
        <v>405</v>
      </c>
      <c r="C190" s="3">
        <f t="shared" si="11"/>
        <v>231.61451342444875</v>
      </c>
      <c r="D190" s="8">
        <f t="shared" si="14"/>
        <v>48587.56470804524</v>
      </c>
    </row>
    <row r="191" spans="1:4" x14ac:dyDescent="0.25">
      <c r="A191">
        <f t="shared" si="12"/>
        <v>186</v>
      </c>
      <c r="B191">
        <f t="shared" si="13"/>
        <v>405</v>
      </c>
      <c r="C191" s="3">
        <f t="shared" si="11"/>
        <v>230.79093236321489</v>
      </c>
      <c r="D191" s="8">
        <f t="shared" si="14"/>
        <v>48413.355640408452</v>
      </c>
    </row>
    <row r="192" spans="1:4" x14ac:dyDescent="0.25">
      <c r="A192">
        <f t="shared" si="12"/>
        <v>187</v>
      </c>
      <c r="B192">
        <f t="shared" si="13"/>
        <v>405</v>
      </c>
      <c r="C192" s="3">
        <f t="shared" si="11"/>
        <v>229.96343929194015</v>
      </c>
      <c r="D192" s="8">
        <f t="shared" si="14"/>
        <v>48238.319079700392</v>
      </c>
    </row>
    <row r="193" spans="1:4" x14ac:dyDescent="0.25">
      <c r="A193">
        <f t="shared" si="12"/>
        <v>188</v>
      </c>
      <c r="B193">
        <f t="shared" si="13"/>
        <v>405</v>
      </c>
      <c r="C193" s="3">
        <f t="shared" si="11"/>
        <v>229.13201562857685</v>
      </c>
      <c r="D193" s="8">
        <f t="shared" si="14"/>
        <v>48062.451095328972</v>
      </c>
    </row>
    <row r="194" spans="1:4" x14ac:dyDescent="0.25">
      <c r="A194">
        <f t="shared" si="12"/>
        <v>189</v>
      </c>
      <c r="B194">
        <f t="shared" si="13"/>
        <v>405</v>
      </c>
      <c r="C194" s="3">
        <f t="shared" si="11"/>
        <v>228.29664270281262</v>
      </c>
      <c r="D194" s="8">
        <f t="shared" si="14"/>
        <v>47885.747738031787</v>
      </c>
    </row>
    <row r="195" spans="1:4" x14ac:dyDescent="0.25">
      <c r="A195">
        <f t="shared" si="12"/>
        <v>190</v>
      </c>
      <c r="B195">
        <f t="shared" si="13"/>
        <v>405</v>
      </c>
      <c r="C195" s="3">
        <f t="shared" si="11"/>
        <v>227.45730175565097</v>
      </c>
      <c r="D195" s="8">
        <f t="shared" si="14"/>
        <v>47708.205039787441</v>
      </c>
    </row>
    <row r="196" spans="1:4" x14ac:dyDescent="0.25">
      <c r="A196">
        <f t="shared" si="12"/>
        <v>191</v>
      </c>
      <c r="B196">
        <f t="shared" si="13"/>
        <v>405</v>
      </c>
      <c r="C196" s="3">
        <f t="shared" si="11"/>
        <v>226.61397393899034</v>
      </c>
      <c r="D196" s="8">
        <f t="shared" si="14"/>
        <v>47529.819013726432</v>
      </c>
    </row>
    <row r="197" spans="1:4" x14ac:dyDescent="0.25">
      <c r="A197">
        <f t="shared" si="12"/>
        <v>192</v>
      </c>
      <c r="B197">
        <f t="shared" si="13"/>
        <v>405</v>
      </c>
      <c r="C197" s="3">
        <f t="shared" si="11"/>
        <v>225.76664031520053</v>
      </c>
      <c r="D197" s="8">
        <f t="shared" si="14"/>
        <v>47350.585654041635</v>
      </c>
    </row>
    <row r="198" spans="1:4" x14ac:dyDescent="0.25">
      <c r="A198">
        <f t="shared" si="12"/>
        <v>193</v>
      </c>
      <c r="B198">
        <f t="shared" si="13"/>
        <v>405</v>
      </c>
      <c r="C198" s="3">
        <f t="shared" si="11"/>
        <v>224.91528185669776</v>
      </c>
      <c r="D198" s="8">
        <f t="shared" si="14"/>
        <v>47170.50093589833</v>
      </c>
    </row>
    <row r="199" spans="1:4" x14ac:dyDescent="0.25">
      <c r="A199">
        <f t="shared" si="12"/>
        <v>194</v>
      </c>
      <c r="B199">
        <f t="shared" si="13"/>
        <v>405</v>
      </c>
      <c r="C199" s="3">
        <f t="shared" si="11"/>
        <v>224.05987944551705</v>
      </c>
      <c r="D199" s="8">
        <f t="shared" si="14"/>
        <v>46989.560815343844</v>
      </c>
    </row>
    <row r="200" spans="1:4" x14ac:dyDescent="0.25">
      <c r="A200">
        <f t="shared" si="12"/>
        <v>195</v>
      </c>
      <c r="B200">
        <f t="shared" si="13"/>
        <v>405</v>
      </c>
      <c r="C200" s="3">
        <f t="shared" ref="C200:C263" si="15">+D199*$A$3</f>
        <v>223.20041387288325</v>
      </c>
      <c r="D200" s="8">
        <f t="shared" si="14"/>
        <v>46807.761229216725</v>
      </c>
    </row>
    <row r="201" spans="1:4" x14ac:dyDescent="0.25">
      <c r="A201">
        <f t="shared" si="12"/>
        <v>196</v>
      </c>
      <c r="B201">
        <f t="shared" si="13"/>
        <v>405</v>
      </c>
      <c r="C201" s="3">
        <f t="shared" si="15"/>
        <v>222.33686583877943</v>
      </c>
      <c r="D201" s="8">
        <f t="shared" si="14"/>
        <v>46625.098095055502</v>
      </c>
    </row>
    <row r="202" spans="1:4" x14ac:dyDescent="0.25">
      <c r="A202">
        <f t="shared" si="12"/>
        <v>197</v>
      </c>
      <c r="B202">
        <f t="shared" si="13"/>
        <v>405</v>
      </c>
      <c r="C202" s="3">
        <f t="shared" si="15"/>
        <v>221.46921595151363</v>
      </c>
      <c r="D202" s="8">
        <f t="shared" si="14"/>
        <v>46441.567311007013</v>
      </c>
    </row>
    <row r="203" spans="1:4" x14ac:dyDescent="0.25">
      <c r="A203">
        <f t="shared" si="12"/>
        <v>198</v>
      </c>
      <c r="B203">
        <f t="shared" si="13"/>
        <v>405</v>
      </c>
      <c r="C203" s="3">
        <f t="shared" si="15"/>
        <v>220.59744472728332</v>
      </c>
      <c r="D203" s="8">
        <f t="shared" si="14"/>
        <v>46257.164755734295</v>
      </c>
    </row>
    <row r="204" spans="1:4" x14ac:dyDescent="0.25">
      <c r="A204">
        <f t="shared" si="12"/>
        <v>199</v>
      </c>
      <c r="B204">
        <f t="shared" si="13"/>
        <v>405</v>
      </c>
      <c r="C204" s="3">
        <f t="shared" si="15"/>
        <v>219.7215325897379</v>
      </c>
      <c r="D204" s="8">
        <f t="shared" si="14"/>
        <v>46071.886288324036</v>
      </c>
    </row>
    <row r="205" spans="1:4" x14ac:dyDescent="0.25">
      <c r="A205">
        <f t="shared" si="12"/>
        <v>200</v>
      </c>
      <c r="B205">
        <f t="shared" si="13"/>
        <v>405</v>
      </c>
      <c r="C205" s="3">
        <f t="shared" si="15"/>
        <v>218.84145986953916</v>
      </c>
      <c r="D205" s="8">
        <f t="shared" si="14"/>
        <v>45885.727748193574</v>
      </c>
    </row>
    <row r="206" spans="1:4" x14ac:dyDescent="0.25">
      <c r="A206">
        <f t="shared" si="12"/>
        <v>201</v>
      </c>
      <c r="B206">
        <f t="shared" si="13"/>
        <v>405</v>
      </c>
      <c r="C206" s="3">
        <f t="shared" si="15"/>
        <v>217.95720680391946</v>
      </c>
      <c r="D206" s="8">
        <f t="shared" si="14"/>
        <v>45698.684954997494</v>
      </c>
    </row>
    <row r="207" spans="1:4" x14ac:dyDescent="0.25">
      <c r="A207">
        <f t="shared" si="12"/>
        <v>202</v>
      </c>
      <c r="B207">
        <f t="shared" si="13"/>
        <v>405</v>
      </c>
      <c r="C207" s="3">
        <f t="shared" si="15"/>
        <v>217.06875353623809</v>
      </c>
      <c r="D207" s="8">
        <f t="shared" si="14"/>
        <v>45510.753708533732</v>
      </c>
    </row>
    <row r="208" spans="1:4" x14ac:dyDescent="0.25">
      <c r="A208">
        <f t="shared" si="12"/>
        <v>203</v>
      </c>
      <c r="B208">
        <f t="shared" si="13"/>
        <v>405</v>
      </c>
      <c r="C208" s="3">
        <f t="shared" si="15"/>
        <v>216.17608011553523</v>
      </c>
      <c r="D208" s="8">
        <f t="shared" si="14"/>
        <v>45321.929788649264</v>
      </c>
    </row>
    <row r="209" spans="1:4" x14ac:dyDescent="0.25">
      <c r="A209">
        <f t="shared" si="12"/>
        <v>204</v>
      </c>
      <c r="B209">
        <f t="shared" si="13"/>
        <v>405</v>
      </c>
      <c r="C209" s="3">
        <f t="shared" si="15"/>
        <v>215.279166496084</v>
      </c>
      <c r="D209" s="8">
        <f t="shared" si="14"/>
        <v>45132.208955145346</v>
      </c>
    </row>
    <row r="210" spans="1:4" x14ac:dyDescent="0.25">
      <c r="A210">
        <f t="shared" si="12"/>
        <v>205</v>
      </c>
      <c r="B210">
        <f t="shared" si="13"/>
        <v>405</v>
      </c>
      <c r="C210" s="3">
        <f t="shared" si="15"/>
        <v>214.37799253694038</v>
      </c>
      <c r="D210" s="8">
        <f t="shared" si="14"/>
        <v>44941.586947682285</v>
      </c>
    </row>
    <row r="211" spans="1:4" x14ac:dyDescent="0.25">
      <c r="A211">
        <f t="shared" si="12"/>
        <v>206</v>
      </c>
      <c r="B211">
        <f t="shared" si="13"/>
        <v>405</v>
      </c>
      <c r="C211" s="3">
        <f t="shared" si="15"/>
        <v>213.47253800149085</v>
      </c>
      <c r="D211" s="8">
        <f t="shared" si="14"/>
        <v>44750.059485683778</v>
      </c>
    </row>
    <row r="212" spans="1:4" x14ac:dyDescent="0.25">
      <c r="A212">
        <f t="shared" si="12"/>
        <v>207</v>
      </c>
      <c r="B212">
        <f t="shared" si="13"/>
        <v>405</v>
      </c>
      <c r="C212" s="3">
        <f t="shared" si="15"/>
        <v>212.56278255699794</v>
      </c>
      <c r="D212" s="8">
        <f t="shared" si="14"/>
        <v>44557.622268240775</v>
      </c>
    </row>
    <row r="213" spans="1:4" x14ac:dyDescent="0.25">
      <c r="A213">
        <f t="shared" si="12"/>
        <v>208</v>
      </c>
      <c r="B213">
        <f t="shared" si="13"/>
        <v>405</v>
      </c>
      <c r="C213" s="3">
        <f t="shared" si="15"/>
        <v>211.64870577414368</v>
      </c>
      <c r="D213" s="8">
        <f t="shared" si="14"/>
        <v>44364.270974014922</v>
      </c>
    </row>
    <row r="214" spans="1:4" x14ac:dyDescent="0.25">
      <c r="A214">
        <f t="shared" si="12"/>
        <v>209</v>
      </c>
      <c r="B214">
        <f t="shared" si="13"/>
        <v>405</v>
      </c>
      <c r="C214" s="3">
        <f t="shared" si="15"/>
        <v>210.73028712657089</v>
      </c>
      <c r="D214" s="8">
        <f t="shared" si="14"/>
        <v>44170.001261141493</v>
      </c>
    </row>
    <row r="215" spans="1:4" x14ac:dyDescent="0.25">
      <c r="A215">
        <f t="shared" si="12"/>
        <v>210</v>
      </c>
      <c r="B215">
        <f t="shared" si="13"/>
        <v>405</v>
      </c>
      <c r="C215" s="3">
        <f t="shared" si="15"/>
        <v>209.8075059904221</v>
      </c>
      <c r="D215" s="8">
        <f t="shared" si="14"/>
        <v>43974.808767131915</v>
      </c>
    </row>
    <row r="216" spans="1:4" x14ac:dyDescent="0.25">
      <c r="A216">
        <f t="shared" si="12"/>
        <v>211</v>
      </c>
      <c r="B216">
        <f t="shared" si="13"/>
        <v>405</v>
      </c>
      <c r="C216" s="3">
        <f t="shared" si="15"/>
        <v>208.88034164387659</v>
      </c>
      <c r="D216" s="8">
        <f t="shared" si="14"/>
        <v>43778.68910877579</v>
      </c>
    </row>
    <row r="217" spans="1:4" x14ac:dyDescent="0.25">
      <c r="A217">
        <f t="shared" si="12"/>
        <v>212</v>
      </c>
      <c r="B217">
        <f t="shared" si="13"/>
        <v>405</v>
      </c>
      <c r="C217" s="3">
        <f t="shared" si="15"/>
        <v>207.94877326668501</v>
      </c>
      <c r="D217" s="8">
        <f t="shared" si="14"/>
        <v>43581.637882042472</v>
      </c>
    </row>
    <row r="218" spans="1:4" x14ac:dyDescent="0.25">
      <c r="A218">
        <f t="shared" si="12"/>
        <v>213</v>
      </c>
      <c r="B218">
        <f t="shared" si="13"/>
        <v>405</v>
      </c>
      <c r="C218" s="3">
        <f t="shared" si="15"/>
        <v>207.01277993970174</v>
      </c>
      <c r="D218" s="8">
        <f t="shared" si="14"/>
        <v>43383.650661982174</v>
      </c>
    </row>
    <row r="219" spans="1:4" x14ac:dyDescent="0.25">
      <c r="A219">
        <f t="shared" si="12"/>
        <v>214</v>
      </c>
      <c r="B219">
        <f t="shared" si="13"/>
        <v>405</v>
      </c>
      <c r="C219" s="3">
        <f t="shared" si="15"/>
        <v>206.07234064441533</v>
      </c>
      <c r="D219" s="8">
        <f t="shared" si="14"/>
        <v>43184.72300262659</v>
      </c>
    </row>
    <row r="220" spans="1:4" x14ac:dyDescent="0.25">
      <c r="A220">
        <f t="shared" si="12"/>
        <v>215</v>
      </c>
      <c r="B220">
        <f t="shared" si="13"/>
        <v>405</v>
      </c>
      <c r="C220" s="3">
        <f t="shared" si="15"/>
        <v>205.1274342624763</v>
      </c>
      <c r="D220" s="8">
        <f t="shared" si="14"/>
        <v>42984.850436889064</v>
      </c>
    </row>
    <row r="221" spans="1:4" x14ac:dyDescent="0.25">
      <c r="A221">
        <f t="shared" si="12"/>
        <v>216</v>
      </c>
      <c r="B221">
        <f t="shared" si="13"/>
        <v>405</v>
      </c>
      <c r="C221" s="3">
        <f t="shared" si="15"/>
        <v>204.17803957522304</v>
      </c>
      <c r="D221" s="8">
        <f t="shared" si="14"/>
        <v>42784.028476464286</v>
      </c>
    </row>
    <row r="222" spans="1:4" x14ac:dyDescent="0.25">
      <c r="A222">
        <f t="shared" si="12"/>
        <v>217</v>
      </c>
      <c r="B222">
        <f t="shared" si="13"/>
        <v>405</v>
      </c>
      <c r="C222" s="3">
        <f t="shared" si="15"/>
        <v>203.22413526320534</v>
      </c>
      <c r="D222" s="8">
        <f t="shared" si="14"/>
        <v>42582.25261172749</v>
      </c>
    </row>
    <row r="223" spans="1:4" x14ac:dyDescent="0.25">
      <c r="A223">
        <f t="shared" si="12"/>
        <v>218</v>
      </c>
      <c r="B223">
        <f t="shared" si="13"/>
        <v>405</v>
      </c>
      <c r="C223" s="3">
        <f t="shared" si="15"/>
        <v>202.26569990570556</v>
      </c>
      <c r="D223" s="8">
        <f t="shared" si="14"/>
        <v>42379.518311633197</v>
      </c>
    </row>
    <row r="224" spans="1:4" x14ac:dyDescent="0.25">
      <c r="A224">
        <f t="shared" si="12"/>
        <v>219</v>
      </c>
      <c r="B224">
        <f t="shared" si="13"/>
        <v>405</v>
      </c>
      <c r="C224" s="3">
        <f t="shared" si="15"/>
        <v>201.30271198025767</v>
      </c>
      <c r="D224" s="8">
        <f t="shared" si="14"/>
        <v>42175.821023613455</v>
      </c>
    </row>
    <row r="225" spans="1:4" x14ac:dyDescent="0.25">
      <c r="A225">
        <f t="shared" si="12"/>
        <v>220</v>
      </c>
      <c r="B225">
        <f t="shared" si="13"/>
        <v>405</v>
      </c>
      <c r="C225" s="3">
        <f t="shared" si="15"/>
        <v>200.33514986216392</v>
      </c>
      <c r="D225" s="8">
        <f t="shared" si="14"/>
        <v>41971.156173475618</v>
      </c>
    </row>
    <row r="226" spans="1:4" x14ac:dyDescent="0.25">
      <c r="A226">
        <f t="shared" si="12"/>
        <v>221</v>
      </c>
      <c r="B226">
        <f t="shared" si="13"/>
        <v>405</v>
      </c>
      <c r="C226" s="3">
        <f t="shared" si="15"/>
        <v>199.36299182400919</v>
      </c>
      <c r="D226" s="8">
        <f t="shared" si="14"/>
        <v>41765.519165299629</v>
      </c>
    </row>
    <row r="227" spans="1:4" x14ac:dyDescent="0.25">
      <c r="A227">
        <f t="shared" si="12"/>
        <v>222</v>
      </c>
      <c r="B227">
        <f t="shared" si="13"/>
        <v>405</v>
      </c>
      <c r="C227" s="3">
        <f t="shared" si="15"/>
        <v>198.38621603517322</v>
      </c>
      <c r="D227" s="8">
        <f t="shared" si="14"/>
        <v>41558.9053813348</v>
      </c>
    </row>
    <row r="228" spans="1:4" x14ac:dyDescent="0.25">
      <c r="A228">
        <f t="shared" si="12"/>
        <v>223</v>
      </c>
      <c r="B228">
        <f t="shared" si="13"/>
        <v>405</v>
      </c>
      <c r="C228" s="3">
        <f t="shared" si="15"/>
        <v>197.40480056134029</v>
      </c>
      <c r="D228" s="8">
        <f t="shared" si="14"/>
        <v>41351.310181896137</v>
      </c>
    </row>
    <row r="229" spans="1:4" x14ac:dyDescent="0.25">
      <c r="A229">
        <f t="shared" si="12"/>
        <v>224</v>
      </c>
      <c r="B229">
        <f t="shared" si="13"/>
        <v>405</v>
      </c>
      <c r="C229" s="3">
        <f t="shared" si="15"/>
        <v>196.41872336400664</v>
      </c>
      <c r="D229" s="8">
        <f t="shared" si="14"/>
        <v>41142.728905260141</v>
      </c>
    </row>
    <row r="230" spans="1:4" x14ac:dyDescent="0.25">
      <c r="A230">
        <f t="shared" si="12"/>
        <v>225</v>
      </c>
      <c r="B230">
        <f t="shared" si="13"/>
        <v>405</v>
      </c>
      <c r="C230" s="3">
        <f t="shared" si="15"/>
        <v>195.42796229998567</v>
      </c>
      <c r="D230" s="8">
        <f t="shared" si="14"/>
        <v>40933.15686756013</v>
      </c>
    </row>
    <row r="231" spans="1:4" x14ac:dyDescent="0.25">
      <c r="A231">
        <f t="shared" si="12"/>
        <v>226</v>
      </c>
      <c r="B231">
        <f t="shared" si="13"/>
        <v>405</v>
      </c>
      <c r="C231" s="3">
        <f t="shared" si="15"/>
        <v>194.4324951209106</v>
      </c>
      <c r="D231" s="8">
        <f t="shared" si="14"/>
        <v>40722.589362681043</v>
      </c>
    </row>
    <row r="232" spans="1:4" x14ac:dyDescent="0.25">
      <c r="A232">
        <f t="shared" si="12"/>
        <v>227</v>
      </c>
      <c r="B232">
        <f t="shared" si="13"/>
        <v>405</v>
      </c>
      <c r="C232" s="3">
        <f t="shared" si="15"/>
        <v>193.43229947273494</v>
      </c>
      <c r="D232" s="8">
        <f t="shared" si="14"/>
        <v>40511.021662153777</v>
      </c>
    </row>
    <row r="233" spans="1:4" x14ac:dyDescent="0.25">
      <c r="A233">
        <f t="shared" si="12"/>
        <v>228</v>
      </c>
      <c r="B233">
        <f t="shared" si="13"/>
        <v>405</v>
      </c>
      <c r="C233" s="3">
        <f t="shared" si="15"/>
        <v>192.42735289523043</v>
      </c>
      <c r="D233" s="8">
        <f t="shared" si="14"/>
        <v>40298.449015049009</v>
      </c>
    </row>
    <row r="234" spans="1:4" x14ac:dyDescent="0.25">
      <c r="A234">
        <f t="shared" si="12"/>
        <v>229</v>
      </c>
      <c r="B234">
        <f t="shared" si="13"/>
        <v>405</v>
      </c>
      <c r="C234" s="3">
        <f t="shared" si="15"/>
        <v>191.41763282148278</v>
      </c>
      <c r="D234" s="8">
        <f t="shared" si="14"/>
        <v>40084.866647870491</v>
      </c>
    </row>
    <row r="235" spans="1:4" x14ac:dyDescent="0.25">
      <c r="A235">
        <f t="shared" si="12"/>
        <v>230</v>
      </c>
      <c r="B235">
        <f t="shared" si="13"/>
        <v>405</v>
      </c>
      <c r="C235" s="3">
        <f t="shared" si="15"/>
        <v>190.40311657738482</v>
      </c>
      <c r="D235" s="8">
        <f t="shared" si="14"/>
        <v>39870.269764447876</v>
      </c>
    </row>
    <row r="236" spans="1:4" x14ac:dyDescent="0.25">
      <c r="A236">
        <f t="shared" si="12"/>
        <v>231</v>
      </c>
      <c r="B236">
        <f t="shared" si="13"/>
        <v>405</v>
      </c>
      <c r="C236" s="3">
        <f t="shared" si="15"/>
        <v>189.38378138112739</v>
      </c>
      <c r="D236" s="8">
        <f t="shared" si="14"/>
        <v>39654.653545829002</v>
      </c>
    </row>
    <row r="237" spans="1:4" x14ac:dyDescent="0.25">
      <c r="A237">
        <f t="shared" si="12"/>
        <v>232</v>
      </c>
      <c r="B237">
        <f t="shared" si="13"/>
        <v>405</v>
      </c>
      <c r="C237" s="3">
        <f t="shared" si="15"/>
        <v>188.35960434268776</v>
      </c>
      <c r="D237" s="8">
        <f t="shared" si="14"/>
        <v>39438.01315017169</v>
      </c>
    </row>
    <row r="238" spans="1:4" x14ac:dyDescent="0.25">
      <c r="A238">
        <f t="shared" si="12"/>
        <v>233</v>
      </c>
      <c r="B238">
        <f t="shared" si="13"/>
        <v>405</v>
      </c>
      <c r="C238" s="3">
        <f t="shared" si="15"/>
        <v>187.33056246331552</v>
      </c>
      <c r="D238" s="8">
        <f t="shared" si="14"/>
        <v>39220.343712635004</v>
      </c>
    </row>
    <row r="239" spans="1:4" x14ac:dyDescent="0.25">
      <c r="A239">
        <f t="shared" si="12"/>
        <v>234</v>
      </c>
      <c r="B239">
        <f t="shared" si="13"/>
        <v>405</v>
      </c>
      <c r="C239" s="3">
        <f t="shared" si="15"/>
        <v>186.29663263501627</v>
      </c>
      <c r="D239" s="8">
        <f t="shared" si="14"/>
        <v>39001.640345270018</v>
      </c>
    </row>
    <row r="240" spans="1:4" x14ac:dyDescent="0.25">
      <c r="A240">
        <f t="shared" si="12"/>
        <v>235</v>
      </c>
      <c r="B240">
        <f t="shared" si="13"/>
        <v>405</v>
      </c>
      <c r="C240" s="3">
        <f t="shared" si="15"/>
        <v>185.25779164003259</v>
      </c>
      <c r="D240" s="8">
        <f t="shared" si="14"/>
        <v>38781.898136910051</v>
      </c>
    </row>
    <row r="241" spans="1:4" x14ac:dyDescent="0.25">
      <c r="A241">
        <f t="shared" si="12"/>
        <v>236</v>
      </c>
      <c r="B241">
        <f t="shared" si="13"/>
        <v>405</v>
      </c>
      <c r="C241" s="3">
        <f t="shared" si="15"/>
        <v>184.21401615032275</v>
      </c>
      <c r="D241" s="8">
        <f t="shared" si="14"/>
        <v>38561.11215306037</v>
      </c>
    </row>
    <row r="242" spans="1:4" x14ac:dyDescent="0.25">
      <c r="A242">
        <f t="shared" si="12"/>
        <v>237</v>
      </c>
      <c r="B242">
        <f t="shared" si="13"/>
        <v>405</v>
      </c>
      <c r="C242" s="3">
        <f t="shared" si="15"/>
        <v>183.16528272703675</v>
      </c>
      <c r="D242" s="8">
        <f t="shared" si="14"/>
        <v>38339.277435787408</v>
      </c>
    </row>
    <row r="243" spans="1:4" x14ac:dyDescent="0.25">
      <c r="A243">
        <f t="shared" si="12"/>
        <v>238</v>
      </c>
      <c r="B243">
        <f t="shared" si="13"/>
        <v>405</v>
      </c>
      <c r="C243" s="3">
        <f t="shared" si="15"/>
        <v>182.11156781999017</v>
      </c>
      <c r="D243" s="8">
        <f t="shared" si="14"/>
        <v>38116.389003607401</v>
      </c>
    </row>
    <row r="244" spans="1:4" x14ac:dyDescent="0.25">
      <c r="A244">
        <f t="shared" si="12"/>
        <v>239</v>
      </c>
      <c r="B244">
        <f t="shared" si="13"/>
        <v>405</v>
      </c>
      <c r="C244" s="3">
        <f t="shared" si="15"/>
        <v>181.05284776713515</v>
      </c>
      <c r="D244" s="8">
        <f t="shared" si="14"/>
        <v>37892.441851374533</v>
      </c>
    </row>
    <row r="245" spans="1:4" x14ac:dyDescent="0.25">
      <c r="A245">
        <f t="shared" si="12"/>
        <v>240</v>
      </c>
      <c r="B245">
        <f t="shared" si="13"/>
        <v>405</v>
      </c>
      <c r="C245" s="3">
        <f t="shared" si="15"/>
        <v>179.98909879402902</v>
      </c>
      <c r="D245" s="8">
        <f t="shared" si="14"/>
        <v>37667.430950168564</v>
      </c>
    </row>
    <row r="246" spans="1:4" x14ac:dyDescent="0.25">
      <c r="A246">
        <f t="shared" si="12"/>
        <v>241</v>
      </c>
      <c r="B246">
        <f t="shared" si="13"/>
        <v>405</v>
      </c>
      <c r="C246" s="3">
        <f t="shared" si="15"/>
        <v>178.92029701330068</v>
      </c>
      <c r="D246" s="8">
        <f t="shared" si="14"/>
        <v>37441.351247181861</v>
      </c>
    </row>
    <row r="247" spans="1:4" x14ac:dyDescent="0.25">
      <c r="A247">
        <f t="shared" si="12"/>
        <v>242</v>
      </c>
      <c r="B247">
        <f t="shared" si="13"/>
        <v>405</v>
      </c>
      <c r="C247" s="3">
        <f t="shared" si="15"/>
        <v>177.84641842411384</v>
      </c>
      <c r="D247" s="8">
        <f t="shared" si="14"/>
        <v>37214.197665605978</v>
      </c>
    </row>
    <row r="248" spans="1:4" x14ac:dyDescent="0.25">
      <c r="A248">
        <f t="shared" si="12"/>
        <v>243</v>
      </c>
      <c r="B248">
        <f t="shared" si="13"/>
        <v>405</v>
      </c>
      <c r="C248" s="3">
        <f t="shared" si="15"/>
        <v>176.7674389116284</v>
      </c>
      <c r="D248" s="8">
        <f t="shared" si="14"/>
        <v>36985.965104517607</v>
      </c>
    </row>
    <row r="249" spans="1:4" x14ac:dyDescent="0.25">
      <c r="A249">
        <f t="shared" si="12"/>
        <v>244</v>
      </c>
      <c r="B249">
        <f t="shared" si="13"/>
        <v>405</v>
      </c>
      <c r="C249" s="3">
        <f t="shared" si="15"/>
        <v>175.68333424645863</v>
      </c>
      <c r="D249" s="8">
        <f t="shared" si="14"/>
        <v>36756.648438764067</v>
      </c>
    </row>
    <row r="250" spans="1:4" x14ac:dyDescent="0.25">
      <c r="A250">
        <f t="shared" ref="A250:A313" si="16">+A249+1</f>
        <v>245</v>
      </c>
      <c r="B250">
        <f t="shared" ref="B250:B313" si="17">+B249</f>
        <v>405</v>
      </c>
      <c r="C250" s="3">
        <f t="shared" si="15"/>
        <v>174.5940800841293</v>
      </c>
      <c r="D250" s="8">
        <f t="shared" ref="D250:D313" si="18">+D249-B250+C250</f>
        <v>36526.242518848194</v>
      </c>
    </row>
    <row r="251" spans="1:4" x14ac:dyDescent="0.25">
      <c r="A251">
        <f t="shared" si="16"/>
        <v>246</v>
      </c>
      <c r="B251">
        <f t="shared" si="17"/>
        <v>405</v>
      </c>
      <c r="C251" s="3">
        <f t="shared" si="15"/>
        <v>173.49965196452891</v>
      </c>
      <c r="D251" s="8">
        <f t="shared" si="18"/>
        <v>36294.742170812722</v>
      </c>
    </row>
    <row r="252" spans="1:4" x14ac:dyDescent="0.25">
      <c r="A252">
        <f t="shared" si="16"/>
        <v>247</v>
      </c>
      <c r="B252">
        <f t="shared" si="17"/>
        <v>405</v>
      </c>
      <c r="C252" s="3">
        <f t="shared" si="15"/>
        <v>172.40002531136042</v>
      </c>
      <c r="D252" s="8">
        <f t="shared" si="18"/>
        <v>36062.142196124085</v>
      </c>
    </row>
    <row r="253" spans="1:4" x14ac:dyDescent="0.25">
      <c r="A253">
        <f t="shared" si="16"/>
        <v>248</v>
      </c>
      <c r="B253">
        <f t="shared" si="17"/>
        <v>405</v>
      </c>
      <c r="C253" s="3">
        <f t="shared" si="15"/>
        <v>171.2951754315894</v>
      </c>
      <c r="D253" s="8">
        <f t="shared" si="18"/>
        <v>35828.437371555672</v>
      </c>
    </row>
    <row r="254" spans="1:4" x14ac:dyDescent="0.25">
      <c r="A254">
        <f t="shared" si="16"/>
        <v>249</v>
      </c>
      <c r="B254">
        <f t="shared" si="17"/>
        <v>405</v>
      </c>
      <c r="C254" s="3">
        <f t="shared" si="15"/>
        <v>170.18507751488943</v>
      </c>
      <c r="D254" s="8">
        <f t="shared" si="18"/>
        <v>35593.622449070564</v>
      </c>
    </row>
    <row r="255" spans="1:4" x14ac:dyDescent="0.25">
      <c r="A255">
        <f t="shared" si="16"/>
        <v>250</v>
      </c>
      <c r="B255">
        <f t="shared" si="17"/>
        <v>405</v>
      </c>
      <c r="C255" s="3">
        <f t="shared" si="15"/>
        <v>169.06970663308519</v>
      </c>
      <c r="D255" s="8">
        <f t="shared" si="18"/>
        <v>35357.692155703648</v>
      </c>
    </row>
    <row r="256" spans="1:4" x14ac:dyDescent="0.25">
      <c r="A256">
        <f t="shared" si="16"/>
        <v>251</v>
      </c>
      <c r="B256">
        <f t="shared" si="17"/>
        <v>405</v>
      </c>
      <c r="C256" s="3">
        <f t="shared" si="15"/>
        <v>167.94903773959231</v>
      </c>
      <c r="D256" s="8">
        <f t="shared" si="18"/>
        <v>35120.64119344324</v>
      </c>
    </row>
    <row r="257" spans="1:4" x14ac:dyDescent="0.25">
      <c r="A257">
        <f t="shared" si="16"/>
        <v>252</v>
      </c>
      <c r="B257">
        <f t="shared" si="17"/>
        <v>405</v>
      </c>
      <c r="C257" s="3">
        <f t="shared" si="15"/>
        <v>166.82304566885537</v>
      </c>
      <c r="D257" s="8">
        <f t="shared" si="18"/>
        <v>34882.464239112094</v>
      </c>
    </row>
    <row r="258" spans="1:4" x14ac:dyDescent="0.25">
      <c r="A258">
        <f t="shared" si="16"/>
        <v>253</v>
      </c>
      <c r="B258">
        <f t="shared" si="17"/>
        <v>405</v>
      </c>
      <c r="C258" s="3">
        <f t="shared" si="15"/>
        <v>165.69170513578246</v>
      </c>
      <c r="D258" s="8">
        <f t="shared" si="18"/>
        <v>34643.155944247876</v>
      </c>
    </row>
    <row r="259" spans="1:4" x14ac:dyDescent="0.25">
      <c r="A259">
        <f t="shared" si="16"/>
        <v>254</v>
      </c>
      <c r="B259">
        <f t="shared" si="17"/>
        <v>405</v>
      </c>
      <c r="C259" s="3">
        <f t="shared" si="15"/>
        <v>164.5549907351774</v>
      </c>
      <c r="D259" s="8">
        <f t="shared" si="18"/>
        <v>34402.71093498305</v>
      </c>
    </row>
    <row r="260" spans="1:4" x14ac:dyDescent="0.25">
      <c r="A260">
        <f t="shared" si="16"/>
        <v>255</v>
      </c>
      <c r="B260">
        <f t="shared" si="17"/>
        <v>405</v>
      </c>
      <c r="C260" s="3">
        <f t="shared" si="15"/>
        <v>163.41287694116949</v>
      </c>
      <c r="D260" s="8">
        <f t="shared" si="18"/>
        <v>34161.123811924219</v>
      </c>
    </row>
    <row r="261" spans="1:4" x14ac:dyDescent="0.25">
      <c r="A261">
        <f t="shared" si="16"/>
        <v>256</v>
      </c>
      <c r="B261">
        <f t="shared" si="17"/>
        <v>405</v>
      </c>
      <c r="C261" s="3">
        <f t="shared" si="15"/>
        <v>162.26533810664003</v>
      </c>
      <c r="D261" s="8">
        <f t="shared" si="18"/>
        <v>33918.38915003086</v>
      </c>
    </row>
    <row r="262" spans="1:4" x14ac:dyDescent="0.25">
      <c r="A262">
        <f t="shared" si="16"/>
        <v>257</v>
      </c>
      <c r="B262">
        <f t="shared" si="17"/>
        <v>405</v>
      </c>
      <c r="C262" s="3">
        <f t="shared" si="15"/>
        <v>161.11234846264659</v>
      </c>
      <c r="D262" s="8">
        <f t="shared" si="18"/>
        <v>33674.501498493504</v>
      </c>
    </row>
    <row r="263" spans="1:4" x14ac:dyDescent="0.25">
      <c r="A263">
        <f t="shared" si="16"/>
        <v>258</v>
      </c>
      <c r="B263">
        <f t="shared" si="17"/>
        <v>405</v>
      </c>
      <c r="C263" s="3">
        <f t="shared" si="15"/>
        <v>159.95388211784413</v>
      </c>
      <c r="D263" s="8">
        <f t="shared" si="18"/>
        <v>33429.455380611347</v>
      </c>
    </row>
    <row r="264" spans="1:4" x14ac:dyDescent="0.25">
      <c r="A264">
        <f t="shared" si="16"/>
        <v>259</v>
      </c>
      <c r="B264">
        <f t="shared" si="17"/>
        <v>405</v>
      </c>
      <c r="C264" s="3">
        <f t="shared" ref="C264:C327" si="19">+D263*$A$3</f>
        <v>158.7899130579039</v>
      </c>
      <c r="D264" s="8">
        <f t="shared" si="18"/>
        <v>33183.24529366925</v>
      </c>
    </row>
    <row r="265" spans="1:4" x14ac:dyDescent="0.25">
      <c r="A265">
        <f t="shared" si="16"/>
        <v>260</v>
      </c>
      <c r="B265">
        <f t="shared" si="17"/>
        <v>405</v>
      </c>
      <c r="C265" s="3">
        <f t="shared" si="19"/>
        <v>157.62041514492893</v>
      </c>
      <c r="D265" s="8">
        <f t="shared" si="18"/>
        <v>32935.865708814177</v>
      </c>
    </row>
    <row r="266" spans="1:4" x14ac:dyDescent="0.25">
      <c r="A266">
        <f t="shared" si="16"/>
        <v>261</v>
      </c>
      <c r="B266">
        <f t="shared" si="17"/>
        <v>405</v>
      </c>
      <c r="C266" s="3">
        <f t="shared" si="19"/>
        <v>156.44536211686733</v>
      </c>
      <c r="D266" s="8">
        <f t="shared" si="18"/>
        <v>32687.311070931046</v>
      </c>
    </row>
    <row r="267" spans="1:4" x14ac:dyDescent="0.25">
      <c r="A267">
        <f t="shared" si="16"/>
        <v>262</v>
      </c>
      <c r="B267">
        <f t="shared" si="17"/>
        <v>405</v>
      </c>
      <c r="C267" s="3">
        <f t="shared" si="19"/>
        <v>155.26472758692248</v>
      </c>
      <c r="D267" s="8">
        <f t="shared" si="18"/>
        <v>32437.57579851797</v>
      </c>
    </row>
    <row r="268" spans="1:4" x14ac:dyDescent="0.25">
      <c r="A268">
        <f t="shared" si="16"/>
        <v>263</v>
      </c>
      <c r="B268">
        <f t="shared" si="17"/>
        <v>405</v>
      </c>
      <c r="C268" s="3">
        <f t="shared" si="19"/>
        <v>154.07848504296035</v>
      </c>
      <c r="D268" s="8">
        <f t="shared" si="18"/>
        <v>32186.654283560929</v>
      </c>
    </row>
    <row r="269" spans="1:4" x14ac:dyDescent="0.25">
      <c r="A269">
        <f t="shared" si="16"/>
        <v>264</v>
      </c>
      <c r="B269">
        <f t="shared" si="17"/>
        <v>405</v>
      </c>
      <c r="C269" s="3">
        <f t="shared" si="19"/>
        <v>152.88660784691442</v>
      </c>
      <c r="D269" s="8">
        <f t="shared" si="18"/>
        <v>31934.540891407843</v>
      </c>
    </row>
    <row r="270" spans="1:4" x14ac:dyDescent="0.25">
      <c r="A270">
        <f t="shared" si="16"/>
        <v>265</v>
      </c>
      <c r="B270">
        <f t="shared" si="17"/>
        <v>405</v>
      </c>
      <c r="C270" s="3">
        <f t="shared" si="19"/>
        <v>151.68906923418726</v>
      </c>
      <c r="D270" s="8">
        <f t="shared" si="18"/>
        <v>31681.229960642031</v>
      </c>
    </row>
    <row r="271" spans="1:4" x14ac:dyDescent="0.25">
      <c r="A271">
        <f t="shared" si="16"/>
        <v>266</v>
      </c>
      <c r="B271">
        <f t="shared" si="17"/>
        <v>405</v>
      </c>
      <c r="C271" s="3">
        <f t="shared" si="19"/>
        <v>150.48584231304963</v>
      </c>
      <c r="D271" s="8">
        <f t="shared" si="18"/>
        <v>31426.715802955081</v>
      </c>
    </row>
    <row r="272" spans="1:4" x14ac:dyDescent="0.25">
      <c r="A272">
        <f t="shared" si="16"/>
        <v>267</v>
      </c>
      <c r="B272">
        <f t="shared" si="17"/>
        <v>405</v>
      </c>
      <c r="C272" s="3">
        <f t="shared" si="19"/>
        <v>149.27690006403662</v>
      </c>
      <c r="D272" s="8">
        <f t="shared" si="18"/>
        <v>31170.992703019117</v>
      </c>
    </row>
    <row r="273" spans="1:4" x14ac:dyDescent="0.25">
      <c r="A273">
        <f t="shared" si="16"/>
        <v>268</v>
      </c>
      <c r="B273">
        <f t="shared" si="17"/>
        <v>405</v>
      </c>
      <c r="C273" s="3">
        <f t="shared" si="19"/>
        <v>148.06221533934081</v>
      </c>
      <c r="D273" s="8">
        <f t="shared" si="18"/>
        <v>30914.054918358459</v>
      </c>
    </row>
    <row r="274" spans="1:4" x14ac:dyDescent="0.25">
      <c r="A274">
        <f t="shared" si="16"/>
        <v>269</v>
      </c>
      <c r="B274">
        <f t="shared" si="17"/>
        <v>405</v>
      </c>
      <c r="C274" s="3">
        <f t="shared" si="19"/>
        <v>146.84176086220268</v>
      </c>
      <c r="D274" s="8">
        <f t="shared" si="18"/>
        <v>30655.896679220663</v>
      </c>
    </row>
    <row r="275" spans="1:4" x14ac:dyDescent="0.25">
      <c r="A275">
        <f t="shared" si="16"/>
        <v>270</v>
      </c>
      <c r="B275">
        <f t="shared" si="17"/>
        <v>405</v>
      </c>
      <c r="C275" s="3">
        <f t="shared" si="19"/>
        <v>145.61550922629814</v>
      </c>
      <c r="D275" s="8">
        <f t="shared" si="18"/>
        <v>30396.512188446963</v>
      </c>
    </row>
    <row r="276" spans="1:4" x14ac:dyDescent="0.25">
      <c r="A276">
        <f t="shared" si="16"/>
        <v>271</v>
      </c>
      <c r="B276">
        <f t="shared" si="17"/>
        <v>405</v>
      </c>
      <c r="C276" s="3">
        <f t="shared" si="19"/>
        <v>144.38343289512306</v>
      </c>
      <c r="D276" s="8">
        <f t="shared" si="18"/>
        <v>30135.895621342086</v>
      </c>
    </row>
    <row r="277" spans="1:4" x14ac:dyDescent="0.25">
      <c r="A277">
        <f t="shared" si="16"/>
        <v>272</v>
      </c>
      <c r="B277">
        <f t="shared" si="17"/>
        <v>405</v>
      </c>
      <c r="C277" s="3">
        <f t="shared" si="19"/>
        <v>143.14550420137491</v>
      </c>
      <c r="D277" s="8">
        <f t="shared" si="18"/>
        <v>29874.041125543459</v>
      </c>
    </row>
    <row r="278" spans="1:4" x14ac:dyDescent="0.25">
      <c r="A278">
        <f t="shared" si="16"/>
        <v>273</v>
      </c>
      <c r="B278">
        <f t="shared" si="17"/>
        <v>405</v>
      </c>
      <c r="C278" s="3">
        <f t="shared" si="19"/>
        <v>141.90169534633142</v>
      </c>
      <c r="D278" s="8">
        <f t="shared" si="18"/>
        <v>29610.942820889792</v>
      </c>
    </row>
    <row r="279" spans="1:4" x14ac:dyDescent="0.25">
      <c r="A279">
        <f t="shared" si="16"/>
        <v>274</v>
      </c>
      <c r="B279">
        <f t="shared" si="17"/>
        <v>405</v>
      </c>
      <c r="C279" s="3">
        <f t="shared" si="19"/>
        <v>140.65197839922649</v>
      </c>
      <c r="D279" s="8">
        <f t="shared" si="18"/>
        <v>29346.594799289018</v>
      </c>
    </row>
    <row r="280" spans="1:4" x14ac:dyDescent="0.25">
      <c r="A280">
        <f t="shared" si="16"/>
        <v>275</v>
      </c>
      <c r="B280">
        <f t="shared" si="17"/>
        <v>405</v>
      </c>
      <c r="C280" s="3">
        <f t="shared" si="19"/>
        <v>139.39632529662282</v>
      </c>
      <c r="D280" s="8">
        <f t="shared" si="18"/>
        <v>29080.991124585642</v>
      </c>
    </row>
    <row r="281" spans="1:4" x14ac:dyDescent="0.25">
      <c r="A281">
        <f t="shared" si="16"/>
        <v>276</v>
      </c>
      <c r="B281">
        <f t="shared" si="17"/>
        <v>405</v>
      </c>
      <c r="C281" s="3">
        <f t="shared" si="19"/>
        <v>138.13470784178179</v>
      </c>
      <c r="D281" s="8">
        <f t="shared" si="18"/>
        <v>28814.125832427424</v>
      </c>
    </row>
    <row r="282" spans="1:4" x14ac:dyDescent="0.25">
      <c r="A282">
        <f t="shared" si="16"/>
        <v>277</v>
      </c>
      <c r="B282">
        <f t="shared" si="17"/>
        <v>405</v>
      </c>
      <c r="C282" s="3">
        <f t="shared" si="19"/>
        <v>136.86709770403027</v>
      </c>
      <c r="D282" s="8">
        <f t="shared" si="18"/>
        <v>28545.992930131455</v>
      </c>
    </row>
    <row r="283" spans="1:4" x14ac:dyDescent="0.25">
      <c r="A283">
        <f t="shared" si="16"/>
        <v>278</v>
      </c>
      <c r="B283">
        <f t="shared" si="17"/>
        <v>405</v>
      </c>
      <c r="C283" s="3">
        <f t="shared" si="19"/>
        <v>135.59346641812442</v>
      </c>
      <c r="D283" s="8">
        <f t="shared" si="18"/>
        <v>28276.586396549581</v>
      </c>
    </row>
    <row r="284" spans="1:4" x14ac:dyDescent="0.25">
      <c r="A284">
        <f t="shared" si="16"/>
        <v>279</v>
      </c>
      <c r="B284">
        <f t="shared" si="17"/>
        <v>405</v>
      </c>
      <c r="C284" s="3">
        <f t="shared" si="19"/>
        <v>134.31378538361051</v>
      </c>
      <c r="D284" s="8">
        <f t="shared" si="18"/>
        <v>28005.90018193319</v>
      </c>
    </row>
    <row r="285" spans="1:4" x14ac:dyDescent="0.25">
      <c r="A285">
        <f t="shared" si="16"/>
        <v>280</v>
      </c>
      <c r="B285">
        <f t="shared" si="17"/>
        <v>405</v>
      </c>
      <c r="C285" s="3">
        <f t="shared" si="19"/>
        <v>133.02802586418264</v>
      </c>
      <c r="D285" s="8">
        <f t="shared" si="18"/>
        <v>27733.928207797373</v>
      </c>
    </row>
    <row r="286" spans="1:4" x14ac:dyDescent="0.25">
      <c r="A286">
        <f t="shared" si="16"/>
        <v>281</v>
      </c>
      <c r="B286">
        <f t="shared" si="17"/>
        <v>405</v>
      </c>
      <c r="C286" s="3">
        <f t="shared" si="19"/>
        <v>131.73615898703753</v>
      </c>
      <c r="D286" s="8">
        <f t="shared" si="18"/>
        <v>27460.664366784411</v>
      </c>
    </row>
    <row r="287" spans="1:4" x14ac:dyDescent="0.25">
      <c r="A287">
        <f t="shared" si="16"/>
        <v>282</v>
      </c>
      <c r="B287">
        <f t="shared" si="17"/>
        <v>405</v>
      </c>
      <c r="C287" s="3">
        <f t="shared" si="19"/>
        <v>130.43815574222594</v>
      </c>
      <c r="D287" s="8">
        <f t="shared" si="18"/>
        <v>27186.102522526638</v>
      </c>
    </row>
    <row r="288" spans="1:4" x14ac:dyDescent="0.25">
      <c r="A288">
        <f t="shared" si="16"/>
        <v>283</v>
      </c>
      <c r="B288">
        <f t="shared" si="17"/>
        <v>405</v>
      </c>
      <c r="C288" s="3">
        <f t="shared" si="19"/>
        <v>129.13398698200152</v>
      </c>
      <c r="D288" s="8">
        <f t="shared" si="18"/>
        <v>26910.236509508639</v>
      </c>
    </row>
    <row r="289" spans="1:4" x14ac:dyDescent="0.25">
      <c r="A289">
        <f t="shared" si="16"/>
        <v>284</v>
      </c>
      <c r="B289">
        <f t="shared" si="17"/>
        <v>405</v>
      </c>
      <c r="C289" s="3">
        <f t="shared" si="19"/>
        <v>127.82362342016603</v>
      </c>
      <c r="D289" s="8">
        <f t="shared" si="18"/>
        <v>26633.060132928804</v>
      </c>
    </row>
    <row r="290" spans="1:4" x14ac:dyDescent="0.25">
      <c r="A290">
        <f t="shared" si="16"/>
        <v>285</v>
      </c>
      <c r="B290">
        <f t="shared" si="17"/>
        <v>405</v>
      </c>
      <c r="C290" s="3">
        <f t="shared" si="19"/>
        <v>126.50703563141181</v>
      </c>
      <c r="D290" s="8">
        <f t="shared" si="18"/>
        <v>26354.567168560217</v>
      </c>
    </row>
    <row r="291" spans="1:4" x14ac:dyDescent="0.25">
      <c r="A291">
        <f t="shared" si="16"/>
        <v>286</v>
      </c>
      <c r="B291">
        <f t="shared" si="17"/>
        <v>405</v>
      </c>
      <c r="C291" s="3">
        <f t="shared" si="19"/>
        <v>125.18419405066103</v>
      </c>
      <c r="D291" s="8">
        <f t="shared" si="18"/>
        <v>26074.751362610878</v>
      </c>
    </row>
    <row r="292" spans="1:4" x14ac:dyDescent="0.25">
      <c r="A292">
        <f t="shared" si="16"/>
        <v>287</v>
      </c>
      <c r="B292">
        <f t="shared" si="17"/>
        <v>405</v>
      </c>
      <c r="C292" s="3">
        <f t="shared" si="19"/>
        <v>123.85506897240167</v>
      </c>
      <c r="D292" s="8">
        <f t="shared" si="18"/>
        <v>25793.606431583281</v>
      </c>
    </row>
    <row r="293" spans="1:4" x14ac:dyDescent="0.25">
      <c r="A293">
        <f t="shared" si="16"/>
        <v>288</v>
      </c>
      <c r="B293">
        <f t="shared" si="17"/>
        <v>405</v>
      </c>
      <c r="C293" s="3">
        <f t="shared" si="19"/>
        <v>122.51963055002058</v>
      </c>
      <c r="D293" s="8">
        <f t="shared" si="18"/>
        <v>25511.126062133302</v>
      </c>
    </row>
    <row r="294" spans="1:4" x14ac:dyDescent="0.25">
      <c r="A294">
        <f t="shared" si="16"/>
        <v>289</v>
      </c>
      <c r="B294">
        <f t="shared" si="17"/>
        <v>405</v>
      </c>
      <c r="C294" s="3">
        <f t="shared" si="19"/>
        <v>121.17784879513319</v>
      </c>
      <c r="D294" s="8">
        <f t="shared" si="18"/>
        <v>25227.303910928436</v>
      </c>
    </row>
    <row r="295" spans="1:4" x14ac:dyDescent="0.25">
      <c r="A295">
        <f t="shared" si="16"/>
        <v>290</v>
      </c>
      <c r="B295">
        <f t="shared" si="17"/>
        <v>405</v>
      </c>
      <c r="C295" s="3">
        <f t="shared" si="19"/>
        <v>119.82969357691007</v>
      </c>
      <c r="D295" s="8">
        <f t="shared" si="18"/>
        <v>24942.133604505347</v>
      </c>
    </row>
    <row r="296" spans="1:4" x14ac:dyDescent="0.25">
      <c r="A296">
        <f t="shared" si="16"/>
        <v>291</v>
      </c>
      <c r="B296">
        <f t="shared" si="17"/>
        <v>405</v>
      </c>
      <c r="C296" s="3">
        <f t="shared" si="19"/>
        <v>118.4751346214004</v>
      </c>
      <c r="D296" s="8">
        <f t="shared" si="18"/>
        <v>24655.608739126747</v>
      </c>
    </row>
    <row r="297" spans="1:4" x14ac:dyDescent="0.25">
      <c r="A297">
        <f t="shared" si="16"/>
        <v>292</v>
      </c>
      <c r="B297">
        <f t="shared" si="17"/>
        <v>405</v>
      </c>
      <c r="C297" s="3">
        <f t="shared" si="19"/>
        <v>117.11414151085204</v>
      </c>
      <c r="D297" s="8">
        <f t="shared" si="18"/>
        <v>24367.722880637597</v>
      </c>
    </row>
    <row r="298" spans="1:4" x14ac:dyDescent="0.25">
      <c r="A298">
        <f t="shared" si="16"/>
        <v>293</v>
      </c>
      <c r="B298">
        <f t="shared" si="17"/>
        <v>405</v>
      </c>
      <c r="C298" s="3">
        <f t="shared" si="19"/>
        <v>115.74668368302858</v>
      </c>
      <c r="D298" s="8">
        <f t="shared" si="18"/>
        <v>24078.469564320625</v>
      </c>
    </row>
    <row r="299" spans="1:4" x14ac:dyDescent="0.25">
      <c r="A299">
        <f t="shared" si="16"/>
        <v>294</v>
      </c>
      <c r="B299">
        <f t="shared" si="17"/>
        <v>405</v>
      </c>
      <c r="C299" s="3">
        <f t="shared" si="19"/>
        <v>114.37273043052296</v>
      </c>
      <c r="D299" s="8">
        <f t="shared" si="18"/>
        <v>23787.842294751146</v>
      </c>
    </row>
    <row r="300" spans="1:4" x14ac:dyDescent="0.25">
      <c r="A300">
        <f t="shared" si="16"/>
        <v>295</v>
      </c>
      <c r="B300">
        <f t="shared" si="17"/>
        <v>405</v>
      </c>
      <c r="C300" s="3">
        <f t="shared" si="19"/>
        <v>112.99225090006794</v>
      </c>
      <c r="D300" s="8">
        <f t="shared" si="18"/>
        <v>23495.834545651214</v>
      </c>
    </row>
    <row r="301" spans="1:4" x14ac:dyDescent="0.25">
      <c r="A301">
        <f t="shared" si="16"/>
        <v>296</v>
      </c>
      <c r="B301">
        <f t="shared" si="17"/>
        <v>405</v>
      </c>
      <c r="C301" s="3">
        <f t="shared" si="19"/>
        <v>111.60521409184327</v>
      </c>
      <c r="D301" s="8">
        <f t="shared" si="18"/>
        <v>23202.439759743058</v>
      </c>
    </row>
    <row r="302" spans="1:4" x14ac:dyDescent="0.25">
      <c r="A302">
        <f t="shared" si="16"/>
        <v>297</v>
      </c>
      <c r="B302">
        <f t="shared" si="17"/>
        <v>405</v>
      </c>
      <c r="C302" s="3">
        <f t="shared" si="19"/>
        <v>110.21158885877952</v>
      </c>
      <c r="D302" s="8">
        <f t="shared" si="18"/>
        <v>22907.651348601838</v>
      </c>
    </row>
    <row r="303" spans="1:4" x14ac:dyDescent="0.25">
      <c r="A303">
        <f t="shared" si="16"/>
        <v>298</v>
      </c>
      <c r="B303">
        <f t="shared" si="17"/>
        <v>405</v>
      </c>
      <c r="C303" s="3">
        <f t="shared" si="19"/>
        <v>108.81134390585872</v>
      </c>
      <c r="D303" s="8">
        <f t="shared" si="18"/>
        <v>22611.462692507695</v>
      </c>
    </row>
    <row r="304" spans="1:4" x14ac:dyDescent="0.25">
      <c r="A304">
        <f t="shared" si="16"/>
        <v>299</v>
      </c>
      <c r="B304">
        <f t="shared" si="17"/>
        <v>405</v>
      </c>
      <c r="C304" s="3">
        <f t="shared" si="19"/>
        <v>107.40444778941155</v>
      </c>
      <c r="D304" s="8">
        <f t="shared" si="18"/>
        <v>22313.867140297109</v>
      </c>
    </row>
    <row r="305" spans="1:4" x14ac:dyDescent="0.25">
      <c r="A305">
        <f t="shared" si="16"/>
        <v>300</v>
      </c>
      <c r="B305">
        <f t="shared" si="17"/>
        <v>405</v>
      </c>
      <c r="C305" s="3">
        <f t="shared" si="19"/>
        <v>105.99086891641126</v>
      </c>
      <c r="D305" s="8">
        <f t="shared" si="18"/>
        <v>22014.85800921352</v>
      </c>
    </row>
    <row r="306" spans="1:4" x14ac:dyDescent="0.25">
      <c r="A306">
        <f t="shared" si="16"/>
        <v>301</v>
      </c>
      <c r="B306">
        <f t="shared" si="17"/>
        <v>405</v>
      </c>
      <c r="C306" s="3">
        <f t="shared" si="19"/>
        <v>104.57057554376422</v>
      </c>
      <c r="D306" s="8">
        <f t="shared" si="18"/>
        <v>21714.428584757283</v>
      </c>
    </row>
    <row r="307" spans="1:4" x14ac:dyDescent="0.25">
      <c r="A307">
        <f t="shared" si="16"/>
        <v>302</v>
      </c>
      <c r="B307">
        <f t="shared" si="17"/>
        <v>405</v>
      </c>
      <c r="C307" s="3">
        <f t="shared" si="19"/>
        <v>103.14353577759709</v>
      </c>
      <c r="D307" s="8">
        <f t="shared" si="18"/>
        <v>21412.572120534878</v>
      </c>
    </row>
    <row r="308" spans="1:4" x14ac:dyDescent="0.25">
      <c r="A308">
        <f t="shared" si="16"/>
        <v>303</v>
      </c>
      <c r="B308">
        <f t="shared" si="17"/>
        <v>405</v>
      </c>
      <c r="C308" s="3">
        <f t="shared" si="19"/>
        <v>101.70971757254067</v>
      </c>
      <c r="D308" s="8">
        <f t="shared" si="18"/>
        <v>21109.281838107418</v>
      </c>
    </row>
    <row r="309" spans="1:4" x14ac:dyDescent="0.25">
      <c r="A309">
        <f t="shared" si="16"/>
        <v>304</v>
      </c>
      <c r="B309">
        <f t="shared" si="17"/>
        <v>405</v>
      </c>
      <c r="C309" s="3">
        <f t="shared" si="19"/>
        <v>100.26908873101023</v>
      </c>
      <c r="D309" s="8">
        <f t="shared" si="18"/>
        <v>20804.550926838427</v>
      </c>
    </row>
    <row r="310" spans="1:4" x14ac:dyDescent="0.25">
      <c r="A310">
        <f t="shared" si="16"/>
        <v>305</v>
      </c>
      <c r="B310">
        <f t="shared" si="17"/>
        <v>405</v>
      </c>
      <c r="C310" s="3">
        <f t="shared" si="19"/>
        <v>98.821616902482518</v>
      </c>
      <c r="D310" s="8">
        <f t="shared" si="18"/>
        <v>20498.372543740908</v>
      </c>
    </row>
    <row r="311" spans="1:4" x14ac:dyDescent="0.25">
      <c r="A311">
        <f t="shared" si="16"/>
        <v>306</v>
      </c>
      <c r="B311">
        <f t="shared" si="17"/>
        <v>405</v>
      </c>
      <c r="C311" s="3">
        <f t="shared" si="19"/>
        <v>97.36726958276931</v>
      </c>
      <c r="D311" s="8">
        <f t="shared" si="18"/>
        <v>20190.739813323678</v>
      </c>
    </row>
    <row r="312" spans="1:4" x14ac:dyDescent="0.25">
      <c r="A312">
        <f t="shared" si="16"/>
        <v>307</v>
      </c>
      <c r="B312">
        <f t="shared" si="17"/>
        <v>405</v>
      </c>
      <c r="C312" s="3">
        <f t="shared" si="19"/>
        <v>95.906014113287469</v>
      </c>
      <c r="D312" s="8">
        <f t="shared" si="18"/>
        <v>19881.645827436965</v>
      </c>
    </row>
    <row r="313" spans="1:4" x14ac:dyDescent="0.25">
      <c r="A313">
        <f t="shared" si="16"/>
        <v>308</v>
      </c>
      <c r="B313">
        <f t="shared" si="17"/>
        <v>405</v>
      </c>
      <c r="C313" s="3">
        <f t="shared" si="19"/>
        <v>94.43781768032558</v>
      </c>
      <c r="D313" s="8">
        <f t="shared" si="18"/>
        <v>19571.083645117291</v>
      </c>
    </row>
    <row r="314" spans="1:4" x14ac:dyDescent="0.25">
      <c r="A314">
        <f t="shared" ref="A314:A365" si="20">+A313+1</f>
        <v>309</v>
      </c>
      <c r="B314">
        <f t="shared" ref="B314:B365" si="21">+B313</f>
        <v>405</v>
      </c>
      <c r="C314" s="3">
        <f t="shared" si="19"/>
        <v>92.962647314307134</v>
      </c>
      <c r="D314" s="8">
        <f t="shared" ref="D314:D365" si="22">+D313-B314+C314</f>
        <v>19259.046292431598</v>
      </c>
    </row>
    <row r="315" spans="1:4" x14ac:dyDescent="0.25">
      <c r="A315">
        <f t="shared" si="20"/>
        <v>310</v>
      </c>
      <c r="B315">
        <f t="shared" si="21"/>
        <v>405</v>
      </c>
      <c r="C315" s="3">
        <f t="shared" si="19"/>
        <v>91.480469889050084</v>
      </c>
      <c r="D315" s="8">
        <f t="shared" si="22"/>
        <v>18945.526762320649</v>
      </c>
    </row>
    <row r="316" spans="1:4" x14ac:dyDescent="0.25">
      <c r="A316">
        <f t="shared" si="20"/>
        <v>311</v>
      </c>
      <c r="B316">
        <f t="shared" si="21"/>
        <v>405</v>
      </c>
      <c r="C316" s="3">
        <f t="shared" si="19"/>
        <v>89.991252121023081</v>
      </c>
      <c r="D316" s="8">
        <f t="shared" si="22"/>
        <v>18630.518014441674</v>
      </c>
    </row>
    <row r="317" spans="1:4" x14ac:dyDescent="0.25">
      <c r="A317">
        <f t="shared" si="20"/>
        <v>312</v>
      </c>
      <c r="B317">
        <f t="shared" si="21"/>
        <v>405</v>
      </c>
      <c r="C317" s="3">
        <f t="shared" si="19"/>
        <v>88.494960568597946</v>
      </c>
      <c r="D317" s="8">
        <f t="shared" si="22"/>
        <v>18314.012975010271</v>
      </c>
    </row>
    <row r="318" spans="1:4" x14ac:dyDescent="0.25">
      <c r="A318">
        <f t="shared" si="20"/>
        <v>313</v>
      </c>
      <c r="B318">
        <f t="shared" si="21"/>
        <v>405</v>
      </c>
      <c r="C318" s="3">
        <f t="shared" si="19"/>
        <v>86.991561631298794</v>
      </c>
      <c r="D318" s="8">
        <f t="shared" si="22"/>
        <v>17996.004536641569</v>
      </c>
    </row>
    <row r="319" spans="1:4" x14ac:dyDescent="0.25">
      <c r="A319">
        <f t="shared" si="20"/>
        <v>314</v>
      </c>
      <c r="B319">
        <f t="shared" si="21"/>
        <v>405</v>
      </c>
      <c r="C319" s="3">
        <f t="shared" si="19"/>
        <v>85.481021549047455</v>
      </c>
      <c r="D319" s="8">
        <f t="shared" si="22"/>
        <v>17676.485558190616</v>
      </c>
    </row>
    <row r="320" spans="1:4" x14ac:dyDescent="0.25">
      <c r="A320">
        <f t="shared" si="20"/>
        <v>315</v>
      </c>
      <c r="B320">
        <f t="shared" si="21"/>
        <v>405</v>
      </c>
      <c r="C320" s="3">
        <f t="shared" si="19"/>
        <v>83.963306401405418</v>
      </c>
      <c r="D320" s="8">
        <f t="shared" si="22"/>
        <v>17355.448864592021</v>
      </c>
    </row>
    <row r="321" spans="1:4" x14ac:dyDescent="0.25">
      <c r="A321">
        <f t="shared" si="20"/>
        <v>316</v>
      </c>
      <c r="B321">
        <f t="shared" si="21"/>
        <v>405</v>
      </c>
      <c r="C321" s="3">
        <f t="shared" si="19"/>
        <v>82.438382106812099</v>
      </c>
      <c r="D321" s="8">
        <f t="shared" si="22"/>
        <v>17032.887246698832</v>
      </c>
    </row>
    <row r="322" spans="1:4" x14ac:dyDescent="0.25">
      <c r="A322">
        <f t="shared" si="20"/>
        <v>317</v>
      </c>
      <c r="B322">
        <f t="shared" si="21"/>
        <v>405</v>
      </c>
      <c r="C322" s="3">
        <f t="shared" si="19"/>
        <v>80.906214421819456</v>
      </c>
      <c r="D322" s="8">
        <f t="shared" si="22"/>
        <v>16708.793461120651</v>
      </c>
    </row>
    <row r="323" spans="1:4" x14ac:dyDescent="0.25">
      <c r="A323">
        <f t="shared" si="20"/>
        <v>318</v>
      </c>
      <c r="B323">
        <f t="shared" si="21"/>
        <v>405</v>
      </c>
      <c r="C323" s="3">
        <f t="shared" si="19"/>
        <v>79.366768940323084</v>
      </c>
      <c r="D323" s="8">
        <f t="shared" si="22"/>
        <v>16383.160230060974</v>
      </c>
    </row>
    <row r="324" spans="1:4" x14ac:dyDescent="0.25">
      <c r="A324">
        <f t="shared" si="20"/>
        <v>319</v>
      </c>
      <c r="B324">
        <f t="shared" si="21"/>
        <v>405</v>
      </c>
      <c r="C324" s="3">
        <f t="shared" si="19"/>
        <v>77.820011092789628</v>
      </c>
      <c r="D324" s="8">
        <f t="shared" si="22"/>
        <v>16055.980241153764</v>
      </c>
    </row>
    <row r="325" spans="1:4" x14ac:dyDescent="0.25">
      <c r="A325">
        <f t="shared" si="20"/>
        <v>320</v>
      </c>
      <c r="B325">
        <f t="shared" si="21"/>
        <v>405</v>
      </c>
      <c r="C325" s="3">
        <f t="shared" si="19"/>
        <v>76.265906145480372</v>
      </c>
      <c r="D325" s="8">
        <f t="shared" si="22"/>
        <v>15727.246147299244</v>
      </c>
    </row>
    <row r="326" spans="1:4" x14ac:dyDescent="0.25">
      <c r="A326">
        <f t="shared" si="20"/>
        <v>321</v>
      </c>
      <c r="B326">
        <f t="shared" si="21"/>
        <v>405</v>
      </c>
      <c r="C326" s="3">
        <f t="shared" si="19"/>
        <v>74.704419199671406</v>
      </c>
      <c r="D326" s="8">
        <f t="shared" si="22"/>
        <v>15396.950566498916</v>
      </c>
    </row>
    <row r="327" spans="1:4" x14ac:dyDescent="0.25">
      <c r="A327">
        <f t="shared" si="20"/>
        <v>322</v>
      </c>
      <c r="B327">
        <f t="shared" si="21"/>
        <v>405</v>
      </c>
      <c r="C327" s="3">
        <f t="shared" si="19"/>
        <v>73.135515190869853</v>
      </c>
      <c r="D327" s="8">
        <f t="shared" si="22"/>
        <v>15065.086081689786</v>
      </c>
    </row>
    <row r="328" spans="1:4" x14ac:dyDescent="0.25">
      <c r="A328">
        <f t="shared" si="20"/>
        <v>323</v>
      </c>
      <c r="B328">
        <f t="shared" si="21"/>
        <v>405</v>
      </c>
      <c r="C328" s="3">
        <f t="shared" ref="C328:C365" si="23">+D327*$A$3</f>
        <v>71.559158888026474</v>
      </c>
      <c r="D328" s="8">
        <f t="shared" si="22"/>
        <v>14731.645240577813</v>
      </c>
    </row>
    <row r="329" spans="1:4" x14ac:dyDescent="0.25">
      <c r="A329">
        <f t="shared" si="20"/>
        <v>324</v>
      </c>
      <c r="B329">
        <f t="shared" si="21"/>
        <v>405</v>
      </c>
      <c r="C329" s="3">
        <f t="shared" si="23"/>
        <v>69.975314892744606</v>
      </c>
      <c r="D329" s="8">
        <f t="shared" si="22"/>
        <v>14396.620555470558</v>
      </c>
    </row>
    <row r="330" spans="1:4" x14ac:dyDescent="0.25">
      <c r="A330">
        <f t="shared" si="20"/>
        <v>325</v>
      </c>
      <c r="B330">
        <f t="shared" si="21"/>
        <v>405</v>
      </c>
      <c r="C330" s="3">
        <f t="shared" si="23"/>
        <v>68.383947638485139</v>
      </c>
      <c r="D330" s="8">
        <f t="shared" si="22"/>
        <v>14060.004503109043</v>
      </c>
    </row>
    <row r="331" spans="1:4" x14ac:dyDescent="0.25">
      <c r="A331">
        <f t="shared" si="20"/>
        <v>326</v>
      </c>
      <c r="B331">
        <f t="shared" si="21"/>
        <v>405</v>
      </c>
      <c r="C331" s="3">
        <f t="shared" si="23"/>
        <v>66.785021389767948</v>
      </c>
      <c r="D331" s="8">
        <f t="shared" si="22"/>
        <v>13721.78952449881</v>
      </c>
    </row>
    <row r="332" spans="1:4" x14ac:dyDescent="0.25">
      <c r="A332">
        <f t="shared" si="20"/>
        <v>327</v>
      </c>
      <c r="B332">
        <f t="shared" si="21"/>
        <v>405</v>
      </c>
      <c r="C332" s="3">
        <f t="shared" si="23"/>
        <v>65.178500241369349</v>
      </c>
      <c r="D332" s="8">
        <f t="shared" si="22"/>
        <v>13381.968024740179</v>
      </c>
    </row>
    <row r="333" spans="1:4" x14ac:dyDescent="0.25">
      <c r="A333">
        <f t="shared" si="20"/>
        <v>328</v>
      </c>
      <c r="B333">
        <f t="shared" si="21"/>
        <v>405</v>
      </c>
      <c r="C333" s="3">
        <f t="shared" si="23"/>
        <v>63.564348117515848</v>
      </c>
      <c r="D333" s="8">
        <f t="shared" si="22"/>
        <v>13040.532372857695</v>
      </c>
    </row>
    <row r="334" spans="1:4" x14ac:dyDescent="0.25">
      <c r="A334">
        <f t="shared" si="20"/>
        <v>329</v>
      </c>
      <c r="B334">
        <f t="shared" si="21"/>
        <v>405</v>
      </c>
      <c r="C334" s="3">
        <f t="shared" si="23"/>
        <v>61.942528771074052</v>
      </c>
      <c r="D334" s="8">
        <f t="shared" si="22"/>
        <v>12697.47490162877</v>
      </c>
    </row>
    <row r="335" spans="1:4" x14ac:dyDescent="0.25">
      <c r="A335">
        <f t="shared" si="20"/>
        <v>330</v>
      </c>
      <c r="B335">
        <f t="shared" si="21"/>
        <v>405</v>
      </c>
      <c r="C335" s="3">
        <f t="shared" si="23"/>
        <v>60.313005782736653</v>
      </c>
      <c r="D335" s="8">
        <f t="shared" si="22"/>
        <v>12352.787907411506</v>
      </c>
    </row>
    <row r="336" spans="1:4" x14ac:dyDescent="0.25">
      <c r="A336">
        <f t="shared" si="20"/>
        <v>331</v>
      </c>
      <c r="B336">
        <f t="shared" si="21"/>
        <v>405</v>
      </c>
      <c r="C336" s="3">
        <f t="shared" si="23"/>
        <v>58.675742560204654</v>
      </c>
      <c r="D336" s="8">
        <f t="shared" si="22"/>
        <v>12006.463649971711</v>
      </c>
    </row>
    <row r="337" spans="1:4" x14ac:dyDescent="0.25">
      <c r="A337">
        <f t="shared" si="20"/>
        <v>332</v>
      </c>
      <c r="B337">
        <f t="shared" si="21"/>
        <v>405</v>
      </c>
      <c r="C337" s="3">
        <f t="shared" si="23"/>
        <v>57.030702337365625</v>
      </c>
      <c r="D337" s="8">
        <f t="shared" si="22"/>
        <v>11658.494352309077</v>
      </c>
    </row>
    <row r="338" spans="1:4" x14ac:dyDescent="0.25">
      <c r="A338">
        <f t="shared" si="20"/>
        <v>333</v>
      </c>
      <c r="B338">
        <f t="shared" si="21"/>
        <v>405</v>
      </c>
      <c r="C338" s="3">
        <f t="shared" si="23"/>
        <v>55.377848173468116</v>
      </c>
      <c r="D338" s="8">
        <f t="shared" si="22"/>
        <v>11308.872200482545</v>
      </c>
    </row>
    <row r="339" spans="1:4" x14ac:dyDescent="0.25">
      <c r="A339">
        <f t="shared" si="20"/>
        <v>334</v>
      </c>
      <c r="B339">
        <f t="shared" si="21"/>
        <v>405</v>
      </c>
      <c r="C339" s="3">
        <f t="shared" si="23"/>
        <v>53.717142952292086</v>
      </c>
      <c r="D339" s="8">
        <f t="shared" si="22"/>
        <v>10957.589343434836</v>
      </c>
    </row>
    <row r="340" spans="1:4" x14ac:dyDescent="0.25">
      <c r="A340">
        <f t="shared" si="20"/>
        <v>335</v>
      </c>
      <c r="B340">
        <f t="shared" si="21"/>
        <v>405</v>
      </c>
      <c r="C340" s="3">
        <f t="shared" si="23"/>
        <v>52.048549381315475</v>
      </c>
      <c r="D340" s="8">
        <f t="shared" si="22"/>
        <v>10604.637892816152</v>
      </c>
    </row>
    <row r="341" spans="1:4" x14ac:dyDescent="0.25">
      <c r="A341">
        <f t="shared" si="20"/>
        <v>336</v>
      </c>
      <c r="B341">
        <f t="shared" si="21"/>
        <v>405</v>
      </c>
      <c r="C341" s="3">
        <f t="shared" si="23"/>
        <v>50.372029990876719</v>
      </c>
      <c r="D341" s="8">
        <f t="shared" si="22"/>
        <v>10250.009922807028</v>
      </c>
    </row>
    <row r="342" spans="1:4" x14ac:dyDescent="0.25">
      <c r="A342">
        <f t="shared" si="20"/>
        <v>337</v>
      </c>
      <c r="B342">
        <f t="shared" si="21"/>
        <v>405</v>
      </c>
      <c r="C342" s="3">
        <f t="shared" si="23"/>
        <v>48.687547133333382</v>
      </c>
      <c r="D342" s="8">
        <f t="shared" si="22"/>
        <v>9893.6974699403618</v>
      </c>
    </row>
    <row r="343" spans="1:4" x14ac:dyDescent="0.25">
      <c r="A343">
        <f t="shared" si="20"/>
        <v>338</v>
      </c>
      <c r="B343">
        <f t="shared" si="21"/>
        <v>405</v>
      </c>
      <c r="C343" s="3">
        <f t="shared" si="23"/>
        <v>46.995062982216716</v>
      </c>
      <c r="D343" s="8">
        <f t="shared" si="22"/>
        <v>9535.6925329225778</v>
      </c>
    </row>
    <row r="344" spans="1:4" x14ac:dyDescent="0.25">
      <c r="A344">
        <f t="shared" si="20"/>
        <v>339</v>
      </c>
      <c r="B344">
        <f t="shared" si="21"/>
        <v>405</v>
      </c>
      <c r="C344" s="3">
        <f t="shared" si="23"/>
        <v>45.294539531382242</v>
      </c>
      <c r="D344" s="8">
        <f t="shared" si="22"/>
        <v>9175.9870724539596</v>
      </c>
    </row>
    <row r="345" spans="1:4" x14ac:dyDescent="0.25">
      <c r="A345">
        <f t="shared" si="20"/>
        <v>340</v>
      </c>
      <c r="B345">
        <f t="shared" si="21"/>
        <v>405</v>
      </c>
      <c r="C345" s="3">
        <f t="shared" si="23"/>
        <v>43.58593859415631</v>
      </c>
      <c r="D345" s="8">
        <f t="shared" si="22"/>
        <v>8814.5730110481163</v>
      </c>
    </row>
    <row r="346" spans="1:4" x14ac:dyDescent="0.25">
      <c r="A346">
        <f t="shared" si="20"/>
        <v>341</v>
      </c>
      <c r="B346">
        <f t="shared" si="21"/>
        <v>405</v>
      </c>
      <c r="C346" s="3">
        <f t="shared" si="23"/>
        <v>41.869221802478549</v>
      </c>
      <c r="D346" s="8">
        <f t="shared" si="22"/>
        <v>8451.4422328505952</v>
      </c>
    </row>
    <row r="347" spans="1:4" x14ac:dyDescent="0.25">
      <c r="A347">
        <f t="shared" si="20"/>
        <v>342</v>
      </c>
      <c r="B347">
        <f t="shared" si="21"/>
        <v>405</v>
      </c>
      <c r="C347" s="3">
        <f t="shared" si="23"/>
        <v>40.144350606040327</v>
      </c>
      <c r="D347" s="8">
        <f t="shared" si="22"/>
        <v>8086.5865834566357</v>
      </c>
    </row>
    <row r="348" spans="1:4" x14ac:dyDescent="0.25">
      <c r="A348">
        <f t="shared" si="20"/>
        <v>343</v>
      </c>
      <c r="B348">
        <f t="shared" si="21"/>
        <v>405</v>
      </c>
      <c r="C348" s="3">
        <f t="shared" si="23"/>
        <v>38.411286271419016</v>
      </c>
      <c r="D348" s="8">
        <f t="shared" si="22"/>
        <v>7719.9978697280549</v>
      </c>
    </row>
    <row r="349" spans="1:4" x14ac:dyDescent="0.25">
      <c r="A349">
        <f t="shared" si="20"/>
        <v>344</v>
      </c>
      <c r="B349">
        <f t="shared" si="21"/>
        <v>405</v>
      </c>
      <c r="C349" s="3">
        <f t="shared" si="23"/>
        <v>36.669989881208259</v>
      </c>
      <c r="D349" s="8">
        <f t="shared" si="22"/>
        <v>7351.6678596092634</v>
      </c>
    </row>
    <row r="350" spans="1:4" x14ac:dyDescent="0.25">
      <c r="A350">
        <f t="shared" si="20"/>
        <v>345</v>
      </c>
      <c r="B350">
        <f t="shared" si="21"/>
        <v>405</v>
      </c>
      <c r="C350" s="3">
        <f t="shared" si="23"/>
        <v>34.920422333144003</v>
      </c>
      <c r="D350" s="8">
        <f t="shared" si="22"/>
        <v>6981.5882819424078</v>
      </c>
    </row>
    <row r="351" spans="1:4" x14ac:dyDescent="0.25">
      <c r="A351">
        <f t="shared" si="20"/>
        <v>346</v>
      </c>
      <c r="B351">
        <f t="shared" si="21"/>
        <v>405</v>
      </c>
      <c r="C351" s="3">
        <f t="shared" si="23"/>
        <v>33.162544339226436</v>
      </c>
      <c r="D351" s="8">
        <f t="shared" si="22"/>
        <v>6609.7508262816345</v>
      </c>
    </row>
    <row r="352" spans="1:4" x14ac:dyDescent="0.25">
      <c r="A352">
        <f t="shared" si="20"/>
        <v>347</v>
      </c>
      <c r="B352">
        <f t="shared" si="21"/>
        <v>405</v>
      </c>
      <c r="C352" s="3">
        <f t="shared" si="23"/>
        <v>31.396316424837764</v>
      </c>
      <c r="D352" s="8">
        <f t="shared" si="22"/>
        <v>6236.1471427064726</v>
      </c>
    </row>
    <row r="353" spans="1:4" x14ac:dyDescent="0.25">
      <c r="A353">
        <f t="shared" si="20"/>
        <v>348</v>
      </c>
      <c r="B353">
        <f t="shared" si="21"/>
        <v>405</v>
      </c>
      <c r="C353" s="3">
        <f t="shared" si="23"/>
        <v>29.621698927855743</v>
      </c>
      <c r="D353" s="8">
        <f t="shared" si="22"/>
        <v>5860.7688416343281</v>
      </c>
    </row>
    <row r="354" spans="1:4" x14ac:dyDescent="0.25">
      <c r="A354">
        <f t="shared" si="20"/>
        <v>349</v>
      </c>
      <c r="B354">
        <f t="shared" si="21"/>
        <v>405</v>
      </c>
      <c r="C354" s="3">
        <f t="shared" si="23"/>
        <v>27.838651997763058</v>
      </c>
      <c r="D354" s="8">
        <f t="shared" si="22"/>
        <v>5483.6074936320911</v>
      </c>
    </row>
    <row r="355" spans="1:4" x14ac:dyDescent="0.25">
      <c r="A355">
        <f t="shared" si="20"/>
        <v>350</v>
      </c>
      <c r="B355">
        <f t="shared" si="21"/>
        <v>405</v>
      </c>
      <c r="C355" s="3">
        <f t="shared" si="23"/>
        <v>26.047135594752433</v>
      </c>
      <c r="D355" s="8">
        <f t="shared" si="22"/>
        <v>5104.6546292268431</v>
      </c>
    </row>
    <row r="356" spans="1:4" x14ac:dyDescent="0.25">
      <c r="A356">
        <f t="shared" si="20"/>
        <v>351</v>
      </c>
      <c r="B356">
        <f t="shared" si="21"/>
        <v>405</v>
      </c>
      <c r="C356" s="3">
        <f t="shared" si="23"/>
        <v>24.247109488827505</v>
      </c>
      <c r="D356" s="8">
        <f t="shared" si="22"/>
        <v>4723.9017387156709</v>
      </c>
    </row>
    <row r="357" spans="1:4" x14ac:dyDescent="0.25">
      <c r="A357">
        <f t="shared" si="20"/>
        <v>352</v>
      </c>
      <c r="B357">
        <f t="shared" si="21"/>
        <v>405</v>
      </c>
      <c r="C357" s="3">
        <f t="shared" si="23"/>
        <v>22.438533258899437</v>
      </c>
      <c r="D357" s="8">
        <f t="shared" si="22"/>
        <v>4341.34027197457</v>
      </c>
    </row>
    <row r="358" spans="1:4" x14ac:dyDescent="0.25">
      <c r="A358">
        <f t="shared" si="20"/>
        <v>353</v>
      </c>
      <c r="B358">
        <f t="shared" si="21"/>
        <v>405</v>
      </c>
      <c r="C358" s="3">
        <f t="shared" si="23"/>
        <v>20.621366291879205</v>
      </c>
      <c r="D358" s="8">
        <f t="shared" si="22"/>
        <v>3956.961638266449</v>
      </c>
    </row>
    <row r="359" spans="1:4" x14ac:dyDescent="0.25">
      <c r="A359">
        <f t="shared" si="20"/>
        <v>354</v>
      </c>
      <c r="B359">
        <f t="shared" si="21"/>
        <v>405</v>
      </c>
      <c r="C359" s="3">
        <f t="shared" si="23"/>
        <v>18.795567781765634</v>
      </c>
      <c r="D359" s="8">
        <f t="shared" si="22"/>
        <v>3570.7572060482148</v>
      </c>
    </row>
    <row r="360" spans="1:4" x14ac:dyDescent="0.25">
      <c r="A360">
        <f t="shared" si="20"/>
        <v>355</v>
      </c>
      <c r="B360">
        <f t="shared" si="21"/>
        <v>405</v>
      </c>
      <c r="C360" s="3">
        <f t="shared" si="23"/>
        <v>16.961096728729022</v>
      </c>
      <c r="D360" s="8">
        <f t="shared" si="22"/>
        <v>3182.7183027769438</v>
      </c>
    </row>
    <row r="361" spans="1:4" x14ac:dyDescent="0.25">
      <c r="A361">
        <f t="shared" si="20"/>
        <v>356</v>
      </c>
      <c r="B361">
        <f t="shared" si="21"/>
        <v>405</v>
      </c>
      <c r="C361" s="3">
        <f t="shared" si="23"/>
        <v>15.117911938190483</v>
      </c>
      <c r="D361" s="8">
        <f t="shared" si="22"/>
        <v>2792.8362147151342</v>
      </c>
    </row>
    <row r="362" spans="1:4" x14ac:dyDescent="0.25">
      <c r="A362">
        <f t="shared" si="20"/>
        <v>357</v>
      </c>
      <c r="B362">
        <f t="shared" si="21"/>
        <v>405</v>
      </c>
      <c r="C362" s="3">
        <f t="shared" si="23"/>
        <v>13.265972019896887</v>
      </c>
      <c r="D362" s="8">
        <f t="shared" si="22"/>
        <v>2401.102186735031</v>
      </c>
    </row>
    <row r="363" spans="1:4" x14ac:dyDescent="0.25">
      <c r="A363">
        <f t="shared" si="20"/>
        <v>358</v>
      </c>
      <c r="B363">
        <f t="shared" si="21"/>
        <v>405</v>
      </c>
      <c r="C363" s="3">
        <f t="shared" si="23"/>
        <v>11.405235386991396</v>
      </c>
      <c r="D363" s="8">
        <f t="shared" si="22"/>
        <v>2007.5074221220223</v>
      </c>
    </row>
    <row r="364" spans="1:4" x14ac:dyDescent="0.25">
      <c r="A364">
        <f t="shared" si="20"/>
        <v>359</v>
      </c>
      <c r="B364">
        <f t="shared" si="21"/>
        <v>405</v>
      </c>
      <c r="C364" s="3">
        <f t="shared" si="23"/>
        <v>9.5356602550796055</v>
      </c>
      <c r="D364" s="8">
        <f t="shared" si="22"/>
        <v>1612.0430823771019</v>
      </c>
    </row>
    <row r="365" spans="1:4" x14ac:dyDescent="0.25">
      <c r="A365">
        <f t="shared" si="20"/>
        <v>360</v>
      </c>
      <c r="B365">
        <f t="shared" si="21"/>
        <v>405</v>
      </c>
      <c r="C365" s="3">
        <f t="shared" si="23"/>
        <v>7.6572046412912336</v>
      </c>
      <c r="D365" s="8">
        <f t="shared" si="22"/>
        <v>1214.7002870183931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DC7D4-CFDA-47B5-BDC5-ECFB0945CD1C}">
  <sheetPr codeName="Sheet3"/>
  <dimension ref="A1:G438"/>
  <sheetViews>
    <sheetView workbookViewId="0">
      <selection activeCell="B2" sqref="B2"/>
    </sheetView>
  </sheetViews>
  <sheetFormatPr defaultRowHeight="15" x14ac:dyDescent="0.25"/>
  <cols>
    <col min="5" max="5" width="16.140625" customWidth="1"/>
  </cols>
  <sheetData>
    <row r="1" spans="1:5" x14ac:dyDescent="0.25">
      <c r="A1" t="s">
        <v>48</v>
      </c>
      <c r="B1">
        <v>0</v>
      </c>
    </row>
    <row r="2" spans="1:5" x14ac:dyDescent="0.25">
      <c r="A2" t="s">
        <v>44</v>
      </c>
      <c r="B2">
        <v>0.1</v>
      </c>
      <c r="D2" t="s">
        <v>49</v>
      </c>
      <c r="E2" s="3">
        <f>SUM(B7:B1026)+B1</f>
        <v>86400</v>
      </c>
    </row>
    <row r="3" spans="1:5" x14ac:dyDescent="0.25">
      <c r="A3" t="s">
        <v>45</v>
      </c>
      <c r="B3">
        <f>+B2/12</f>
        <v>8.3333333333333332E-3</v>
      </c>
      <c r="D3" t="s">
        <v>8</v>
      </c>
      <c r="E3" s="3">
        <f>SUM(C7:C1026)</f>
        <v>754952.24725215544</v>
      </c>
    </row>
    <row r="4" spans="1:5" x14ac:dyDescent="0.25">
      <c r="D4" t="s">
        <v>50</v>
      </c>
      <c r="E4" s="3">
        <f>MAX(D7:D1026)</f>
        <v>841352.24725215568</v>
      </c>
    </row>
    <row r="5" spans="1:5" x14ac:dyDescent="0.25">
      <c r="E5" s="3"/>
    </row>
    <row r="6" spans="1:5" x14ac:dyDescent="0.25">
      <c r="A6" s="26" t="s">
        <v>46</v>
      </c>
      <c r="B6" s="26" t="s">
        <v>47</v>
      </c>
      <c r="C6" s="26" t="s">
        <v>44</v>
      </c>
      <c r="D6" s="26" t="s">
        <v>48</v>
      </c>
    </row>
    <row r="7" spans="1:5" x14ac:dyDescent="0.25">
      <c r="A7">
        <v>1</v>
      </c>
      <c r="B7">
        <v>200</v>
      </c>
      <c r="C7">
        <v>0</v>
      </c>
      <c r="D7">
        <f>+B1+B7+C7</f>
        <v>200</v>
      </c>
    </row>
    <row r="8" spans="1:5" x14ac:dyDescent="0.25">
      <c r="A8">
        <f>+A7+1</f>
        <v>2</v>
      </c>
      <c r="B8">
        <f>+B7</f>
        <v>200</v>
      </c>
      <c r="C8">
        <f>+D7*$B$3</f>
        <v>1.6666666666666667</v>
      </c>
      <c r="D8">
        <f>+D7+B8+C8</f>
        <v>401.66666666666669</v>
      </c>
    </row>
    <row r="9" spans="1:5" x14ac:dyDescent="0.25">
      <c r="A9">
        <f t="shared" ref="A9:A72" si="0">+A8+1</f>
        <v>3</v>
      </c>
      <c r="B9">
        <f t="shared" ref="B9:B72" si="1">+B8</f>
        <v>200</v>
      </c>
      <c r="C9">
        <f t="shared" ref="C9:C72" si="2">+D8*$B$3</f>
        <v>3.3472222222222223</v>
      </c>
      <c r="D9">
        <f t="shared" ref="D9:D72" si="3">+D8+B9+C9</f>
        <v>605.01388888888891</v>
      </c>
    </row>
    <row r="10" spans="1:5" x14ac:dyDescent="0.25">
      <c r="A10">
        <f t="shared" si="0"/>
        <v>4</v>
      </c>
      <c r="B10">
        <f t="shared" si="1"/>
        <v>200</v>
      </c>
      <c r="C10">
        <f t="shared" si="2"/>
        <v>5.0417824074074078</v>
      </c>
      <c r="D10">
        <f t="shared" si="3"/>
        <v>810.05567129629628</v>
      </c>
    </row>
    <row r="11" spans="1:5" x14ac:dyDescent="0.25">
      <c r="A11">
        <f t="shared" si="0"/>
        <v>5</v>
      </c>
      <c r="B11">
        <f t="shared" si="1"/>
        <v>200</v>
      </c>
      <c r="C11">
        <f t="shared" si="2"/>
        <v>6.7504639274691352</v>
      </c>
      <c r="D11">
        <f t="shared" si="3"/>
        <v>1016.8061352237654</v>
      </c>
    </row>
    <row r="12" spans="1:5" x14ac:dyDescent="0.25">
      <c r="A12">
        <f t="shared" si="0"/>
        <v>6</v>
      </c>
      <c r="B12">
        <f t="shared" si="1"/>
        <v>200</v>
      </c>
      <c r="C12">
        <f t="shared" si="2"/>
        <v>8.4733844601980444</v>
      </c>
      <c r="D12">
        <f t="shared" si="3"/>
        <v>1225.2795196839636</v>
      </c>
    </row>
    <row r="13" spans="1:5" x14ac:dyDescent="0.25">
      <c r="A13">
        <f t="shared" si="0"/>
        <v>7</v>
      </c>
      <c r="B13">
        <f t="shared" si="1"/>
        <v>200</v>
      </c>
      <c r="C13">
        <f t="shared" si="2"/>
        <v>10.21066266403303</v>
      </c>
      <c r="D13">
        <f t="shared" si="3"/>
        <v>1435.4901823479966</v>
      </c>
    </row>
    <row r="14" spans="1:5" x14ac:dyDescent="0.25">
      <c r="A14">
        <f t="shared" si="0"/>
        <v>8</v>
      </c>
      <c r="B14">
        <f t="shared" si="1"/>
        <v>200</v>
      </c>
      <c r="C14">
        <f t="shared" si="2"/>
        <v>11.962418186233304</v>
      </c>
      <c r="D14">
        <f t="shared" si="3"/>
        <v>1647.4526005342298</v>
      </c>
    </row>
    <row r="15" spans="1:5" x14ac:dyDescent="0.25">
      <c r="A15">
        <f t="shared" si="0"/>
        <v>9</v>
      </c>
      <c r="B15">
        <f t="shared" si="1"/>
        <v>200</v>
      </c>
      <c r="C15">
        <f t="shared" si="2"/>
        <v>13.728771671118581</v>
      </c>
      <c r="D15">
        <f t="shared" si="3"/>
        <v>1861.1813722053485</v>
      </c>
    </row>
    <row r="16" spans="1:5" x14ac:dyDescent="0.25">
      <c r="A16">
        <f t="shared" si="0"/>
        <v>10</v>
      </c>
      <c r="B16">
        <f t="shared" si="1"/>
        <v>200</v>
      </c>
      <c r="C16">
        <f t="shared" si="2"/>
        <v>15.509844768377903</v>
      </c>
      <c r="D16">
        <f t="shared" si="3"/>
        <v>2076.6912169737266</v>
      </c>
    </row>
    <row r="17" spans="1:4" x14ac:dyDescent="0.25">
      <c r="A17">
        <f t="shared" si="0"/>
        <v>11</v>
      </c>
      <c r="B17">
        <f t="shared" si="1"/>
        <v>200</v>
      </c>
      <c r="C17">
        <f t="shared" si="2"/>
        <v>17.30576014144772</v>
      </c>
      <c r="D17">
        <f t="shared" si="3"/>
        <v>2293.9969771151741</v>
      </c>
    </row>
    <row r="18" spans="1:4" x14ac:dyDescent="0.25">
      <c r="A18">
        <f t="shared" si="0"/>
        <v>12</v>
      </c>
      <c r="B18">
        <f t="shared" si="1"/>
        <v>200</v>
      </c>
      <c r="C18">
        <f t="shared" si="2"/>
        <v>19.116641475959785</v>
      </c>
      <c r="D18">
        <f t="shared" si="3"/>
        <v>2513.1136185911337</v>
      </c>
    </row>
    <row r="19" spans="1:4" x14ac:dyDescent="0.25">
      <c r="A19">
        <f t="shared" si="0"/>
        <v>13</v>
      </c>
      <c r="B19">
        <f t="shared" si="1"/>
        <v>200</v>
      </c>
      <c r="C19">
        <f t="shared" si="2"/>
        <v>20.942613488259447</v>
      </c>
      <c r="D19">
        <f t="shared" si="3"/>
        <v>2734.0562320793933</v>
      </c>
    </row>
    <row r="20" spans="1:4" x14ac:dyDescent="0.25">
      <c r="A20">
        <f t="shared" si="0"/>
        <v>14</v>
      </c>
      <c r="B20">
        <f t="shared" si="1"/>
        <v>200</v>
      </c>
      <c r="C20">
        <f t="shared" si="2"/>
        <v>22.783801933994944</v>
      </c>
      <c r="D20">
        <f t="shared" si="3"/>
        <v>2956.8400340133885</v>
      </c>
    </row>
    <row r="21" spans="1:4" x14ac:dyDescent="0.25">
      <c r="A21">
        <f t="shared" si="0"/>
        <v>15</v>
      </c>
      <c r="B21">
        <f t="shared" si="1"/>
        <v>200</v>
      </c>
      <c r="C21">
        <f t="shared" si="2"/>
        <v>24.640333616778236</v>
      </c>
      <c r="D21">
        <f t="shared" si="3"/>
        <v>3181.4803676301667</v>
      </c>
    </row>
    <row r="22" spans="1:4" x14ac:dyDescent="0.25">
      <c r="A22">
        <f t="shared" si="0"/>
        <v>16</v>
      </c>
      <c r="B22">
        <f t="shared" si="1"/>
        <v>200</v>
      </c>
      <c r="C22">
        <f t="shared" si="2"/>
        <v>26.512336396918055</v>
      </c>
      <c r="D22">
        <f t="shared" si="3"/>
        <v>3407.992704027085</v>
      </c>
    </row>
    <row r="23" spans="1:4" x14ac:dyDescent="0.25">
      <c r="A23">
        <f t="shared" si="0"/>
        <v>17</v>
      </c>
      <c r="B23">
        <f t="shared" si="1"/>
        <v>200</v>
      </c>
      <c r="C23">
        <f t="shared" si="2"/>
        <v>28.399939200225706</v>
      </c>
      <c r="D23">
        <f t="shared" si="3"/>
        <v>3636.3926432273106</v>
      </c>
    </row>
    <row r="24" spans="1:4" x14ac:dyDescent="0.25">
      <c r="A24">
        <f t="shared" si="0"/>
        <v>18</v>
      </c>
      <c r="B24">
        <f t="shared" si="1"/>
        <v>200</v>
      </c>
      <c r="C24">
        <f t="shared" si="2"/>
        <v>30.303272026894255</v>
      </c>
      <c r="D24">
        <f t="shared" si="3"/>
        <v>3866.6959152542049</v>
      </c>
    </row>
    <row r="25" spans="1:4" x14ac:dyDescent="0.25">
      <c r="A25">
        <f t="shared" si="0"/>
        <v>19</v>
      </c>
      <c r="B25">
        <f t="shared" si="1"/>
        <v>200</v>
      </c>
      <c r="C25">
        <f t="shared" si="2"/>
        <v>32.222465960451707</v>
      </c>
      <c r="D25">
        <f t="shared" si="3"/>
        <v>4098.9183812146566</v>
      </c>
    </row>
    <row r="26" spans="1:4" x14ac:dyDescent="0.25">
      <c r="A26">
        <f t="shared" si="0"/>
        <v>20</v>
      </c>
      <c r="B26">
        <f t="shared" si="1"/>
        <v>200</v>
      </c>
      <c r="C26">
        <f t="shared" si="2"/>
        <v>34.157653176788806</v>
      </c>
      <c r="D26">
        <f t="shared" si="3"/>
        <v>4333.0760343914453</v>
      </c>
    </row>
    <row r="27" spans="1:4" x14ac:dyDescent="0.25">
      <c r="A27">
        <f t="shared" si="0"/>
        <v>21</v>
      </c>
      <c r="B27">
        <f t="shared" si="1"/>
        <v>200</v>
      </c>
      <c r="C27">
        <f t="shared" si="2"/>
        <v>36.108966953262041</v>
      </c>
      <c r="D27">
        <f t="shared" si="3"/>
        <v>4569.1850013447074</v>
      </c>
    </row>
    <row r="28" spans="1:4" x14ac:dyDescent="0.25">
      <c r="A28">
        <f t="shared" si="0"/>
        <v>22</v>
      </c>
      <c r="B28">
        <f t="shared" si="1"/>
        <v>200</v>
      </c>
      <c r="C28">
        <f t="shared" si="2"/>
        <v>38.076541677872562</v>
      </c>
      <c r="D28">
        <f t="shared" si="3"/>
        <v>4807.2615430225796</v>
      </c>
    </row>
    <row r="29" spans="1:4" x14ac:dyDescent="0.25">
      <c r="A29">
        <f t="shared" si="0"/>
        <v>23</v>
      </c>
      <c r="B29">
        <f t="shared" si="1"/>
        <v>200</v>
      </c>
      <c r="C29">
        <f t="shared" si="2"/>
        <v>40.060512858521498</v>
      </c>
      <c r="D29">
        <f t="shared" si="3"/>
        <v>5047.3220558811008</v>
      </c>
    </row>
    <row r="30" spans="1:4" x14ac:dyDescent="0.25">
      <c r="A30">
        <f t="shared" si="0"/>
        <v>24</v>
      </c>
      <c r="B30">
        <f t="shared" si="1"/>
        <v>200</v>
      </c>
      <c r="C30">
        <f t="shared" si="2"/>
        <v>42.061017132342506</v>
      </c>
      <c r="D30">
        <f t="shared" si="3"/>
        <v>5289.3830730134432</v>
      </c>
    </row>
    <row r="31" spans="1:4" x14ac:dyDescent="0.25">
      <c r="A31">
        <f t="shared" si="0"/>
        <v>25</v>
      </c>
      <c r="B31">
        <f t="shared" si="1"/>
        <v>200</v>
      </c>
      <c r="C31">
        <f t="shared" si="2"/>
        <v>44.078192275112023</v>
      </c>
      <c r="D31">
        <f t="shared" si="3"/>
        <v>5533.4612652885553</v>
      </c>
    </row>
    <row r="32" spans="1:4" x14ac:dyDescent="0.25">
      <c r="A32">
        <f t="shared" si="0"/>
        <v>26</v>
      </c>
      <c r="B32">
        <f t="shared" si="1"/>
        <v>200</v>
      </c>
      <c r="C32">
        <f t="shared" si="2"/>
        <v>46.112177210737961</v>
      </c>
      <c r="D32">
        <f t="shared" si="3"/>
        <v>5779.5734424992934</v>
      </c>
    </row>
    <row r="33" spans="1:4" x14ac:dyDescent="0.25">
      <c r="A33">
        <f t="shared" si="0"/>
        <v>27</v>
      </c>
      <c r="B33">
        <f t="shared" si="1"/>
        <v>200</v>
      </c>
      <c r="C33">
        <f t="shared" si="2"/>
        <v>48.163112020827441</v>
      </c>
      <c r="D33">
        <f t="shared" si="3"/>
        <v>6027.736554520121</v>
      </c>
    </row>
    <row r="34" spans="1:4" x14ac:dyDescent="0.25">
      <c r="A34">
        <f t="shared" si="0"/>
        <v>28</v>
      </c>
      <c r="B34">
        <f t="shared" si="1"/>
        <v>200</v>
      </c>
      <c r="C34">
        <f t="shared" si="2"/>
        <v>50.231137954334343</v>
      </c>
      <c r="D34">
        <f t="shared" si="3"/>
        <v>6277.9676924744554</v>
      </c>
    </row>
    <row r="35" spans="1:4" x14ac:dyDescent="0.25">
      <c r="A35">
        <f t="shared" si="0"/>
        <v>29</v>
      </c>
      <c r="B35">
        <f t="shared" si="1"/>
        <v>200</v>
      </c>
      <c r="C35">
        <f t="shared" si="2"/>
        <v>52.316397437287129</v>
      </c>
      <c r="D35">
        <f t="shared" si="3"/>
        <v>6530.2840899117427</v>
      </c>
    </row>
    <row r="36" spans="1:4" x14ac:dyDescent="0.25">
      <c r="A36">
        <f t="shared" si="0"/>
        <v>30</v>
      </c>
      <c r="B36">
        <f t="shared" si="1"/>
        <v>200</v>
      </c>
      <c r="C36">
        <f t="shared" si="2"/>
        <v>54.419034082597854</v>
      </c>
      <c r="D36">
        <f t="shared" si="3"/>
        <v>6784.7031239943408</v>
      </c>
    </row>
    <row r="37" spans="1:4" x14ac:dyDescent="0.25">
      <c r="A37">
        <f t="shared" si="0"/>
        <v>31</v>
      </c>
      <c r="B37">
        <f t="shared" si="1"/>
        <v>200</v>
      </c>
      <c r="C37">
        <f t="shared" si="2"/>
        <v>56.539192699952842</v>
      </c>
      <c r="D37">
        <f t="shared" si="3"/>
        <v>7041.2423166942935</v>
      </c>
    </row>
    <row r="38" spans="1:4" x14ac:dyDescent="0.25">
      <c r="A38">
        <f t="shared" si="0"/>
        <v>32</v>
      </c>
      <c r="B38">
        <f t="shared" si="1"/>
        <v>200</v>
      </c>
      <c r="C38">
        <f t="shared" si="2"/>
        <v>58.677019305785777</v>
      </c>
      <c r="D38">
        <f t="shared" si="3"/>
        <v>7299.9193360000791</v>
      </c>
    </row>
    <row r="39" spans="1:4" x14ac:dyDescent="0.25">
      <c r="A39">
        <f t="shared" si="0"/>
        <v>33</v>
      </c>
      <c r="B39">
        <f t="shared" si="1"/>
        <v>200</v>
      </c>
      <c r="C39">
        <f t="shared" si="2"/>
        <v>60.832661133333993</v>
      </c>
      <c r="D39">
        <f t="shared" si="3"/>
        <v>7560.7519971334132</v>
      </c>
    </row>
    <row r="40" spans="1:4" x14ac:dyDescent="0.25">
      <c r="A40">
        <f t="shared" si="0"/>
        <v>34</v>
      </c>
      <c r="B40">
        <f t="shared" si="1"/>
        <v>200</v>
      </c>
      <c r="C40">
        <f t="shared" si="2"/>
        <v>63.006266642778442</v>
      </c>
      <c r="D40">
        <f t="shared" si="3"/>
        <v>7823.7582637761916</v>
      </c>
    </row>
    <row r="41" spans="1:4" x14ac:dyDescent="0.25">
      <c r="A41">
        <f t="shared" si="0"/>
        <v>35</v>
      </c>
      <c r="B41">
        <f t="shared" si="1"/>
        <v>200</v>
      </c>
      <c r="C41">
        <f t="shared" si="2"/>
        <v>65.197985531468262</v>
      </c>
      <c r="D41">
        <f t="shared" si="3"/>
        <v>8088.9562493076601</v>
      </c>
    </row>
    <row r="42" spans="1:4" x14ac:dyDescent="0.25">
      <c r="A42">
        <f t="shared" si="0"/>
        <v>36</v>
      </c>
      <c r="B42">
        <f t="shared" si="1"/>
        <v>200</v>
      </c>
      <c r="C42">
        <f t="shared" si="2"/>
        <v>67.407968744230502</v>
      </c>
      <c r="D42">
        <f t="shared" si="3"/>
        <v>8356.3642180518891</v>
      </c>
    </row>
    <row r="43" spans="1:4" x14ac:dyDescent="0.25">
      <c r="A43">
        <f t="shared" si="0"/>
        <v>37</v>
      </c>
      <c r="B43">
        <f t="shared" si="1"/>
        <v>200</v>
      </c>
      <c r="C43">
        <f t="shared" si="2"/>
        <v>69.636368483765736</v>
      </c>
      <c r="D43">
        <f t="shared" si="3"/>
        <v>8626.0005865356543</v>
      </c>
    </row>
    <row r="44" spans="1:4" x14ac:dyDescent="0.25">
      <c r="A44">
        <f t="shared" si="0"/>
        <v>38</v>
      </c>
      <c r="B44">
        <f t="shared" si="1"/>
        <v>200</v>
      </c>
      <c r="C44">
        <f t="shared" si="2"/>
        <v>71.883338221130458</v>
      </c>
      <c r="D44">
        <f t="shared" si="3"/>
        <v>8897.8839247567848</v>
      </c>
    </row>
    <row r="45" spans="1:4" x14ac:dyDescent="0.25">
      <c r="A45">
        <f t="shared" si="0"/>
        <v>39</v>
      </c>
      <c r="B45">
        <f t="shared" si="1"/>
        <v>200</v>
      </c>
      <c r="C45">
        <f t="shared" si="2"/>
        <v>74.149032706306542</v>
      </c>
      <c r="D45">
        <f t="shared" si="3"/>
        <v>9172.0329574630905</v>
      </c>
    </row>
    <row r="46" spans="1:4" x14ac:dyDescent="0.25">
      <c r="A46">
        <f t="shared" si="0"/>
        <v>40</v>
      </c>
      <c r="B46">
        <f t="shared" si="1"/>
        <v>200</v>
      </c>
      <c r="C46">
        <f t="shared" si="2"/>
        <v>76.433607978859087</v>
      </c>
      <c r="D46">
        <f t="shared" si="3"/>
        <v>9448.4665654419496</v>
      </c>
    </row>
    <row r="47" spans="1:4" x14ac:dyDescent="0.25">
      <c r="A47">
        <f t="shared" si="0"/>
        <v>41</v>
      </c>
      <c r="B47">
        <f t="shared" si="1"/>
        <v>200</v>
      </c>
      <c r="C47">
        <f t="shared" si="2"/>
        <v>78.737221378682918</v>
      </c>
      <c r="D47">
        <f t="shared" si="3"/>
        <v>9727.2037868206316</v>
      </c>
    </row>
    <row r="48" spans="1:4" x14ac:dyDescent="0.25">
      <c r="A48">
        <f t="shared" si="0"/>
        <v>42</v>
      </c>
      <c r="B48">
        <f t="shared" si="1"/>
        <v>200</v>
      </c>
      <c r="C48">
        <f t="shared" si="2"/>
        <v>81.060031556838595</v>
      </c>
      <c r="D48">
        <f t="shared" si="3"/>
        <v>10008.263818377471</v>
      </c>
    </row>
    <row r="49" spans="1:4" x14ac:dyDescent="0.25">
      <c r="A49">
        <f t="shared" si="0"/>
        <v>43</v>
      </c>
      <c r="B49">
        <f t="shared" si="1"/>
        <v>200</v>
      </c>
      <c r="C49">
        <f t="shared" si="2"/>
        <v>83.402198486478923</v>
      </c>
      <c r="D49">
        <f t="shared" si="3"/>
        <v>10291.66601686395</v>
      </c>
    </row>
    <row r="50" spans="1:4" x14ac:dyDescent="0.25">
      <c r="A50">
        <f t="shared" si="0"/>
        <v>44</v>
      </c>
      <c r="B50">
        <f t="shared" si="1"/>
        <v>200</v>
      </c>
      <c r="C50">
        <f t="shared" si="2"/>
        <v>85.763883473866244</v>
      </c>
      <c r="D50">
        <f t="shared" si="3"/>
        <v>10577.429900337816</v>
      </c>
    </row>
    <row r="51" spans="1:4" x14ac:dyDescent="0.25">
      <c r="A51">
        <f t="shared" si="0"/>
        <v>45</v>
      </c>
      <c r="B51">
        <f t="shared" si="1"/>
        <v>200</v>
      </c>
      <c r="C51">
        <f t="shared" si="2"/>
        <v>88.145249169481801</v>
      </c>
      <c r="D51">
        <f t="shared" si="3"/>
        <v>10865.575149507298</v>
      </c>
    </row>
    <row r="52" spans="1:4" x14ac:dyDescent="0.25">
      <c r="A52">
        <f t="shared" si="0"/>
        <v>46</v>
      </c>
      <c r="B52">
        <f t="shared" si="1"/>
        <v>200</v>
      </c>
      <c r="C52">
        <f t="shared" si="2"/>
        <v>90.546459579227488</v>
      </c>
      <c r="D52">
        <f t="shared" si="3"/>
        <v>11156.121609086525</v>
      </c>
    </row>
    <row r="53" spans="1:4" x14ac:dyDescent="0.25">
      <c r="A53">
        <f t="shared" si="0"/>
        <v>47</v>
      </c>
      <c r="B53">
        <f t="shared" si="1"/>
        <v>200</v>
      </c>
      <c r="C53">
        <f t="shared" si="2"/>
        <v>92.967680075721049</v>
      </c>
      <c r="D53">
        <f t="shared" si="3"/>
        <v>11449.089289162246</v>
      </c>
    </row>
    <row r="54" spans="1:4" x14ac:dyDescent="0.25">
      <c r="A54">
        <f t="shared" si="0"/>
        <v>48</v>
      </c>
      <c r="B54">
        <f t="shared" si="1"/>
        <v>200</v>
      </c>
      <c r="C54">
        <f t="shared" si="2"/>
        <v>95.409077409685381</v>
      </c>
      <c r="D54">
        <f t="shared" si="3"/>
        <v>11744.498366571932</v>
      </c>
    </row>
    <row r="55" spans="1:4" x14ac:dyDescent="0.25">
      <c r="A55">
        <f t="shared" si="0"/>
        <v>49</v>
      </c>
      <c r="B55">
        <f t="shared" si="1"/>
        <v>200</v>
      </c>
      <c r="C55">
        <f t="shared" si="2"/>
        <v>97.870819721432767</v>
      </c>
      <c r="D55">
        <f t="shared" si="3"/>
        <v>12042.369186293365</v>
      </c>
    </row>
    <row r="56" spans="1:4" x14ac:dyDescent="0.25">
      <c r="A56">
        <f t="shared" si="0"/>
        <v>50</v>
      </c>
      <c r="B56">
        <f t="shared" si="1"/>
        <v>200</v>
      </c>
      <c r="C56">
        <f t="shared" si="2"/>
        <v>100.3530765524447</v>
      </c>
      <c r="D56">
        <f t="shared" si="3"/>
        <v>12342.722262845809</v>
      </c>
    </row>
    <row r="57" spans="1:4" x14ac:dyDescent="0.25">
      <c r="A57">
        <f t="shared" si="0"/>
        <v>51</v>
      </c>
      <c r="B57">
        <f t="shared" si="1"/>
        <v>200</v>
      </c>
      <c r="C57">
        <f t="shared" si="2"/>
        <v>102.85601885704841</v>
      </c>
      <c r="D57">
        <f t="shared" si="3"/>
        <v>12645.578281702858</v>
      </c>
    </row>
    <row r="58" spans="1:4" x14ac:dyDescent="0.25">
      <c r="A58">
        <f t="shared" si="0"/>
        <v>52</v>
      </c>
      <c r="B58">
        <f t="shared" si="1"/>
        <v>200</v>
      </c>
      <c r="C58">
        <f t="shared" si="2"/>
        <v>105.37981901419047</v>
      </c>
      <c r="D58">
        <f t="shared" si="3"/>
        <v>12950.958100717047</v>
      </c>
    </row>
    <row r="59" spans="1:4" x14ac:dyDescent="0.25">
      <c r="A59">
        <f t="shared" si="0"/>
        <v>53</v>
      </c>
      <c r="B59">
        <f t="shared" si="1"/>
        <v>200</v>
      </c>
      <c r="C59">
        <f t="shared" si="2"/>
        <v>107.92465083930873</v>
      </c>
      <c r="D59">
        <f t="shared" si="3"/>
        <v>13258.882751556355</v>
      </c>
    </row>
    <row r="60" spans="1:4" x14ac:dyDescent="0.25">
      <c r="A60">
        <f t="shared" si="0"/>
        <v>54</v>
      </c>
      <c r="B60">
        <f t="shared" si="1"/>
        <v>200</v>
      </c>
      <c r="C60">
        <f t="shared" si="2"/>
        <v>110.49068959630296</v>
      </c>
      <c r="D60">
        <f t="shared" si="3"/>
        <v>13569.373441152658</v>
      </c>
    </row>
    <row r="61" spans="1:4" x14ac:dyDescent="0.25">
      <c r="A61">
        <f t="shared" si="0"/>
        <v>55</v>
      </c>
      <c r="B61">
        <f t="shared" si="1"/>
        <v>200</v>
      </c>
      <c r="C61">
        <f t="shared" si="2"/>
        <v>113.07811200960549</v>
      </c>
      <c r="D61">
        <f t="shared" si="3"/>
        <v>13882.451553162264</v>
      </c>
    </row>
    <row r="62" spans="1:4" x14ac:dyDescent="0.25">
      <c r="A62">
        <f t="shared" si="0"/>
        <v>56</v>
      </c>
      <c r="B62">
        <f t="shared" si="1"/>
        <v>200</v>
      </c>
      <c r="C62">
        <f t="shared" si="2"/>
        <v>115.68709627635219</v>
      </c>
      <c r="D62">
        <f t="shared" si="3"/>
        <v>14198.138649438615</v>
      </c>
    </row>
    <row r="63" spans="1:4" x14ac:dyDescent="0.25">
      <c r="A63">
        <f t="shared" si="0"/>
        <v>57</v>
      </c>
      <c r="B63">
        <f t="shared" si="1"/>
        <v>200</v>
      </c>
      <c r="C63">
        <f t="shared" si="2"/>
        <v>118.31782207865513</v>
      </c>
      <c r="D63">
        <f t="shared" si="3"/>
        <v>14516.456471517271</v>
      </c>
    </row>
    <row r="64" spans="1:4" x14ac:dyDescent="0.25">
      <c r="A64">
        <f t="shared" si="0"/>
        <v>58</v>
      </c>
      <c r="B64">
        <f t="shared" si="1"/>
        <v>200</v>
      </c>
      <c r="C64">
        <f t="shared" si="2"/>
        <v>120.97047059597726</v>
      </c>
      <c r="D64">
        <f t="shared" si="3"/>
        <v>14837.426942113249</v>
      </c>
    </row>
    <row r="65" spans="1:4" x14ac:dyDescent="0.25">
      <c r="A65">
        <f t="shared" si="0"/>
        <v>59</v>
      </c>
      <c r="B65">
        <f t="shared" si="1"/>
        <v>200</v>
      </c>
      <c r="C65">
        <f t="shared" si="2"/>
        <v>123.6452245176104</v>
      </c>
      <c r="D65">
        <f t="shared" si="3"/>
        <v>15161.072166630858</v>
      </c>
    </row>
    <row r="66" spans="1:4" x14ac:dyDescent="0.25">
      <c r="A66">
        <f t="shared" si="0"/>
        <v>60</v>
      </c>
      <c r="B66">
        <f t="shared" si="1"/>
        <v>200</v>
      </c>
      <c r="C66">
        <f t="shared" si="2"/>
        <v>126.34226805525715</v>
      </c>
      <c r="D66">
        <f t="shared" si="3"/>
        <v>15487.414434686116</v>
      </c>
    </row>
    <row r="67" spans="1:4" x14ac:dyDescent="0.25">
      <c r="A67">
        <f t="shared" si="0"/>
        <v>61</v>
      </c>
      <c r="B67">
        <f t="shared" si="1"/>
        <v>200</v>
      </c>
      <c r="C67">
        <f t="shared" si="2"/>
        <v>129.06178695571762</v>
      </c>
      <c r="D67">
        <f t="shared" si="3"/>
        <v>15816.476221641833</v>
      </c>
    </row>
    <row r="68" spans="1:4" x14ac:dyDescent="0.25">
      <c r="A68">
        <f t="shared" si="0"/>
        <v>62</v>
      </c>
      <c r="B68">
        <f t="shared" si="1"/>
        <v>200</v>
      </c>
      <c r="C68">
        <f t="shared" si="2"/>
        <v>131.80396851368195</v>
      </c>
      <c r="D68">
        <f t="shared" si="3"/>
        <v>16148.280190155516</v>
      </c>
    </row>
    <row r="69" spans="1:4" x14ac:dyDescent="0.25">
      <c r="A69">
        <f t="shared" si="0"/>
        <v>63</v>
      </c>
      <c r="B69">
        <f t="shared" si="1"/>
        <v>200</v>
      </c>
      <c r="C69">
        <f t="shared" si="2"/>
        <v>134.56900158462929</v>
      </c>
      <c r="D69">
        <f t="shared" si="3"/>
        <v>16482.849191740144</v>
      </c>
    </row>
    <row r="70" spans="1:4" x14ac:dyDescent="0.25">
      <c r="A70">
        <f t="shared" si="0"/>
        <v>64</v>
      </c>
      <c r="B70">
        <f t="shared" si="1"/>
        <v>200</v>
      </c>
      <c r="C70">
        <f t="shared" si="2"/>
        <v>137.35707659783452</v>
      </c>
      <c r="D70">
        <f t="shared" si="3"/>
        <v>16820.206268337977</v>
      </c>
    </row>
    <row r="71" spans="1:4" x14ac:dyDescent="0.25">
      <c r="A71">
        <f t="shared" si="0"/>
        <v>65</v>
      </c>
      <c r="B71">
        <f t="shared" si="1"/>
        <v>200</v>
      </c>
      <c r="C71">
        <f t="shared" si="2"/>
        <v>140.16838556948315</v>
      </c>
      <c r="D71">
        <f t="shared" si="3"/>
        <v>17160.37465390746</v>
      </c>
    </row>
    <row r="72" spans="1:4" x14ac:dyDescent="0.25">
      <c r="A72">
        <f t="shared" si="0"/>
        <v>66</v>
      </c>
      <c r="B72">
        <f t="shared" si="1"/>
        <v>200</v>
      </c>
      <c r="C72">
        <f t="shared" si="2"/>
        <v>143.00312211589551</v>
      </c>
      <c r="D72">
        <f t="shared" si="3"/>
        <v>17503.377776023357</v>
      </c>
    </row>
    <row r="73" spans="1:4" x14ac:dyDescent="0.25">
      <c r="A73">
        <f t="shared" ref="A73:A136" si="4">+A72+1</f>
        <v>67</v>
      </c>
      <c r="B73">
        <f t="shared" ref="B73:B136" si="5">+B72</f>
        <v>200</v>
      </c>
      <c r="C73">
        <f t="shared" ref="C73:C136" si="6">+D72*$B$3</f>
        <v>145.86148146686131</v>
      </c>
      <c r="D73">
        <f t="shared" ref="D73:D136" si="7">+D72+B73+C73</f>
        <v>17849.239257490219</v>
      </c>
    </row>
    <row r="74" spans="1:4" x14ac:dyDescent="0.25">
      <c r="A74">
        <f t="shared" si="4"/>
        <v>68</v>
      </c>
      <c r="B74">
        <f t="shared" si="5"/>
        <v>200</v>
      </c>
      <c r="C74">
        <f t="shared" si="6"/>
        <v>148.74366047908515</v>
      </c>
      <c r="D74">
        <f t="shared" si="7"/>
        <v>18197.982917969304</v>
      </c>
    </row>
    <row r="75" spans="1:4" x14ac:dyDescent="0.25">
      <c r="A75">
        <f t="shared" si="4"/>
        <v>69</v>
      </c>
      <c r="B75">
        <f t="shared" si="5"/>
        <v>200</v>
      </c>
      <c r="C75">
        <f t="shared" si="6"/>
        <v>151.64985764974421</v>
      </c>
      <c r="D75">
        <f t="shared" si="7"/>
        <v>18549.632775619048</v>
      </c>
    </row>
    <row r="76" spans="1:4" x14ac:dyDescent="0.25">
      <c r="A76">
        <f t="shared" si="4"/>
        <v>70</v>
      </c>
      <c r="B76">
        <f t="shared" si="5"/>
        <v>200</v>
      </c>
      <c r="C76">
        <f t="shared" si="6"/>
        <v>154.58027313015873</v>
      </c>
      <c r="D76">
        <f t="shared" si="7"/>
        <v>18904.213048749207</v>
      </c>
    </row>
    <row r="77" spans="1:4" x14ac:dyDescent="0.25">
      <c r="A77">
        <f t="shared" si="4"/>
        <v>71</v>
      </c>
      <c r="B77">
        <f t="shared" si="5"/>
        <v>200</v>
      </c>
      <c r="C77">
        <f t="shared" si="6"/>
        <v>157.53510873957671</v>
      </c>
      <c r="D77">
        <f t="shared" si="7"/>
        <v>19261.748157488782</v>
      </c>
    </row>
    <row r="78" spans="1:4" x14ac:dyDescent="0.25">
      <c r="A78">
        <f t="shared" si="4"/>
        <v>72</v>
      </c>
      <c r="B78">
        <f t="shared" si="5"/>
        <v>200</v>
      </c>
      <c r="C78">
        <f t="shared" si="6"/>
        <v>160.51456797907318</v>
      </c>
      <c r="D78">
        <f t="shared" si="7"/>
        <v>19622.262725467855</v>
      </c>
    </row>
    <row r="79" spans="1:4" x14ac:dyDescent="0.25">
      <c r="A79">
        <f t="shared" si="4"/>
        <v>73</v>
      </c>
      <c r="B79">
        <f t="shared" si="5"/>
        <v>200</v>
      </c>
      <c r="C79">
        <f t="shared" si="6"/>
        <v>163.51885604556546</v>
      </c>
      <c r="D79">
        <f t="shared" si="7"/>
        <v>19985.78158151342</v>
      </c>
    </row>
    <row r="80" spans="1:4" x14ac:dyDescent="0.25">
      <c r="A80">
        <f t="shared" si="4"/>
        <v>74</v>
      </c>
      <c r="B80">
        <f t="shared" si="5"/>
        <v>200</v>
      </c>
      <c r="C80">
        <f t="shared" si="6"/>
        <v>166.54817984594516</v>
      </c>
      <c r="D80">
        <f t="shared" si="7"/>
        <v>20352.329761359364</v>
      </c>
    </row>
    <row r="81" spans="1:4" x14ac:dyDescent="0.25">
      <c r="A81">
        <f t="shared" si="4"/>
        <v>75</v>
      </c>
      <c r="B81">
        <f t="shared" si="5"/>
        <v>200</v>
      </c>
      <c r="C81">
        <f t="shared" si="6"/>
        <v>169.60274801132803</v>
      </c>
      <c r="D81">
        <f t="shared" si="7"/>
        <v>20721.932509370694</v>
      </c>
    </row>
    <row r="82" spans="1:4" x14ac:dyDescent="0.25">
      <c r="A82">
        <f t="shared" si="4"/>
        <v>76</v>
      </c>
      <c r="B82">
        <f t="shared" si="5"/>
        <v>200</v>
      </c>
      <c r="C82">
        <f t="shared" si="6"/>
        <v>172.68277091142244</v>
      </c>
      <c r="D82">
        <f t="shared" si="7"/>
        <v>21094.615280282116</v>
      </c>
    </row>
    <row r="83" spans="1:4" x14ac:dyDescent="0.25">
      <c r="A83">
        <f t="shared" si="4"/>
        <v>77</v>
      </c>
      <c r="B83">
        <f t="shared" si="5"/>
        <v>200</v>
      </c>
      <c r="C83">
        <f t="shared" si="6"/>
        <v>175.78846066901764</v>
      </c>
      <c r="D83">
        <f t="shared" si="7"/>
        <v>21470.403740951133</v>
      </c>
    </row>
    <row r="84" spans="1:4" x14ac:dyDescent="0.25">
      <c r="A84">
        <f t="shared" si="4"/>
        <v>78</v>
      </c>
      <c r="B84">
        <f t="shared" si="5"/>
        <v>200</v>
      </c>
      <c r="C84">
        <f t="shared" si="6"/>
        <v>178.92003117459276</v>
      </c>
      <c r="D84">
        <f t="shared" si="7"/>
        <v>21849.323772125725</v>
      </c>
    </row>
    <row r="85" spans="1:4" x14ac:dyDescent="0.25">
      <c r="A85">
        <f t="shared" si="4"/>
        <v>79</v>
      </c>
      <c r="B85">
        <f t="shared" si="5"/>
        <v>200</v>
      </c>
      <c r="C85">
        <f t="shared" si="6"/>
        <v>182.0776981010477</v>
      </c>
      <c r="D85">
        <f t="shared" si="7"/>
        <v>22231.401470226774</v>
      </c>
    </row>
    <row r="86" spans="1:4" x14ac:dyDescent="0.25">
      <c r="A86">
        <f t="shared" si="4"/>
        <v>80</v>
      </c>
      <c r="B86">
        <f t="shared" si="5"/>
        <v>200</v>
      </c>
      <c r="C86">
        <f t="shared" si="6"/>
        <v>185.26167891855644</v>
      </c>
      <c r="D86">
        <f t="shared" si="7"/>
        <v>22616.66314914533</v>
      </c>
    </row>
    <row r="87" spans="1:4" x14ac:dyDescent="0.25">
      <c r="A87">
        <f t="shared" si="4"/>
        <v>81</v>
      </c>
      <c r="B87">
        <f t="shared" si="5"/>
        <v>200</v>
      </c>
      <c r="C87">
        <f t="shared" si="6"/>
        <v>188.47219290954442</v>
      </c>
      <c r="D87">
        <f t="shared" si="7"/>
        <v>23005.135342054873</v>
      </c>
    </row>
    <row r="88" spans="1:4" x14ac:dyDescent="0.25">
      <c r="A88">
        <f t="shared" si="4"/>
        <v>82</v>
      </c>
      <c r="B88">
        <f t="shared" si="5"/>
        <v>200</v>
      </c>
      <c r="C88">
        <f t="shared" si="6"/>
        <v>191.70946118379061</v>
      </c>
      <c r="D88">
        <f t="shared" si="7"/>
        <v>23396.844803238662</v>
      </c>
    </row>
    <row r="89" spans="1:4" x14ac:dyDescent="0.25">
      <c r="A89">
        <f t="shared" si="4"/>
        <v>83</v>
      </c>
      <c r="B89">
        <f t="shared" si="5"/>
        <v>200</v>
      </c>
      <c r="C89">
        <f t="shared" si="6"/>
        <v>194.97370669365552</v>
      </c>
      <c r="D89">
        <f t="shared" si="7"/>
        <v>23791.818509932316</v>
      </c>
    </row>
    <row r="90" spans="1:4" x14ac:dyDescent="0.25">
      <c r="A90">
        <f t="shared" si="4"/>
        <v>84</v>
      </c>
      <c r="B90">
        <f t="shared" si="5"/>
        <v>200</v>
      </c>
      <c r="C90">
        <f t="shared" si="6"/>
        <v>198.26515424943597</v>
      </c>
      <c r="D90">
        <f t="shared" si="7"/>
        <v>24190.083664181751</v>
      </c>
    </row>
    <row r="91" spans="1:4" x14ac:dyDescent="0.25">
      <c r="A91">
        <f t="shared" si="4"/>
        <v>85</v>
      </c>
      <c r="B91">
        <f t="shared" si="5"/>
        <v>200</v>
      </c>
      <c r="C91">
        <f t="shared" si="6"/>
        <v>201.58403053484793</v>
      </c>
      <c r="D91">
        <f t="shared" si="7"/>
        <v>24591.667694716598</v>
      </c>
    </row>
    <row r="92" spans="1:4" x14ac:dyDescent="0.25">
      <c r="A92">
        <f t="shared" si="4"/>
        <v>86</v>
      </c>
      <c r="B92">
        <f t="shared" si="5"/>
        <v>200</v>
      </c>
      <c r="C92">
        <f t="shared" si="6"/>
        <v>204.93056412263832</v>
      </c>
      <c r="D92">
        <f t="shared" si="7"/>
        <v>24996.598258839236</v>
      </c>
    </row>
    <row r="93" spans="1:4" x14ac:dyDescent="0.25">
      <c r="A93">
        <f t="shared" si="4"/>
        <v>87</v>
      </c>
      <c r="B93">
        <f t="shared" si="5"/>
        <v>200</v>
      </c>
      <c r="C93">
        <f t="shared" si="6"/>
        <v>208.30498549032697</v>
      </c>
      <c r="D93">
        <f t="shared" si="7"/>
        <v>25404.903244329562</v>
      </c>
    </row>
    <row r="94" spans="1:4" x14ac:dyDescent="0.25">
      <c r="A94">
        <f t="shared" si="4"/>
        <v>88</v>
      </c>
      <c r="B94">
        <f t="shared" si="5"/>
        <v>200</v>
      </c>
      <c r="C94">
        <f t="shared" si="6"/>
        <v>211.70752703607968</v>
      </c>
      <c r="D94">
        <f t="shared" si="7"/>
        <v>25816.610771365642</v>
      </c>
    </row>
    <row r="95" spans="1:4" x14ac:dyDescent="0.25">
      <c r="A95">
        <f t="shared" si="4"/>
        <v>89</v>
      </c>
      <c r="B95">
        <f t="shared" si="5"/>
        <v>200</v>
      </c>
      <c r="C95">
        <f t="shared" si="6"/>
        <v>215.13842309471369</v>
      </c>
      <c r="D95">
        <f t="shared" si="7"/>
        <v>26231.749194460357</v>
      </c>
    </row>
    <row r="96" spans="1:4" x14ac:dyDescent="0.25">
      <c r="A96">
        <f t="shared" si="4"/>
        <v>90</v>
      </c>
      <c r="B96">
        <f t="shared" si="5"/>
        <v>200</v>
      </c>
      <c r="C96">
        <f t="shared" si="6"/>
        <v>218.59790995383631</v>
      </c>
      <c r="D96">
        <f t="shared" si="7"/>
        <v>26650.347104414195</v>
      </c>
    </row>
    <row r="97" spans="1:4" x14ac:dyDescent="0.25">
      <c r="A97">
        <f t="shared" si="4"/>
        <v>91</v>
      </c>
      <c r="B97">
        <f t="shared" si="5"/>
        <v>200</v>
      </c>
      <c r="C97">
        <f t="shared" si="6"/>
        <v>222.08622587011828</v>
      </c>
      <c r="D97">
        <f t="shared" si="7"/>
        <v>27072.433330284315</v>
      </c>
    </row>
    <row r="98" spans="1:4" x14ac:dyDescent="0.25">
      <c r="A98">
        <f t="shared" si="4"/>
        <v>92</v>
      </c>
      <c r="B98">
        <f t="shared" si="5"/>
        <v>200</v>
      </c>
      <c r="C98">
        <f t="shared" si="6"/>
        <v>225.60361108570262</v>
      </c>
      <c r="D98">
        <f t="shared" si="7"/>
        <v>27498.036941370017</v>
      </c>
    </row>
    <row r="99" spans="1:4" x14ac:dyDescent="0.25">
      <c r="A99">
        <f t="shared" si="4"/>
        <v>93</v>
      </c>
      <c r="B99">
        <f t="shared" si="5"/>
        <v>200</v>
      </c>
      <c r="C99">
        <f t="shared" si="6"/>
        <v>229.15030784475013</v>
      </c>
      <c r="D99">
        <f t="shared" si="7"/>
        <v>27927.187249214767</v>
      </c>
    </row>
    <row r="100" spans="1:4" x14ac:dyDescent="0.25">
      <c r="A100">
        <f t="shared" si="4"/>
        <v>94</v>
      </c>
      <c r="B100">
        <f t="shared" si="5"/>
        <v>200</v>
      </c>
      <c r="C100">
        <f t="shared" si="6"/>
        <v>232.72656041012306</v>
      </c>
      <c r="D100">
        <f t="shared" si="7"/>
        <v>28359.91380962489</v>
      </c>
    </row>
    <row r="101" spans="1:4" x14ac:dyDescent="0.25">
      <c r="A101">
        <f t="shared" si="4"/>
        <v>95</v>
      </c>
      <c r="B101">
        <f t="shared" si="5"/>
        <v>200</v>
      </c>
      <c r="C101">
        <f t="shared" si="6"/>
        <v>236.3326150802074</v>
      </c>
      <c r="D101">
        <f t="shared" si="7"/>
        <v>28796.246424705096</v>
      </c>
    </row>
    <row r="102" spans="1:4" x14ac:dyDescent="0.25">
      <c r="A102">
        <f t="shared" si="4"/>
        <v>96</v>
      </c>
      <c r="B102">
        <f t="shared" si="5"/>
        <v>200</v>
      </c>
      <c r="C102">
        <f t="shared" si="6"/>
        <v>239.9687202058758</v>
      </c>
      <c r="D102">
        <f t="shared" si="7"/>
        <v>29236.215144910973</v>
      </c>
    </row>
    <row r="103" spans="1:4" x14ac:dyDescent="0.25">
      <c r="A103">
        <f t="shared" si="4"/>
        <v>97</v>
      </c>
      <c r="B103">
        <f t="shared" si="5"/>
        <v>200</v>
      </c>
      <c r="C103">
        <f t="shared" si="6"/>
        <v>243.63512620759144</v>
      </c>
      <c r="D103">
        <f t="shared" si="7"/>
        <v>29679.850271118565</v>
      </c>
    </row>
    <row r="104" spans="1:4" x14ac:dyDescent="0.25">
      <c r="A104">
        <f t="shared" si="4"/>
        <v>98</v>
      </c>
      <c r="B104">
        <f t="shared" si="5"/>
        <v>200</v>
      </c>
      <c r="C104">
        <f t="shared" si="6"/>
        <v>247.33208559265469</v>
      </c>
      <c r="D104">
        <f t="shared" si="7"/>
        <v>30127.182356711219</v>
      </c>
    </row>
    <row r="105" spans="1:4" x14ac:dyDescent="0.25">
      <c r="A105">
        <f t="shared" si="4"/>
        <v>99</v>
      </c>
      <c r="B105">
        <f t="shared" si="5"/>
        <v>200</v>
      </c>
      <c r="C105">
        <f t="shared" si="6"/>
        <v>251.05985297259349</v>
      </c>
      <c r="D105">
        <f t="shared" si="7"/>
        <v>30578.242209683813</v>
      </c>
    </row>
    <row r="106" spans="1:4" x14ac:dyDescent="0.25">
      <c r="A106">
        <f t="shared" si="4"/>
        <v>100</v>
      </c>
      <c r="B106">
        <f t="shared" si="5"/>
        <v>200</v>
      </c>
      <c r="C106">
        <f t="shared" si="6"/>
        <v>254.81868508069843</v>
      </c>
      <c r="D106">
        <f t="shared" si="7"/>
        <v>31033.060894764512</v>
      </c>
    </row>
    <row r="107" spans="1:4" x14ac:dyDescent="0.25">
      <c r="A107">
        <f t="shared" si="4"/>
        <v>101</v>
      </c>
      <c r="B107">
        <f t="shared" si="5"/>
        <v>200</v>
      </c>
      <c r="C107">
        <f t="shared" si="6"/>
        <v>258.60884078970429</v>
      </c>
      <c r="D107">
        <f t="shared" si="7"/>
        <v>31491.669735554216</v>
      </c>
    </row>
    <row r="108" spans="1:4" x14ac:dyDescent="0.25">
      <c r="A108">
        <f t="shared" si="4"/>
        <v>102</v>
      </c>
      <c r="B108">
        <f t="shared" si="5"/>
        <v>200</v>
      </c>
      <c r="C108">
        <f t="shared" si="6"/>
        <v>262.43058112961847</v>
      </c>
      <c r="D108">
        <f t="shared" si="7"/>
        <v>31954.100316683835</v>
      </c>
    </row>
    <row r="109" spans="1:4" x14ac:dyDescent="0.25">
      <c r="A109">
        <f t="shared" si="4"/>
        <v>103</v>
      </c>
      <c r="B109">
        <f t="shared" si="5"/>
        <v>200</v>
      </c>
      <c r="C109">
        <f t="shared" si="6"/>
        <v>266.28416930569864</v>
      </c>
      <c r="D109">
        <f t="shared" si="7"/>
        <v>32420.384485989533</v>
      </c>
    </row>
    <row r="110" spans="1:4" x14ac:dyDescent="0.25">
      <c r="A110">
        <f t="shared" si="4"/>
        <v>104</v>
      </c>
      <c r="B110">
        <f t="shared" si="5"/>
        <v>200</v>
      </c>
      <c r="C110">
        <f t="shared" si="6"/>
        <v>270.16987071657945</v>
      </c>
      <c r="D110">
        <f t="shared" si="7"/>
        <v>32890.55435670611</v>
      </c>
    </row>
    <row r="111" spans="1:4" x14ac:dyDescent="0.25">
      <c r="A111">
        <f t="shared" si="4"/>
        <v>105</v>
      </c>
      <c r="B111">
        <f t="shared" si="5"/>
        <v>200</v>
      </c>
      <c r="C111">
        <f t="shared" si="6"/>
        <v>274.08795297255091</v>
      </c>
      <c r="D111">
        <f t="shared" si="7"/>
        <v>33364.64230967866</v>
      </c>
    </row>
    <row r="112" spans="1:4" x14ac:dyDescent="0.25">
      <c r="A112">
        <f t="shared" si="4"/>
        <v>106</v>
      </c>
      <c r="B112">
        <f t="shared" si="5"/>
        <v>200</v>
      </c>
      <c r="C112">
        <f t="shared" si="6"/>
        <v>278.03868591398884</v>
      </c>
      <c r="D112">
        <f t="shared" si="7"/>
        <v>33842.680995592651</v>
      </c>
    </row>
    <row r="113" spans="1:4" x14ac:dyDescent="0.25">
      <c r="A113">
        <f t="shared" si="4"/>
        <v>107</v>
      </c>
      <c r="B113">
        <f t="shared" si="5"/>
        <v>200</v>
      </c>
      <c r="C113">
        <f t="shared" si="6"/>
        <v>282.02234162993875</v>
      </c>
      <c r="D113">
        <f t="shared" si="7"/>
        <v>34324.703337222592</v>
      </c>
    </row>
    <row r="114" spans="1:4" x14ac:dyDescent="0.25">
      <c r="A114">
        <f t="shared" si="4"/>
        <v>108</v>
      </c>
      <c r="B114">
        <f t="shared" si="5"/>
        <v>200</v>
      </c>
      <c r="C114">
        <f t="shared" si="6"/>
        <v>286.03919447685496</v>
      </c>
      <c r="D114">
        <f t="shared" si="7"/>
        <v>34810.742531699449</v>
      </c>
    </row>
    <row r="115" spans="1:4" x14ac:dyDescent="0.25">
      <c r="A115">
        <f t="shared" si="4"/>
        <v>109</v>
      </c>
      <c r="B115">
        <f t="shared" si="5"/>
        <v>200</v>
      </c>
      <c r="C115">
        <f t="shared" si="6"/>
        <v>290.08952109749538</v>
      </c>
      <c r="D115">
        <f t="shared" si="7"/>
        <v>35300.832052796941</v>
      </c>
    </row>
    <row r="116" spans="1:4" x14ac:dyDescent="0.25">
      <c r="A116">
        <f t="shared" si="4"/>
        <v>110</v>
      </c>
      <c r="B116">
        <f t="shared" si="5"/>
        <v>200</v>
      </c>
      <c r="C116">
        <f t="shared" si="6"/>
        <v>294.17360043997451</v>
      </c>
      <c r="D116">
        <f t="shared" si="7"/>
        <v>35795.005653236913</v>
      </c>
    </row>
    <row r="117" spans="1:4" x14ac:dyDescent="0.25">
      <c r="A117">
        <f t="shared" si="4"/>
        <v>111</v>
      </c>
      <c r="B117">
        <f t="shared" si="5"/>
        <v>200</v>
      </c>
      <c r="C117">
        <f t="shared" si="6"/>
        <v>298.29171377697429</v>
      </c>
      <c r="D117">
        <f t="shared" si="7"/>
        <v>36293.297367013889</v>
      </c>
    </row>
    <row r="118" spans="1:4" x14ac:dyDescent="0.25">
      <c r="A118">
        <f t="shared" si="4"/>
        <v>112</v>
      </c>
      <c r="B118">
        <f t="shared" si="5"/>
        <v>200</v>
      </c>
      <c r="C118">
        <f t="shared" si="6"/>
        <v>302.44414472511573</v>
      </c>
      <c r="D118">
        <f t="shared" si="7"/>
        <v>36795.741511739005</v>
      </c>
    </row>
    <row r="119" spans="1:4" x14ac:dyDescent="0.25">
      <c r="A119">
        <f t="shared" si="4"/>
        <v>113</v>
      </c>
      <c r="B119">
        <f t="shared" si="5"/>
        <v>200</v>
      </c>
      <c r="C119">
        <f t="shared" si="6"/>
        <v>306.63117926449172</v>
      </c>
      <c r="D119">
        <f t="shared" si="7"/>
        <v>37302.372691003497</v>
      </c>
    </row>
    <row r="120" spans="1:4" x14ac:dyDescent="0.25">
      <c r="A120">
        <f t="shared" si="4"/>
        <v>114</v>
      </c>
      <c r="B120">
        <f t="shared" si="5"/>
        <v>200</v>
      </c>
      <c r="C120">
        <f t="shared" si="6"/>
        <v>310.85310575836246</v>
      </c>
      <c r="D120">
        <f t="shared" si="7"/>
        <v>37813.225796761857</v>
      </c>
    </row>
    <row r="121" spans="1:4" x14ac:dyDescent="0.25">
      <c r="A121">
        <f t="shared" si="4"/>
        <v>115</v>
      </c>
      <c r="B121">
        <f t="shared" si="5"/>
        <v>200</v>
      </c>
      <c r="C121">
        <f t="shared" si="6"/>
        <v>315.11021497301545</v>
      </c>
      <c r="D121">
        <f t="shared" si="7"/>
        <v>38328.336011734871</v>
      </c>
    </row>
    <row r="122" spans="1:4" x14ac:dyDescent="0.25">
      <c r="A122">
        <f t="shared" si="4"/>
        <v>116</v>
      </c>
      <c r="B122">
        <f t="shared" si="5"/>
        <v>200</v>
      </c>
      <c r="C122">
        <f t="shared" si="6"/>
        <v>319.40280009779059</v>
      </c>
      <c r="D122">
        <f t="shared" si="7"/>
        <v>38847.738811832663</v>
      </c>
    </row>
    <row r="123" spans="1:4" x14ac:dyDescent="0.25">
      <c r="A123">
        <f t="shared" si="4"/>
        <v>117</v>
      </c>
      <c r="B123">
        <f t="shared" si="5"/>
        <v>200</v>
      </c>
      <c r="C123">
        <f t="shared" si="6"/>
        <v>323.7311567652722</v>
      </c>
      <c r="D123">
        <f t="shared" si="7"/>
        <v>39371.469968597936</v>
      </c>
    </row>
    <row r="124" spans="1:4" x14ac:dyDescent="0.25">
      <c r="A124">
        <f t="shared" si="4"/>
        <v>118</v>
      </c>
      <c r="B124">
        <f t="shared" si="5"/>
        <v>200</v>
      </c>
      <c r="C124">
        <f t="shared" si="6"/>
        <v>328.09558307164946</v>
      </c>
      <c r="D124">
        <f t="shared" si="7"/>
        <v>39899.565551669584</v>
      </c>
    </row>
    <row r="125" spans="1:4" x14ac:dyDescent="0.25">
      <c r="A125">
        <f t="shared" si="4"/>
        <v>119</v>
      </c>
      <c r="B125">
        <f t="shared" si="5"/>
        <v>200</v>
      </c>
      <c r="C125">
        <f t="shared" si="6"/>
        <v>332.49637959724652</v>
      </c>
      <c r="D125">
        <f t="shared" si="7"/>
        <v>40432.061931266828</v>
      </c>
    </row>
    <row r="126" spans="1:4" x14ac:dyDescent="0.25">
      <c r="A126">
        <f t="shared" si="4"/>
        <v>120</v>
      </c>
      <c r="B126">
        <f t="shared" si="5"/>
        <v>200</v>
      </c>
      <c r="C126">
        <f t="shared" si="6"/>
        <v>336.93384942722355</v>
      </c>
      <c r="D126">
        <f t="shared" si="7"/>
        <v>40968.995780694051</v>
      </c>
    </row>
    <row r="127" spans="1:4" x14ac:dyDescent="0.25">
      <c r="A127">
        <f t="shared" si="4"/>
        <v>121</v>
      </c>
      <c r="B127">
        <f t="shared" si="5"/>
        <v>200</v>
      </c>
      <c r="C127">
        <f t="shared" si="6"/>
        <v>341.40829817245043</v>
      </c>
      <c r="D127">
        <f t="shared" si="7"/>
        <v>41510.404078866501</v>
      </c>
    </row>
    <row r="128" spans="1:4" x14ac:dyDescent="0.25">
      <c r="A128">
        <f t="shared" si="4"/>
        <v>122</v>
      </c>
      <c r="B128">
        <f t="shared" si="5"/>
        <v>200</v>
      </c>
      <c r="C128">
        <f t="shared" si="6"/>
        <v>345.92003399055415</v>
      </c>
      <c r="D128">
        <f t="shared" si="7"/>
        <v>42056.324112857052</v>
      </c>
    </row>
    <row r="129" spans="1:4" x14ac:dyDescent="0.25">
      <c r="A129">
        <f t="shared" si="4"/>
        <v>123</v>
      </c>
      <c r="B129">
        <f t="shared" si="5"/>
        <v>200</v>
      </c>
      <c r="C129">
        <f t="shared" si="6"/>
        <v>350.46936760714209</v>
      </c>
      <c r="D129">
        <f t="shared" si="7"/>
        <v>42606.793480464192</v>
      </c>
    </row>
    <row r="130" spans="1:4" x14ac:dyDescent="0.25">
      <c r="A130">
        <f t="shared" si="4"/>
        <v>124</v>
      </c>
      <c r="B130">
        <f t="shared" si="5"/>
        <v>200</v>
      </c>
      <c r="C130">
        <f t="shared" si="6"/>
        <v>355.05661233720161</v>
      </c>
      <c r="D130">
        <f t="shared" si="7"/>
        <v>43161.850092801396</v>
      </c>
    </row>
    <row r="131" spans="1:4" x14ac:dyDescent="0.25">
      <c r="A131">
        <f t="shared" si="4"/>
        <v>125</v>
      </c>
      <c r="B131">
        <f t="shared" si="5"/>
        <v>200</v>
      </c>
      <c r="C131">
        <f t="shared" si="6"/>
        <v>359.6820841066783</v>
      </c>
      <c r="D131">
        <f t="shared" si="7"/>
        <v>43721.532176908077</v>
      </c>
    </row>
    <row r="132" spans="1:4" x14ac:dyDescent="0.25">
      <c r="A132">
        <f t="shared" si="4"/>
        <v>126</v>
      </c>
      <c r="B132">
        <f t="shared" si="5"/>
        <v>200</v>
      </c>
      <c r="C132">
        <f t="shared" si="6"/>
        <v>364.34610147423399</v>
      </c>
      <c r="D132">
        <f t="shared" si="7"/>
        <v>44285.878278382312</v>
      </c>
    </row>
    <row r="133" spans="1:4" x14ac:dyDescent="0.25">
      <c r="A133">
        <f t="shared" si="4"/>
        <v>127</v>
      </c>
      <c r="B133">
        <f t="shared" si="5"/>
        <v>200</v>
      </c>
      <c r="C133">
        <f t="shared" si="6"/>
        <v>369.04898565318592</v>
      </c>
      <c r="D133">
        <f t="shared" si="7"/>
        <v>44854.927264035498</v>
      </c>
    </row>
    <row r="134" spans="1:4" x14ac:dyDescent="0.25">
      <c r="A134">
        <f t="shared" si="4"/>
        <v>128</v>
      </c>
      <c r="B134">
        <f t="shared" si="5"/>
        <v>200</v>
      </c>
      <c r="C134">
        <f t="shared" si="6"/>
        <v>373.79106053362915</v>
      </c>
      <c r="D134">
        <f t="shared" si="7"/>
        <v>45428.718324569127</v>
      </c>
    </row>
    <row r="135" spans="1:4" x14ac:dyDescent="0.25">
      <c r="A135">
        <f t="shared" si="4"/>
        <v>129</v>
      </c>
      <c r="B135">
        <f t="shared" si="5"/>
        <v>200</v>
      </c>
      <c r="C135">
        <f t="shared" si="6"/>
        <v>378.57265270474272</v>
      </c>
      <c r="D135">
        <f t="shared" si="7"/>
        <v>46007.290977273871</v>
      </c>
    </row>
    <row r="136" spans="1:4" x14ac:dyDescent="0.25">
      <c r="A136">
        <f t="shared" si="4"/>
        <v>130</v>
      </c>
      <c r="B136">
        <f t="shared" si="5"/>
        <v>200</v>
      </c>
      <c r="C136">
        <f t="shared" si="6"/>
        <v>383.39409147728225</v>
      </c>
      <c r="D136">
        <f t="shared" si="7"/>
        <v>46590.685068751154</v>
      </c>
    </row>
    <row r="137" spans="1:4" x14ac:dyDescent="0.25">
      <c r="A137">
        <f t="shared" ref="A137:A200" si="8">+A136+1</f>
        <v>131</v>
      </c>
      <c r="B137">
        <f t="shared" ref="B137:B200" si="9">+B136</f>
        <v>200</v>
      </c>
      <c r="C137">
        <f t="shared" ref="C137:C200" si="10">+D136*$B$3</f>
        <v>388.2557089062596</v>
      </c>
      <c r="D137">
        <f t="shared" ref="D137:D200" si="11">+D136+B137+C137</f>
        <v>47178.940777657415</v>
      </c>
    </row>
    <row r="138" spans="1:4" x14ac:dyDescent="0.25">
      <c r="A138">
        <f t="shared" si="8"/>
        <v>132</v>
      </c>
      <c r="B138">
        <f t="shared" si="9"/>
        <v>200</v>
      </c>
      <c r="C138">
        <f t="shared" si="10"/>
        <v>393.15783981381179</v>
      </c>
      <c r="D138">
        <f t="shared" si="11"/>
        <v>47772.098617471231</v>
      </c>
    </row>
    <row r="139" spans="1:4" x14ac:dyDescent="0.25">
      <c r="A139">
        <f t="shared" si="8"/>
        <v>133</v>
      </c>
      <c r="B139">
        <f t="shared" si="9"/>
        <v>200</v>
      </c>
      <c r="C139">
        <f t="shared" si="10"/>
        <v>398.10082181226028</v>
      </c>
      <c r="D139">
        <f t="shared" si="11"/>
        <v>48370.199439283489</v>
      </c>
    </row>
    <row r="140" spans="1:4" x14ac:dyDescent="0.25">
      <c r="A140">
        <f t="shared" si="8"/>
        <v>134</v>
      </c>
      <c r="B140">
        <f t="shared" si="9"/>
        <v>200</v>
      </c>
      <c r="C140">
        <f t="shared" si="10"/>
        <v>403.08499532736244</v>
      </c>
      <c r="D140">
        <f t="shared" si="11"/>
        <v>48973.284434610854</v>
      </c>
    </row>
    <row r="141" spans="1:4" x14ac:dyDescent="0.25">
      <c r="A141">
        <f t="shared" si="8"/>
        <v>135</v>
      </c>
      <c r="B141">
        <f t="shared" si="9"/>
        <v>200</v>
      </c>
      <c r="C141">
        <f t="shared" si="10"/>
        <v>408.11070362175712</v>
      </c>
      <c r="D141">
        <f t="shared" si="11"/>
        <v>49581.395138232612</v>
      </c>
    </row>
    <row r="142" spans="1:4" x14ac:dyDescent="0.25">
      <c r="A142">
        <f t="shared" si="8"/>
        <v>136</v>
      </c>
      <c r="B142">
        <f t="shared" si="9"/>
        <v>200</v>
      </c>
      <c r="C142">
        <f t="shared" si="10"/>
        <v>413.17829281860509</v>
      </c>
      <c r="D142">
        <f t="shared" si="11"/>
        <v>50194.57343105122</v>
      </c>
    </row>
    <row r="143" spans="1:4" x14ac:dyDescent="0.25">
      <c r="A143">
        <f t="shared" si="8"/>
        <v>137</v>
      </c>
      <c r="B143">
        <f t="shared" si="9"/>
        <v>200</v>
      </c>
      <c r="C143">
        <f t="shared" si="10"/>
        <v>418.28811192542685</v>
      </c>
      <c r="D143">
        <f t="shared" si="11"/>
        <v>50812.861542976643</v>
      </c>
    </row>
    <row r="144" spans="1:4" x14ac:dyDescent="0.25">
      <c r="A144">
        <f t="shared" si="8"/>
        <v>138</v>
      </c>
      <c r="B144">
        <f t="shared" si="9"/>
        <v>200</v>
      </c>
      <c r="C144">
        <f t="shared" si="10"/>
        <v>423.44051285813867</v>
      </c>
      <c r="D144">
        <f t="shared" si="11"/>
        <v>51436.302055834785</v>
      </c>
    </row>
    <row r="145" spans="1:4" x14ac:dyDescent="0.25">
      <c r="A145">
        <f t="shared" si="8"/>
        <v>139</v>
      </c>
      <c r="B145">
        <f t="shared" si="9"/>
        <v>200</v>
      </c>
      <c r="C145">
        <f t="shared" si="10"/>
        <v>428.63585046528988</v>
      </c>
      <c r="D145">
        <f t="shared" si="11"/>
        <v>52064.937906300074</v>
      </c>
    </row>
    <row r="146" spans="1:4" x14ac:dyDescent="0.25">
      <c r="A146">
        <f t="shared" si="8"/>
        <v>140</v>
      </c>
      <c r="B146">
        <f t="shared" si="9"/>
        <v>200</v>
      </c>
      <c r="C146">
        <f t="shared" si="10"/>
        <v>433.87448255250064</v>
      </c>
      <c r="D146">
        <f t="shared" si="11"/>
        <v>52698.812388852573</v>
      </c>
    </row>
    <row r="147" spans="1:4" x14ac:dyDescent="0.25">
      <c r="A147">
        <f t="shared" si="8"/>
        <v>141</v>
      </c>
      <c r="B147">
        <f t="shared" si="9"/>
        <v>200</v>
      </c>
      <c r="C147">
        <f t="shared" si="10"/>
        <v>439.15676990710477</v>
      </c>
      <c r="D147">
        <f t="shared" si="11"/>
        <v>53337.969158759675</v>
      </c>
    </row>
    <row r="148" spans="1:4" x14ac:dyDescent="0.25">
      <c r="A148">
        <f t="shared" si="8"/>
        <v>142</v>
      </c>
      <c r="B148">
        <f t="shared" si="9"/>
        <v>200</v>
      </c>
      <c r="C148">
        <f t="shared" si="10"/>
        <v>444.48307632299731</v>
      </c>
      <c r="D148">
        <f t="shared" si="11"/>
        <v>53982.452235082674</v>
      </c>
    </row>
    <row r="149" spans="1:4" x14ac:dyDescent="0.25">
      <c r="A149">
        <f t="shared" si="8"/>
        <v>143</v>
      </c>
      <c r="B149">
        <f t="shared" si="9"/>
        <v>200</v>
      </c>
      <c r="C149">
        <f t="shared" si="10"/>
        <v>449.85376862568893</v>
      </c>
      <c r="D149">
        <f t="shared" si="11"/>
        <v>54632.306003708363</v>
      </c>
    </row>
    <row r="150" spans="1:4" x14ac:dyDescent="0.25">
      <c r="A150">
        <f t="shared" si="8"/>
        <v>144</v>
      </c>
      <c r="B150">
        <f t="shared" si="9"/>
        <v>200</v>
      </c>
      <c r="C150">
        <f t="shared" si="10"/>
        <v>455.26921669756968</v>
      </c>
      <c r="D150">
        <f t="shared" si="11"/>
        <v>55287.575220405932</v>
      </c>
    </row>
    <row r="151" spans="1:4" x14ac:dyDescent="0.25">
      <c r="A151">
        <f t="shared" si="8"/>
        <v>145</v>
      </c>
      <c r="B151">
        <f t="shared" si="9"/>
        <v>200</v>
      </c>
      <c r="C151">
        <f t="shared" si="10"/>
        <v>460.72979350338278</v>
      </c>
      <c r="D151">
        <f t="shared" si="11"/>
        <v>55948.305013909317</v>
      </c>
    </row>
    <row r="152" spans="1:4" x14ac:dyDescent="0.25">
      <c r="A152">
        <f t="shared" si="8"/>
        <v>146</v>
      </c>
      <c r="B152">
        <f t="shared" si="9"/>
        <v>200</v>
      </c>
      <c r="C152">
        <f t="shared" si="10"/>
        <v>466.23587511591097</v>
      </c>
      <c r="D152">
        <f t="shared" si="11"/>
        <v>56614.540889025229</v>
      </c>
    </row>
    <row r="153" spans="1:4" x14ac:dyDescent="0.25">
      <c r="A153">
        <f t="shared" si="8"/>
        <v>147</v>
      </c>
      <c r="B153">
        <f t="shared" si="9"/>
        <v>200</v>
      </c>
      <c r="C153">
        <f t="shared" si="10"/>
        <v>471.78784074187689</v>
      </c>
      <c r="D153">
        <f t="shared" si="11"/>
        <v>57286.328729767105</v>
      </c>
    </row>
    <row r="154" spans="1:4" x14ac:dyDescent="0.25">
      <c r="A154">
        <f t="shared" si="8"/>
        <v>148</v>
      </c>
      <c r="B154">
        <f t="shared" si="9"/>
        <v>200</v>
      </c>
      <c r="C154">
        <f t="shared" si="10"/>
        <v>477.38607274805918</v>
      </c>
      <c r="D154">
        <f t="shared" si="11"/>
        <v>57963.714802515162</v>
      </c>
    </row>
    <row r="155" spans="1:4" x14ac:dyDescent="0.25">
      <c r="A155">
        <f t="shared" si="8"/>
        <v>149</v>
      </c>
      <c r="B155">
        <f t="shared" si="9"/>
        <v>200</v>
      </c>
      <c r="C155">
        <f t="shared" si="10"/>
        <v>483.03095668762631</v>
      </c>
      <c r="D155">
        <f t="shared" si="11"/>
        <v>58646.745759202786</v>
      </c>
    </row>
    <row r="156" spans="1:4" x14ac:dyDescent="0.25">
      <c r="A156">
        <f t="shared" si="8"/>
        <v>150</v>
      </c>
      <c r="B156">
        <f t="shared" si="9"/>
        <v>200</v>
      </c>
      <c r="C156">
        <f t="shared" si="10"/>
        <v>488.7228813266899</v>
      </c>
      <c r="D156">
        <f t="shared" si="11"/>
        <v>59335.468640529478</v>
      </c>
    </row>
    <row r="157" spans="1:4" x14ac:dyDescent="0.25">
      <c r="A157">
        <f t="shared" si="8"/>
        <v>151</v>
      </c>
      <c r="B157">
        <f t="shared" si="9"/>
        <v>200</v>
      </c>
      <c r="C157">
        <f t="shared" si="10"/>
        <v>494.46223867107898</v>
      </c>
      <c r="D157">
        <f t="shared" si="11"/>
        <v>60029.930879200554</v>
      </c>
    </row>
    <row r="158" spans="1:4" x14ac:dyDescent="0.25">
      <c r="A158">
        <f t="shared" si="8"/>
        <v>152</v>
      </c>
      <c r="B158">
        <f t="shared" si="9"/>
        <v>200</v>
      </c>
      <c r="C158">
        <f t="shared" si="10"/>
        <v>500.24942399333793</v>
      </c>
      <c r="D158">
        <f t="shared" si="11"/>
        <v>60730.180303193891</v>
      </c>
    </row>
    <row r="159" spans="1:4" x14ac:dyDescent="0.25">
      <c r="A159">
        <f t="shared" si="8"/>
        <v>153</v>
      </c>
      <c r="B159">
        <f t="shared" si="9"/>
        <v>200</v>
      </c>
      <c r="C159">
        <f t="shared" si="10"/>
        <v>506.08483585994907</v>
      </c>
      <c r="D159">
        <f t="shared" si="11"/>
        <v>61436.265139053838</v>
      </c>
    </row>
    <row r="160" spans="1:4" x14ac:dyDescent="0.25">
      <c r="A160">
        <f t="shared" si="8"/>
        <v>154</v>
      </c>
      <c r="B160">
        <f t="shared" si="9"/>
        <v>200</v>
      </c>
      <c r="C160">
        <f t="shared" si="10"/>
        <v>511.968876158782</v>
      </c>
      <c r="D160">
        <f t="shared" si="11"/>
        <v>62148.23401521262</v>
      </c>
    </row>
    <row r="161" spans="1:4" x14ac:dyDescent="0.25">
      <c r="A161">
        <f t="shared" si="8"/>
        <v>155</v>
      </c>
      <c r="B161">
        <f t="shared" si="9"/>
        <v>200</v>
      </c>
      <c r="C161">
        <f t="shared" si="10"/>
        <v>517.90195012677179</v>
      </c>
      <c r="D161">
        <f t="shared" si="11"/>
        <v>62866.135965339388</v>
      </c>
    </row>
    <row r="162" spans="1:4" x14ac:dyDescent="0.25">
      <c r="A162">
        <f t="shared" si="8"/>
        <v>156</v>
      </c>
      <c r="B162">
        <f t="shared" si="9"/>
        <v>200</v>
      </c>
      <c r="C162">
        <f t="shared" si="10"/>
        <v>523.88446637782818</v>
      </c>
      <c r="D162">
        <f t="shared" si="11"/>
        <v>63590.020431717217</v>
      </c>
    </row>
    <row r="163" spans="1:4" x14ac:dyDescent="0.25">
      <c r="A163">
        <f t="shared" si="8"/>
        <v>157</v>
      </c>
      <c r="B163">
        <f t="shared" si="9"/>
        <v>200</v>
      </c>
      <c r="C163">
        <f t="shared" si="10"/>
        <v>529.91683693097684</v>
      </c>
      <c r="D163">
        <f t="shared" si="11"/>
        <v>64319.937268648195</v>
      </c>
    </row>
    <row r="164" spans="1:4" x14ac:dyDescent="0.25">
      <c r="A164">
        <f t="shared" si="8"/>
        <v>158</v>
      </c>
      <c r="B164">
        <f t="shared" si="9"/>
        <v>200</v>
      </c>
      <c r="C164">
        <f t="shared" si="10"/>
        <v>535.99947723873493</v>
      </c>
      <c r="D164">
        <f t="shared" si="11"/>
        <v>65055.936745886931</v>
      </c>
    </row>
    <row r="165" spans="1:4" x14ac:dyDescent="0.25">
      <c r="A165">
        <f t="shared" si="8"/>
        <v>159</v>
      </c>
      <c r="B165">
        <f t="shared" si="9"/>
        <v>200</v>
      </c>
      <c r="C165">
        <f t="shared" si="10"/>
        <v>542.13280621572437</v>
      </c>
      <c r="D165">
        <f t="shared" si="11"/>
        <v>65798.06955210265</v>
      </c>
    </row>
    <row r="166" spans="1:4" x14ac:dyDescent="0.25">
      <c r="A166">
        <f t="shared" si="8"/>
        <v>160</v>
      </c>
      <c r="B166">
        <f t="shared" si="9"/>
        <v>200</v>
      </c>
      <c r="C166">
        <f t="shared" si="10"/>
        <v>548.31724626752202</v>
      </c>
      <c r="D166">
        <f t="shared" si="11"/>
        <v>66546.386798370178</v>
      </c>
    </row>
    <row r="167" spans="1:4" x14ac:dyDescent="0.25">
      <c r="A167">
        <f t="shared" si="8"/>
        <v>161</v>
      </c>
      <c r="B167">
        <f t="shared" si="9"/>
        <v>200</v>
      </c>
      <c r="C167">
        <f t="shared" si="10"/>
        <v>554.55322331975151</v>
      </c>
      <c r="D167">
        <f t="shared" si="11"/>
        <v>67300.940021689923</v>
      </c>
    </row>
    <row r="168" spans="1:4" x14ac:dyDescent="0.25">
      <c r="A168">
        <f t="shared" si="8"/>
        <v>162</v>
      </c>
      <c r="B168">
        <f t="shared" si="9"/>
        <v>200</v>
      </c>
      <c r="C168">
        <f t="shared" si="10"/>
        <v>560.84116684741605</v>
      </c>
      <c r="D168">
        <f t="shared" si="11"/>
        <v>68061.781188537338</v>
      </c>
    </row>
    <row r="169" spans="1:4" x14ac:dyDescent="0.25">
      <c r="A169">
        <f t="shared" si="8"/>
        <v>163</v>
      </c>
      <c r="B169">
        <f t="shared" si="9"/>
        <v>200</v>
      </c>
      <c r="C169">
        <f t="shared" si="10"/>
        <v>567.18150990447782</v>
      </c>
      <c r="D169">
        <f t="shared" si="11"/>
        <v>68828.962698441814</v>
      </c>
    </row>
    <row r="170" spans="1:4" x14ac:dyDescent="0.25">
      <c r="A170">
        <f t="shared" si="8"/>
        <v>164</v>
      </c>
      <c r="B170">
        <f t="shared" si="9"/>
        <v>200</v>
      </c>
      <c r="C170">
        <f t="shared" si="10"/>
        <v>573.57468915368179</v>
      </c>
      <c r="D170">
        <f t="shared" si="11"/>
        <v>69602.537387595497</v>
      </c>
    </row>
    <row r="171" spans="1:4" x14ac:dyDescent="0.25">
      <c r="A171">
        <f t="shared" si="8"/>
        <v>165</v>
      </c>
      <c r="B171">
        <f t="shared" si="9"/>
        <v>200</v>
      </c>
      <c r="C171">
        <f t="shared" si="10"/>
        <v>580.02114489662915</v>
      </c>
      <c r="D171">
        <f t="shared" si="11"/>
        <v>70382.558532492127</v>
      </c>
    </row>
    <row r="172" spans="1:4" x14ac:dyDescent="0.25">
      <c r="A172">
        <f t="shared" si="8"/>
        <v>166</v>
      </c>
      <c r="B172">
        <f t="shared" si="9"/>
        <v>200</v>
      </c>
      <c r="C172">
        <f t="shared" si="10"/>
        <v>586.52132110410105</v>
      </c>
      <c r="D172">
        <f t="shared" si="11"/>
        <v>71169.079853596224</v>
      </c>
    </row>
    <row r="173" spans="1:4" x14ac:dyDescent="0.25">
      <c r="A173">
        <f t="shared" si="8"/>
        <v>167</v>
      </c>
      <c r="B173">
        <f t="shared" si="9"/>
        <v>200</v>
      </c>
      <c r="C173">
        <f t="shared" si="10"/>
        <v>593.07566544663518</v>
      </c>
      <c r="D173">
        <f t="shared" si="11"/>
        <v>71962.155519042863</v>
      </c>
    </row>
    <row r="174" spans="1:4" x14ac:dyDescent="0.25">
      <c r="A174">
        <f t="shared" si="8"/>
        <v>168</v>
      </c>
      <c r="B174">
        <f t="shared" si="9"/>
        <v>200</v>
      </c>
      <c r="C174">
        <f t="shared" si="10"/>
        <v>599.68462932535715</v>
      </c>
      <c r="D174">
        <f t="shared" si="11"/>
        <v>72761.840148368225</v>
      </c>
    </row>
    <row r="175" spans="1:4" x14ac:dyDescent="0.25">
      <c r="A175">
        <f t="shared" si="8"/>
        <v>169</v>
      </c>
      <c r="B175">
        <f t="shared" si="9"/>
        <v>200</v>
      </c>
      <c r="C175">
        <f t="shared" si="10"/>
        <v>606.34866790306853</v>
      </c>
      <c r="D175">
        <f t="shared" si="11"/>
        <v>73568.1888162713</v>
      </c>
    </row>
    <row r="176" spans="1:4" x14ac:dyDescent="0.25">
      <c r="A176">
        <f t="shared" si="8"/>
        <v>170</v>
      </c>
      <c r="B176">
        <f t="shared" si="9"/>
        <v>200</v>
      </c>
      <c r="C176">
        <f t="shared" si="10"/>
        <v>613.06824013559412</v>
      </c>
      <c r="D176">
        <f t="shared" si="11"/>
        <v>74381.257056406888</v>
      </c>
    </row>
    <row r="177" spans="1:4" x14ac:dyDescent="0.25">
      <c r="A177">
        <f t="shared" si="8"/>
        <v>171</v>
      </c>
      <c r="B177">
        <f t="shared" si="9"/>
        <v>200</v>
      </c>
      <c r="C177">
        <f t="shared" si="10"/>
        <v>619.84380880339074</v>
      </c>
      <c r="D177">
        <f t="shared" si="11"/>
        <v>75201.100865210276</v>
      </c>
    </row>
    <row r="178" spans="1:4" x14ac:dyDescent="0.25">
      <c r="A178">
        <f t="shared" si="8"/>
        <v>172</v>
      </c>
      <c r="B178">
        <f t="shared" si="9"/>
        <v>200</v>
      </c>
      <c r="C178">
        <f t="shared" si="10"/>
        <v>626.67584054341899</v>
      </c>
      <c r="D178">
        <f t="shared" si="11"/>
        <v>76027.776705753698</v>
      </c>
    </row>
    <row r="179" spans="1:4" x14ac:dyDescent="0.25">
      <c r="A179">
        <f t="shared" si="8"/>
        <v>173</v>
      </c>
      <c r="B179">
        <f t="shared" si="9"/>
        <v>200</v>
      </c>
      <c r="C179">
        <f t="shared" si="10"/>
        <v>633.56480588128079</v>
      </c>
      <c r="D179">
        <f t="shared" si="11"/>
        <v>76861.341511634979</v>
      </c>
    </row>
    <row r="180" spans="1:4" x14ac:dyDescent="0.25">
      <c r="A180">
        <f t="shared" si="8"/>
        <v>174</v>
      </c>
      <c r="B180">
        <f t="shared" si="9"/>
        <v>200</v>
      </c>
      <c r="C180">
        <f t="shared" si="10"/>
        <v>640.51117926362485</v>
      </c>
      <c r="D180">
        <f t="shared" si="11"/>
        <v>77701.85269089861</v>
      </c>
    </row>
    <row r="181" spans="1:4" x14ac:dyDescent="0.25">
      <c r="A181">
        <f t="shared" si="8"/>
        <v>175</v>
      </c>
      <c r="B181">
        <f t="shared" si="9"/>
        <v>200</v>
      </c>
      <c r="C181">
        <f t="shared" si="10"/>
        <v>647.5154390908217</v>
      </c>
      <c r="D181">
        <f t="shared" si="11"/>
        <v>78549.368129989438</v>
      </c>
    </row>
    <row r="182" spans="1:4" x14ac:dyDescent="0.25">
      <c r="A182">
        <f t="shared" si="8"/>
        <v>176</v>
      </c>
      <c r="B182">
        <f t="shared" si="9"/>
        <v>200</v>
      </c>
      <c r="C182">
        <f t="shared" si="10"/>
        <v>654.57806774991195</v>
      </c>
      <c r="D182">
        <f t="shared" si="11"/>
        <v>79403.946197739351</v>
      </c>
    </row>
    <row r="183" spans="1:4" x14ac:dyDescent="0.25">
      <c r="A183">
        <f t="shared" si="8"/>
        <v>177</v>
      </c>
      <c r="B183">
        <f t="shared" si="9"/>
        <v>200</v>
      </c>
      <c r="C183">
        <f t="shared" si="10"/>
        <v>661.69955164782789</v>
      </c>
      <c r="D183">
        <f t="shared" si="11"/>
        <v>80265.645749387186</v>
      </c>
    </row>
    <row r="184" spans="1:4" x14ac:dyDescent="0.25">
      <c r="A184">
        <f t="shared" si="8"/>
        <v>178</v>
      </c>
      <c r="B184">
        <f t="shared" si="9"/>
        <v>200</v>
      </c>
      <c r="C184">
        <f t="shared" si="10"/>
        <v>668.88038124489321</v>
      </c>
      <c r="D184">
        <f t="shared" si="11"/>
        <v>81134.526130632075</v>
      </c>
    </row>
    <row r="185" spans="1:4" x14ac:dyDescent="0.25">
      <c r="A185">
        <f t="shared" si="8"/>
        <v>179</v>
      </c>
      <c r="B185">
        <f t="shared" si="9"/>
        <v>200</v>
      </c>
      <c r="C185">
        <f t="shared" si="10"/>
        <v>676.12105108860067</v>
      </c>
      <c r="D185">
        <f t="shared" si="11"/>
        <v>82010.647181720677</v>
      </c>
    </row>
    <row r="186" spans="1:4" x14ac:dyDescent="0.25">
      <c r="A186">
        <f t="shared" si="8"/>
        <v>180</v>
      </c>
      <c r="B186">
        <f t="shared" si="9"/>
        <v>200</v>
      </c>
      <c r="C186">
        <f t="shared" si="10"/>
        <v>683.42205984767224</v>
      </c>
      <c r="D186">
        <f t="shared" si="11"/>
        <v>82894.069241568344</v>
      </c>
    </row>
    <row r="187" spans="1:4" x14ac:dyDescent="0.25">
      <c r="A187">
        <f t="shared" si="8"/>
        <v>181</v>
      </c>
      <c r="B187">
        <f t="shared" si="9"/>
        <v>200</v>
      </c>
      <c r="C187">
        <f t="shared" si="10"/>
        <v>690.78391034640288</v>
      </c>
      <c r="D187">
        <f t="shared" si="11"/>
        <v>83784.853151914751</v>
      </c>
    </row>
    <row r="188" spans="1:4" x14ac:dyDescent="0.25">
      <c r="A188">
        <f t="shared" si="8"/>
        <v>182</v>
      </c>
      <c r="B188">
        <f t="shared" si="9"/>
        <v>200</v>
      </c>
      <c r="C188">
        <f t="shared" si="10"/>
        <v>698.20710959928954</v>
      </c>
      <c r="D188">
        <f t="shared" si="11"/>
        <v>84683.060261514038</v>
      </c>
    </row>
    <row r="189" spans="1:4" x14ac:dyDescent="0.25">
      <c r="A189">
        <f t="shared" si="8"/>
        <v>183</v>
      </c>
      <c r="B189">
        <f t="shared" si="9"/>
        <v>200</v>
      </c>
      <c r="C189">
        <f t="shared" si="10"/>
        <v>705.69216884595028</v>
      </c>
      <c r="D189">
        <f t="shared" si="11"/>
        <v>85588.752430359993</v>
      </c>
    </row>
    <row r="190" spans="1:4" x14ac:dyDescent="0.25">
      <c r="A190">
        <f t="shared" si="8"/>
        <v>184</v>
      </c>
      <c r="B190">
        <f t="shared" si="9"/>
        <v>200</v>
      </c>
      <c r="C190">
        <f t="shared" si="10"/>
        <v>713.23960358633326</v>
      </c>
      <c r="D190">
        <f t="shared" si="11"/>
        <v>86501.992033946328</v>
      </c>
    </row>
    <row r="191" spans="1:4" x14ac:dyDescent="0.25">
      <c r="A191">
        <f t="shared" si="8"/>
        <v>185</v>
      </c>
      <c r="B191">
        <f t="shared" si="9"/>
        <v>200</v>
      </c>
      <c r="C191">
        <f t="shared" si="10"/>
        <v>720.84993361621935</v>
      </c>
      <c r="D191">
        <f t="shared" si="11"/>
        <v>87422.841967562548</v>
      </c>
    </row>
    <row r="192" spans="1:4" x14ac:dyDescent="0.25">
      <c r="A192">
        <f t="shared" si="8"/>
        <v>186</v>
      </c>
      <c r="B192">
        <f t="shared" si="9"/>
        <v>200</v>
      </c>
      <c r="C192">
        <f t="shared" si="10"/>
        <v>728.52368306302128</v>
      </c>
      <c r="D192">
        <f t="shared" si="11"/>
        <v>88351.365650625565</v>
      </c>
    </row>
    <row r="193" spans="1:4" x14ac:dyDescent="0.25">
      <c r="A193">
        <f t="shared" si="8"/>
        <v>187</v>
      </c>
      <c r="B193">
        <f t="shared" si="9"/>
        <v>200</v>
      </c>
      <c r="C193">
        <f t="shared" si="10"/>
        <v>736.26138042187972</v>
      </c>
      <c r="D193">
        <f t="shared" si="11"/>
        <v>89287.62703104745</v>
      </c>
    </row>
    <row r="194" spans="1:4" x14ac:dyDescent="0.25">
      <c r="A194">
        <f t="shared" si="8"/>
        <v>188</v>
      </c>
      <c r="B194">
        <f t="shared" si="9"/>
        <v>200</v>
      </c>
      <c r="C194">
        <f t="shared" si="10"/>
        <v>744.06355859206212</v>
      </c>
      <c r="D194">
        <f t="shared" si="11"/>
        <v>90231.690589639518</v>
      </c>
    </row>
    <row r="195" spans="1:4" x14ac:dyDescent="0.25">
      <c r="A195">
        <f t="shared" si="8"/>
        <v>189</v>
      </c>
      <c r="B195">
        <f t="shared" si="9"/>
        <v>200</v>
      </c>
      <c r="C195">
        <f t="shared" si="10"/>
        <v>751.93075491366267</v>
      </c>
      <c r="D195">
        <f t="shared" si="11"/>
        <v>91183.621344553176</v>
      </c>
    </row>
    <row r="196" spans="1:4" x14ac:dyDescent="0.25">
      <c r="A196">
        <f t="shared" si="8"/>
        <v>190</v>
      </c>
      <c r="B196">
        <f t="shared" si="9"/>
        <v>200</v>
      </c>
      <c r="C196">
        <f t="shared" si="10"/>
        <v>759.86351120460984</v>
      </c>
      <c r="D196">
        <f t="shared" si="11"/>
        <v>92143.484855757779</v>
      </c>
    </row>
    <row r="197" spans="1:4" x14ac:dyDescent="0.25">
      <c r="A197">
        <f t="shared" si="8"/>
        <v>191</v>
      </c>
      <c r="B197">
        <f t="shared" si="9"/>
        <v>200</v>
      </c>
      <c r="C197">
        <f t="shared" si="10"/>
        <v>767.86237379798149</v>
      </c>
      <c r="D197">
        <f t="shared" si="11"/>
        <v>93111.347229555759</v>
      </c>
    </row>
    <row r="198" spans="1:4" x14ac:dyDescent="0.25">
      <c r="A198">
        <f t="shared" si="8"/>
        <v>192</v>
      </c>
      <c r="B198">
        <f t="shared" si="9"/>
        <v>200</v>
      </c>
      <c r="C198">
        <f t="shared" si="10"/>
        <v>775.92789357963136</v>
      </c>
      <c r="D198">
        <f t="shared" si="11"/>
        <v>94087.27512313539</v>
      </c>
    </row>
    <row r="199" spans="1:4" x14ac:dyDescent="0.25">
      <c r="A199">
        <f t="shared" si="8"/>
        <v>193</v>
      </c>
      <c r="B199">
        <f t="shared" si="9"/>
        <v>200</v>
      </c>
      <c r="C199">
        <f t="shared" si="10"/>
        <v>784.06062602612826</v>
      </c>
      <c r="D199">
        <f t="shared" si="11"/>
        <v>95071.335749161517</v>
      </c>
    </row>
    <row r="200" spans="1:4" x14ac:dyDescent="0.25">
      <c r="A200">
        <f t="shared" si="8"/>
        <v>194</v>
      </c>
      <c r="B200">
        <f t="shared" si="9"/>
        <v>200</v>
      </c>
      <c r="C200">
        <f t="shared" si="10"/>
        <v>792.26113124301264</v>
      </c>
      <c r="D200">
        <f t="shared" si="11"/>
        <v>96063.596880404526</v>
      </c>
    </row>
    <row r="201" spans="1:4" x14ac:dyDescent="0.25">
      <c r="A201">
        <f t="shared" ref="A201:A264" si="12">+A200+1</f>
        <v>195</v>
      </c>
      <c r="B201">
        <f t="shared" ref="B201:B264" si="13">+B200</f>
        <v>200</v>
      </c>
      <c r="C201">
        <f t="shared" ref="C201:C264" si="14">+D200*$B$3</f>
        <v>800.52997400337108</v>
      </c>
      <c r="D201">
        <f t="shared" ref="D201:D264" si="15">+D200+B201+C201</f>
        <v>97064.126854407892</v>
      </c>
    </row>
    <row r="202" spans="1:4" x14ac:dyDescent="0.25">
      <c r="A202">
        <f t="shared" si="12"/>
        <v>196</v>
      </c>
      <c r="B202">
        <f t="shared" si="13"/>
        <v>200</v>
      </c>
      <c r="C202">
        <f t="shared" si="14"/>
        <v>808.86772378673243</v>
      </c>
      <c r="D202">
        <f t="shared" si="15"/>
        <v>98072.99457819463</v>
      </c>
    </row>
    <row r="203" spans="1:4" x14ac:dyDescent="0.25">
      <c r="A203">
        <f t="shared" si="12"/>
        <v>197</v>
      </c>
      <c r="B203">
        <f t="shared" si="13"/>
        <v>200</v>
      </c>
      <c r="C203">
        <f t="shared" si="14"/>
        <v>817.27495481828862</v>
      </c>
      <c r="D203">
        <f t="shared" si="15"/>
        <v>99090.269533012921</v>
      </c>
    </row>
    <row r="204" spans="1:4" x14ac:dyDescent="0.25">
      <c r="A204">
        <f t="shared" si="12"/>
        <v>198</v>
      </c>
      <c r="B204">
        <f t="shared" si="13"/>
        <v>200</v>
      </c>
      <c r="C204">
        <f t="shared" si="14"/>
        <v>825.752246108441</v>
      </c>
      <c r="D204">
        <f t="shared" si="15"/>
        <v>100116.02177912137</v>
      </c>
    </row>
    <row r="205" spans="1:4" x14ac:dyDescent="0.25">
      <c r="A205">
        <f t="shared" si="12"/>
        <v>199</v>
      </c>
      <c r="B205">
        <f t="shared" si="13"/>
        <v>200</v>
      </c>
      <c r="C205">
        <f t="shared" si="14"/>
        <v>834.30018149267801</v>
      </c>
      <c r="D205">
        <f t="shared" si="15"/>
        <v>101150.32196061405</v>
      </c>
    </row>
    <row r="206" spans="1:4" x14ac:dyDescent="0.25">
      <c r="A206">
        <f t="shared" si="12"/>
        <v>200</v>
      </c>
      <c r="B206">
        <f t="shared" si="13"/>
        <v>200</v>
      </c>
      <c r="C206">
        <f t="shared" si="14"/>
        <v>842.91934967178372</v>
      </c>
      <c r="D206">
        <f t="shared" si="15"/>
        <v>102193.24131028583</v>
      </c>
    </row>
    <row r="207" spans="1:4" x14ac:dyDescent="0.25">
      <c r="A207">
        <f t="shared" si="12"/>
        <v>201</v>
      </c>
      <c r="B207">
        <f t="shared" si="13"/>
        <v>200</v>
      </c>
      <c r="C207">
        <f t="shared" si="14"/>
        <v>851.61034425238188</v>
      </c>
      <c r="D207">
        <f t="shared" si="15"/>
        <v>103244.85165453822</v>
      </c>
    </row>
    <row r="208" spans="1:4" x14ac:dyDescent="0.25">
      <c r="A208">
        <f t="shared" si="12"/>
        <v>202</v>
      </c>
      <c r="B208">
        <f t="shared" si="13"/>
        <v>200</v>
      </c>
      <c r="C208">
        <f t="shared" si="14"/>
        <v>860.37376378781846</v>
      </c>
      <c r="D208">
        <f t="shared" si="15"/>
        <v>104305.22541832604</v>
      </c>
    </row>
    <row r="209" spans="1:4" x14ac:dyDescent="0.25">
      <c r="A209">
        <f t="shared" si="12"/>
        <v>203</v>
      </c>
      <c r="B209">
        <f t="shared" si="13"/>
        <v>200</v>
      </c>
      <c r="C209">
        <f t="shared" si="14"/>
        <v>869.21021181938363</v>
      </c>
      <c r="D209">
        <f t="shared" si="15"/>
        <v>105374.43563014542</v>
      </c>
    </row>
    <row r="210" spans="1:4" x14ac:dyDescent="0.25">
      <c r="A210">
        <f t="shared" si="12"/>
        <v>204</v>
      </c>
      <c r="B210">
        <f t="shared" si="13"/>
        <v>200</v>
      </c>
      <c r="C210">
        <f t="shared" si="14"/>
        <v>878.12029691787848</v>
      </c>
      <c r="D210">
        <f t="shared" si="15"/>
        <v>106452.55592706331</v>
      </c>
    </row>
    <row r="211" spans="1:4" x14ac:dyDescent="0.25">
      <c r="A211">
        <f t="shared" si="12"/>
        <v>205</v>
      </c>
      <c r="B211">
        <f t="shared" si="13"/>
        <v>200</v>
      </c>
      <c r="C211">
        <f t="shared" si="14"/>
        <v>887.10463272552761</v>
      </c>
      <c r="D211">
        <f t="shared" si="15"/>
        <v>107539.66055978884</v>
      </c>
    </row>
    <row r="212" spans="1:4" x14ac:dyDescent="0.25">
      <c r="A212">
        <f t="shared" si="12"/>
        <v>206</v>
      </c>
      <c r="B212">
        <f t="shared" si="13"/>
        <v>200</v>
      </c>
      <c r="C212">
        <f t="shared" si="14"/>
        <v>896.1638379982403</v>
      </c>
      <c r="D212">
        <f t="shared" si="15"/>
        <v>108635.82439778709</v>
      </c>
    </row>
    <row r="213" spans="1:4" x14ac:dyDescent="0.25">
      <c r="A213">
        <f t="shared" si="12"/>
        <v>207</v>
      </c>
      <c r="B213">
        <f t="shared" si="13"/>
        <v>200</v>
      </c>
      <c r="C213">
        <f t="shared" si="14"/>
        <v>905.29853664822576</v>
      </c>
      <c r="D213">
        <f t="shared" si="15"/>
        <v>109741.12293443532</v>
      </c>
    </row>
    <row r="214" spans="1:4" x14ac:dyDescent="0.25">
      <c r="A214">
        <f t="shared" si="12"/>
        <v>208</v>
      </c>
      <c r="B214">
        <f t="shared" si="13"/>
        <v>200</v>
      </c>
      <c r="C214">
        <f t="shared" si="14"/>
        <v>914.509357786961</v>
      </c>
      <c r="D214">
        <f t="shared" si="15"/>
        <v>110855.63229222228</v>
      </c>
    </row>
    <row r="215" spans="1:4" x14ac:dyDescent="0.25">
      <c r="A215">
        <f t="shared" si="12"/>
        <v>209</v>
      </c>
      <c r="B215">
        <f t="shared" si="13"/>
        <v>200</v>
      </c>
      <c r="C215">
        <f t="shared" si="14"/>
        <v>923.79693576851889</v>
      </c>
      <c r="D215">
        <f t="shared" si="15"/>
        <v>111979.4292279908</v>
      </c>
    </row>
    <row r="216" spans="1:4" x14ac:dyDescent="0.25">
      <c r="A216">
        <f t="shared" si="12"/>
        <v>210</v>
      </c>
      <c r="B216">
        <f t="shared" si="13"/>
        <v>200</v>
      </c>
      <c r="C216">
        <f t="shared" si="14"/>
        <v>933.16191023325666</v>
      </c>
      <c r="D216">
        <f t="shared" si="15"/>
        <v>113112.59113822406</v>
      </c>
    </row>
    <row r="217" spans="1:4" x14ac:dyDescent="0.25">
      <c r="A217">
        <f t="shared" si="12"/>
        <v>211</v>
      </c>
      <c r="B217">
        <f t="shared" si="13"/>
        <v>200</v>
      </c>
      <c r="C217">
        <f t="shared" si="14"/>
        <v>942.60492615186718</v>
      </c>
      <c r="D217">
        <f t="shared" si="15"/>
        <v>114255.19606437592</v>
      </c>
    </row>
    <row r="218" spans="1:4" x14ac:dyDescent="0.25">
      <c r="A218">
        <f t="shared" si="12"/>
        <v>212</v>
      </c>
      <c r="B218">
        <f t="shared" si="13"/>
        <v>200</v>
      </c>
      <c r="C218">
        <f t="shared" si="14"/>
        <v>952.12663386979932</v>
      </c>
      <c r="D218">
        <f t="shared" si="15"/>
        <v>115407.32269824573</v>
      </c>
    </row>
    <row r="219" spans="1:4" x14ac:dyDescent="0.25">
      <c r="A219">
        <f t="shared" si="12"/>
        <v>213</v>
      </c>
      <c r="B219">
        <f t="shared" si="13"/>
        <v>200</v>
      </c>
      <c r="C219">
        <f t="shared" si="14"/>
        <v>961.72768915204767</v>
      </c>
      <c r="D219">
        <f t="shared" si="15"/>
        <v>116569.05038739777</v>
      </c>
    </row>
    <row r="220" spans="1:4" x14ac:dyDescent="0.25">
      <c r="A220">
        <f t="shared" si="12"/>
        <v>214</v>
      </c>
      <c r="B220">
        <f t="shared" si="13"/>
        <v>200</v>
      </c>
      <c r="C220">
        <f t="shared" si="14"/>
        <v>971.40875322831471</v>
      </c>
      <c r="D220">
        <f t="shared" si="15"/>
        <v>117740.45914062609</v>
      </c>
    </row>
    <row r="221" spans="1:4" x14ac:dyDescent="0.25">
      <c r="A221">
        <f t="shared" si="12"/>
        <v>215</v>
      </c>
      <c r="B221">
        <f t="shared" si="13"/>
        <v>200</v>
      </c>
      <c r="C221">
        <f t="shared" si="14"/>
        <v>981.17049283855067</v>
      </c>
      <c r="D221">
        <f t="shared" si="15"/>
        <v>118921.62963346463</v>
      </c>
    </row>
    <row r="222" spans="1:4" x14ac:dyDescent="0.25">
      <c r="A222">
        <f t="shared" si="12"/>
        <v>216</v>
      </c>
      <c r="B222">
        <f t="shared" si="13"/>
        <v>200</v>
      </c>
      <c r="C222">
        <f t="shared" si="14"/>
        <v>991.01358027887193</v>
      </c>
      <c r="D222">
        <f t="shared" si="15"/>
        <v>120112.6432137435</v>
      </c>
    </row>
    <row r="223" spans="1:4" x14ac:dyDescent="0.25">
      <c r="A223">
        <f t="shared" si="12"/>
        <v>217</v>
      </c>
      <c r="B223">
        <f t="shared" si="13"/>
        <v>200</v>
      </c>
      <c r="C223">
        <f t="shared" si="14"/>
        <v>1000.9386934478625</v>
      </c>
      <c r="D223">
        <f t="shared" si="15"/>
        <v>121313.58190719137</v>
      </c>
    </row>
    <row r="224" spans="1:4" x14ac:dyDescent="0.25">
      <c r="A224">
        <f t="shared" si="12"/>
        <v>218</v>
      </c>
      <c r="B224">
        <f t="shared" si="13"/>
        <v>200</v>
      </c>
      <c r="C224">
        <f t="shared" si="14"/>
        <v>1010.9465158932614</v>
      </c>
      <c r="D224">
        <f t="shared" si="15"/>
        <v>122524.52842308463</v>
      </c>
    </row>
    <row r="225" spans="1:4" x14ac:dyDescent="0.25">
      <c r="A225">
        <f t="shared" si="12"/>
        <v>219</v>
      </c>
      <c r="B225">
        <f t="shared" si="13"/>
        <v>200</v>
      </c>
      <c r="C225">
        <f t="shared" si="14"/>
        <v>1021.0377368590385</v>
      </c>
      <c r="D225">
        <f t="shared" si="15"/>
        <v>123745.56615994367</v>
      </c>
    </row>
    <row r="226" spans="1:4" x14ac:dyDescent="0.25">
      <c r="A226">
        <f t="shared" si="12"/>
        <v>220</v>
      </c>
      <c r="B226">
        <f t="shared" si="13"/>
        <v>200</v>
      </c>
      <c r="C226">
        <f t="shared" si="14"/>
        <v>1031.2130513328639</v>
      </c>
      <c r="D226">
        <f t="shared" si="15"/>
        <v>124976.77921127653</v>
      </c>
    </row>
    <row r="227" spans="1:4" x14ac:dyDescent="0.25">
      <c r="A227">
        <f t="shared" si="12"/>
        <v>221</v>
      </c>
      <c r="B227">
        <f t="shared" si="13"/>
        <v>200</v>
      </c>
      <c r="C227">
        <f t="shared" si="14"/>
        <v>1041.473160093971</v>
      </c>
      <c r="D227">
        <f t="shared" si="15"/>
        <v>126218.2523713705</v>
      </c>
    </row>
    <row r="228" spans="1:4" x14ac:dyDescent="0.25">
      <c r="A228">
        <f t="shared" si="12"/>
        <v>222</v>
      </c>
      <c r="B228">
        <f t="shared" si="13"/>
        <v>200</v>
      </c>
      <c r="C228">
        <f t="shared" si="14"/>
        <v>1051.8187697614208</v>
      </c>
      <c r="D228">
        <f t="shared" si="15"/>
        <v>127470.07114113192</v>
      </c>
    </row>
    <row r="229" spans="1:4" x14ac:dyDescent="0.25">
      <c r="A229">
        <f t="shared" si="12"/>
        <v>223</v>
      </c>
      <c r="B229">
        <f t="shared" si="13"/>
        <v>200</v>
      </c>
      <c r="C229">
        <f t="shared" si="14"/>
        <v>1062.2505928427661</v>
      </c>
      <c r="D229">
        <f t="shared" si="15"/>
        <v>128732.32173397469</v>
      </c>
    </row>
    <row r="230" spans="1:4" x14ac:dyDescent="0.25">
      <c r="A230">
        <f t="shared" si="12"/>
        <v>224</v>
      </c>
      <c r="B230">
        <f t="shared" si="13"/>
        <v>200</v>
      </c>
      <c r="C230">
        <f t="shared" si="14"/>
        <v>1072.7693477831224</v>
      </c>
      <c r="D230">
        <f t="shared" si="15"/>
        <v>130005.09108175781</v>
      </c>
    </row>
    <row r="231" spans="1:4" x14ac:dyDescent="0.25">
      <c r="A231">
        <f t="shared" si="12"/>
        <v>225</v>
      </c>
      <c r="B231">
        <f t="shared" si="13"/>
        <v>200</v>
      </c>
      <c r="C231">
        <f t="shared" si="14"/>
        <v>1083.3757590146483</v>
      </c>
      <c r="D231">
        <f t="shared" si="15"/>
        <v>131288.46684077245</v>
      </c>
    </row>
    <row r="232" spans="1:4" x14ac:dyDescent="0.25">
      <c r="A232">
        <f t="shared" si="12"/>
        <v>226</v>
      </c>
      <c r="B232">
        <f t="shared" si="13"/>
        <v>200</v>
      </c>
      <c r="C232">
        <f t="shared" si="14"/>
        <v>1094.0705570064372</v>
      </c>
      <c r="D232">
        <f t="shared" si="15"/>
        <v>132582.53739777888</v>
      </c>
    </row>
    <row r="233" spans="1:4" x14ac:dyDescent="0.25">
      <c r="A233">
        <f t="shared" si="12"/>
        <v>227</v>
      </c>
      <c r="B233">
        <f t="shared" si="13"/>
        <v>200</v>
      </c>
      <c r="C233">
        <f t="shared" si="14"/>
        <v>1104.8544783148241</v>
      </c>
      <c r="D233">
        <f t="shared" si="15"/>
        <v>133887.39187609369</v>
      </c>
    </row>
    <row r="234" spans="1:4" x14ac:dyDescent="0.25">
      <c r="A234">
        <f t="shared" si="12"/>
        <v>228</v>
      </c>
      <c r="B234">
        <f t="shared" si="13"/>
        <v>200</v>
      </c>
      <c r="C234">
        <f t="shared" si="14"/>
        <v>1115.728265634114</v>
      </c>
      <c r="D234">
        <f t="shared" si="15"/>
        <v>135203.12014172782</v>
      </c>
    </row>
    <row r="235" spans="1:4" x14ac:dyDescent="0.25">
      <c r="A235">
        <f t="shared" si="12"/>
        <v>229</v>
      </c>
      <c r="B235">
        <f t="shared" si="13"/>
        <v>200</v>
      </c>
      <c r="C235">
        <f t="shared" si="14"/>
        <v>1126.6926678477319</v>
      </c>
      <c r="D235">
        <f t="shared" si="15"/>
        <v>136529.81280957555</v>
      </c>
    </row>
    <row r="236" spans="1:4" x14ac:dyDescent="0.25">
      <c r="A236">
        <f t="shared" si="12"/>
        <v>230</v>
      </c>
      <c r="B236">
        <f t="shared" si="13"/>
        <v>200</v>
      </c>
      <c r="C236">
        <f t="shared" si="14"/>
        <v>1137.7484400797962</v>
      </c>
      <c r="D236">
        <f t="shared" si="15"/>
        <v>137867.56124965535</v>
      </c>
    </row>
    <row r="237" spans="1:4" x14ac:dyDescent="0.25">
      <c r="A237">
        <f t="shared" si="12"/>
        <v>231</v>
      </c>
      <c r="B237">
        <f t="shared" si="13"/>
        <v>200</v>
      </c>
      <c r="C237">
        <f t="shared" si="14"/>
        <v>1148.896343747128</v>
      </c>
      <c r="D237">
        <f t="shared" si="15"/>
        <v>139216.45759340248</v>
      </c>
    </row>
    <row r="238" spans="1:4" x14ac:dyDescent="0.25">
      <c r="A238">
        <f t="shared" si="12"/>
        <v>232</v>
      </c>
      <c r="B238">
        <f t="shared" si="13"/>
        <v>200</v>
      </c>
      <c r="C238">
        <f t="shared" si="14"/>
        <v>1160.1371466116873</v>
      </c>
      <c r="D238">
        <f t="shared" si="15"/>
        <v>140576.59474001417</v>
      </c>
    </row>
    <row r="239" spans="1:4" x14ac:dyDescent="0.25">
      <c r="A239">
        <f t="shared" si="12"/>
        <v>233</v>
      </c>
      <c r="B239">
        <f t="shared" si="13"/>
        <v>200</v>
      </c>
      <c r="C239">
        <f t="shared" si="14"/>
        <v>1171.4716228334514</v>
      </c>
      <c r="D239">
        <f t="shared" si="15"/>
        <v>141948.06636284763</v>
      </c>
    </row>
    <row r="240" spans="1:4" x14ac:dyDescent="0.25">
      <c r="A240">
        <f t="shared" si="12"/>
        <v>234</v>
      </c>
      <c r="B240">
        <f t="shared" si="13"/>
        <v>200</v>
      </c>
      <c r="C240">
        <f t="shared" si="14"/>
        <v>1182.9005530237303</v>
      </c>
      <c r="D240">
        <f t="shared" si="15"/>
        <v>143330.96691587137</v>
      </c>
    </row>
    <row r="241" spans="1:4" x14ac:dyDescent="0.25">
      <c r="A241">
        <f t="shared" si="12"/>
        <v>235</v>
      </c>
      <c r="B241">
        <f t="shared" si="13"/>
        <v>200</v>
      </c>
      <c r="C241">
        <f t="shared" si="14"/>
        <v>1194.4247242989281</v>
      </c>
      <c r="D241">
        <f t="shared" si="15"/>
        <v>144725.3916401703</v>
      </c>
    </row>
    <row r="242" spans="1:4" x14ac:dyDescent="0.25">
      <c r="A242">
        <f t="shared" si="12"/>
        <v>236</v>
      </c>
      <c r="B242">
        <f t="shared" si="13"/>
        <v>200</v>
      </c>
      <c r="C242">
        <f t="shared" si="14"/>
        <v>1206.0449303347525</v>
      </c>
      <c r="D242">
        <f t="shared" si="15"/>
        <v>146131.43657050506</v>
      </c>
    </row>
    <row r="243" spans="1:4" x14ac:dyDescent="0.25">
      <c r="A243">
        <f t="shared" si="12"/>
        <v>237</v>
      </c>
      <c r="B243">
        <f t="shared" si="13"/>
        <v>200</v>
      </c>
      <c r="C243">
        <f t="shared" si="14"/>
        <v>1217.7619714208754</v>
      </c>
      <c r="D243">
        <f t="shared" si="15"/>
        <v>147549.19854192593</v>
      </c>
    </row>
    <row r="244" spans="1:4" x14ac:dyDescent="0.25">
      <c r="A244">
        <f t="shared" si="12"/>
        <v>238</v>
      </c>
      <c r="B244">
        <f t="shared" si="13"/>
        <v>200</v>
      </c>
      <c r="C244">
        <f t="shared" si="14"/>
        <v>1229.5766545160493</v>
      </c>
      <c r="D244">
        <f t="shared" si="15"/>
        <v>148978.77519644197</v>
      </c>
    </row>
    <row r="245" spans="1:4" x14ac:dyDescent="0.25">
      <c r="A245">
        <f t="shared" si="12"/>
        <v>239</v>
      </c>
      <c r="B245">
        <f t="shared" si="13"/>
        <v>200</v>
      </c>
      <c r="C245">
        <f t="shared" si="14"/>
        <v>1241.4897933036832</v>
      </c>
      <c r="D245">
        <f t="shared" si="15"/>
        <v>150420.26498974566</v>
      </c>
    </row>
    <row r="246" spans="1:4" x14ac:dyDescent="0.25">
      <c r="A246">
        <f t="shared" si="12"/>
        <v>240</v>
      </c>
      <c r="B246">
        <f t="shared" si="13"/>
        <v>200</v>
      </c>
      <c r="C246">
        <f t="shared" si="14"/>
        <v>1253.5022082478804</v>
      </c>
      <c r="D246">
        <f t="shared" si="15"/>
        <v>151873.76719799353</v>
      </c>
    </row>
    <row r="247" spans="1:4" x14ac:dyDescent="0.25">
      <c r="A247">
        <f t="shared" si="12"/>
        <v>241</v>
      </c>
      <c r="B247">
        <f t="shared" si="13"/>
        <v>200</v>
      </c>
      <c r="C247">
        <f t="shared" si="14"/>
        <v>1265.6147266499461</v>
      </c>
      <c r="D247">
        <f t="shared" si="15"/>
        <v>153339.38192464347</v>
      </c>
    </row>
    <row r="248" spans="1:4" x14ac:dyDescent="0.25">
      <c r="A248">
        <f t="shared" si="12"/>
        <v>242</v>
      </c>
      <c r="B248">
        <f t="shared" si="13"/>
        <v>200</v>
      </c>
      <c r="C248">
        <f t="shared" si="14"/>
        <v>1277.8281827053622</v>
      </c>
      <c r="D248">
        <f t="shared" si="15"/>
        <v>154817.21010734883</v>
      </c>
    </row>
    <row r="249" spans="1:4" x14ac:dyDescent="0.25">
      <c r="A249">
        <f t="shared" si="12"/>
        <v>243</v>
      </c>
      <c r="B249">
        <f t="shared" si="13"/>
        <v>200</v>
      </c>
      <c r="C249">
        <f t="shared" si="14"/>
        <v>1290.1434175612403</v>
      </c>
      <c r="D249">
        <f t="shared" si="15"/>
        <v>156307.35352491008</v>
      </c>
    </row>
    <row r="250" spans="1:4" x14ac:dyDescent="0.25">
      <c r="A250">
        <f t="shared" si="12"/>
        <v>244</v>
      </c>
      <c r="B250">
        <f t="shared" si="13"/>
        <v>200</v>
      </c>
      <c r="C250">
        <f t="shared" si="14"/>
        <v>1302.5612793742507</v>
      </c>
      <c r="D250">
        <f t="shared" si="15"/>
        <v>157809.91480428434</v>
      </c>
    </row>
    <row r="251" spans="1:4" x14ac:dyDescent="0.25">
      <c r="A251">
        <f t="shared" si="12"/>
        <v>245</v>
      </c>
      <c r="B251">
        <f t="shared" si="13"/>
        <v>200</v>
      </c>
      <c r="C251">
        <f t="shared" si="14"/>
        <v>1315.0826233690361</v>
      </c>
      <c r="D251">
        <f t="shared" si="15"/>
        <v>159324.99742765338</v>
      </c>
    </row>
    <row r="252" spans="1:4" x14ac:dyDescent="0.25">
      <c r="A252">
        <f t="shared" si="12"/>
        <v>246</v>
      </c>
      <c r="B252">
        <f t="shared" si="13"/>
        <v>200</v>
      </c>
      <c r="C252">
        <f t="shared" si="14"/>
        <v>1327.7083118971113</v>
      </c>
      <c r="D252">
        <f t="shared" si="15"/>
        <v>160852.7057395505</v>
      </c>
    </row>
    <row r="253" spans="1:4" x14ac:dyDescent="0.25">
      <c r="A253">
        <f t="shared" si="12"/>
        <v>247</v>
      </c>
      <c r="B253">
        <f t="shared" si="13"/>
        <v>200</v>
      </c>
      <c r="C253">
        <f t="shared" si="14"/>
        <v>1340.4392144962542</v>
      </c>
      <c r="D253">
        <f t="shared" si="15"/>
        <v>162393.14495404676</v>
      </c>
    </row>
    <row r="254" spans="1:4" x14ac:dyDescent="0.25">
      <c r="A254">
        <f t="shared" si="12"/>
        <v>248</v>
      </c>
      <c r="B254">
        <f t="shared" si="13"/>
        <v>200</v>
      </c>
      <c r="C254">
        <f t="shared" si="14"/>
        <v>1353.2762079503896</v>
      </c>
      <c r="D254">
        <f t="shared" si="15"/>
        <v>163946.42116199716</v>
      </c>
    </row>
    <row r="255" spans="1:4" x14ac:dyDescent="0.25">
      <c r="A255">
        <f t="shared" si="12"/>
        <v>249</v>
      </c>
      <c r="B255">
        <f t="shared" si="13"/>
        <v>200</v>
      </c>
      <c r="C255">
        <f t="shared" si="14"/>
        <v>1366.2201763499763</v>
      </c>
      <c r="D255">
        <f t="shared" si="15"/>
        <v>165512.64133834714</v>
      </c>
    </row>
    <row r="256" spans="1:4" x14ac:dyDescent="0.25">
      <c r="A256">
        <f t="shared" si="12"/>
        <v>250</v>
      </c>
      <c r="B256">
        <f t="shared" si="13"/>
        <v>200</v>
      </c>
      <c r="C256">
        <f t="shared" si="14"/>
        <v>1379.2720111528929</v>
      </c>
      <c r="D256">
        <f t="shared" si="15"/>
        <v>167091.91334950004</v>
      </c>
    </row>
    <row r="257" spans="1:4" x14ac:dyDescent="0.25">
      <c r="A257">
        <f t="shared" si="12"/>
        <v>251</v>
      </c>
      <c r="B257">
        <f t="shared" si="13"/>
        <v>200</v>
      </c>
      <c r="C257">
        <f t="shared" si="14"/>
        <v>1392.4326112458336</v>
      </c>
      <c r="D257">
        <f t="shared" si="15"/>
        <v>168684.34596074588</v>
      </c>
    </row>
    <row r="258" spans="1:4" x14ac:dyDescent="0.25">
      <c r="A258">
        <f t="shared" si="12"/>
        <v>252</v>
      </c>
      <c r="B258">
        <f t="shared" si="13"/>
        <v>200</v>
      </c>
      <c r="C258">
        <f t="shared" si="14"/>
        <v>1405.7028830062156</v>
      </c>
      <c r="D258">
        <f t="shared" si="15"/>
        <v>170290.0488437521</v>
      </c>
    </row>
    <row r="259" spans="1:4" x14ac:dyDescent="0.25">
      <c r="A259">
        <f t="shared" si="12"/>
        <v>253</v>
      </c>
      <c r="B259">
        <f t="shared" si="13"/>
        <v>200</v>
      </c>
      <c r="C259">
        <f t="shared" si="14"/>
        <v>1419.0837403646008</v>
      </c>
      <c r="D259">
        <f t="shared" si="15"/>
        <v>171909.13258411671</v>
      </c>
    </row>
    <row r="260" spans="1:4" x14ac:dyDescent="0.25">
      <c r="A260">
        <f t="shared" si="12"/>
        <v>254</v>
      </c>
      <c r="B260">
        <f t="shared" si="13"/>
        <v>200</v>
      </c>
      <c r="C260">
        <f t="shared" si="14"/>
        <v>1432.5761048676393</v>
      </c>
      <c r="D260">
        <f t="shared" si="15"/>
        <v>173541.70868898436</v>
      </c>
    </row>
    <row r="261" spans="1:4" x14ac:dyDescent="0.25">
      <c r="A261">
        <f t="shared" si="12"/>
        <v>255</v>
      </c>
      <c r="B261">
        <f t="shared" si="13"/>
        <v>200</v>
      </c>
      <c r="C261">
        <f t="shared" si="14"/>
        <v>1446.1809057415364</v>
      </c>
      <c r="D261">
        <f t="shared" si="15"/>
        <v>175187.88959472589</v>
      </c>
    </row>
    <row r="262" spans="1:4" x14ac:dyDescent="0.25">
      <c r="A262">
        <f t="shared" si="12"/>
        <v>256</v>
      </c>
      <c r="B262">
        <f t="shared" si="13"/>
        <v>200</v>
      </c>
      <c r="C262">
        <f t="shared" si="14"/>
        <v>1459.899079956049</v>
      </c>
      <c r="D262">
        <f t="shared" si="15"/>
        <v>176847.78867468194</v>
      </c>
    </row>
    <row r="263" spans="1:4" x14ac:dyDescent="0.25">
      <c r="A263">
        <f t="shared" si="12"/>
        <v>257</v>
      </c>
      <c r="B263">
        <f t="shared" si="13"/>
        <v>200</v>
      </c>
      <c r="C263">
        <f t="shared" si="14"/>
        <v>1473.7315722890162</v>
      </c>
      <c r="D263">
        <f t="shared" si="15"/>
        <v>178521.52024697096</v>
      </c>
    </row>
    <row r="264" spans="1:4" x14ac:dyDescent="0.25">
      <c r="A264">
        <f t="shared" si="12"/>
        <v>258</v>
      </c>
      <c r="B264">
        <f t="shared" si="13"/>
        <v>200</v>
      </c>
      <c r="C264">
        <f t="shared" si="14"/>
        <v>1487.6793353914247</v>
      </c>
      <c r="D264">
        <f t="shared" si="15"/>
        <v>180209.19958236237</v>
      </c>
    </row>
    <row r="265" spans="1:4" x14ac:dyDescent="0.25">
      <c r="A265">
        <f t="shared" ref="A265:A290" si="16">+A264+1</f>
        <v>259</v>
      </c>
      <c r="B265">
        <f t="shared" ref="B265:B290" si="17">+B264</f>
        <v>200</v>
      </c>
      <c r="C265">
        <f t="shared" ref="C265:C328" si="18">+D264*$B$3</f>
        <v>1501.7433298530198</v>
      </c>
      <c r="D265">
        <f t="shared" ref="D265:D290" si="19">+D264+B265+C265</f>
        <v>181910.9429122154</v>
      </c>
    </row>
    <row r="266" spans="1:4" x14ac:dyDescent="0.25">
      <c r="A266">
        <f t="shared" si="16"/>
        <v>260</v>
      </c>
      <c r="B266">
        <f t="shared" si="17"/>
        <v>200</v>
      </c>
      <c r="C266">
        <f t="shared" si="18"/>
        <v>1515.9245242684617</v>
      </c>
      <c r="D266">
        <f t="shared" si="19"/>
        <v>183626.86743648385</v>
      </c>
    </row>
    <row r="267" spans="1:4" x14ac:dyDescent="0.25">
      <c r="A267">
        <f t="shared" si="16"/>
        <v>261</v>
      </c>
      <c r="B267">
        <f t="shared" si="17"/>
        <v>200</v>
      </c>
      <c r="C267">
        <f t="shared" si="18"/>
        <v>1530.2238953040321</v>
      </c>
      <c r="D267">
        <f t="shared" si="19"/>
        <v>185357.09133178787</v>
      </c>
    </row>
    <row r="268" spans="1:4" x14ac:dyDescent="0.25">
      <c r="A268">
        <f t="shared" si="16"/>
        <v>262</v>
      </c>
      <c r="B268">
        <f t="shared" si="17"/>
        <v>200</v>
      </c>
      <c r="C268">
        <f t="shared" si="18"/>
        <v>1544.6424277648989</v>
      </c>
      <c r="D268">
        <f t="shared" si="19"/>
        <v>187101.73375955276</v>
      </c>
    </row>
    <row r="269" spans="1:4" x14ac:dyDescent="0.25">
      <c r="A269">
        <f t="shared" si="16"/>
        <v>263</v>
      </c>
      <c r="B269">
        <f t="shared" si="17"/>
        <v>200</v>
      </c>
      <c r="C269">
        <f t="shared" si="18"/>
        <v>1559.1811146629398</v>
      </c>
      <c r="D269">
        <f t="shared" si="19"/>
        <v>188860.9148742157</v>
      </c>
    </row>
    <row r="270" spans="1:4" x14ac:dyDescent="0.25">
      <c r="A270">
        <f t="shared" si="16"/>
        <v>264</v>
      </c>
      <c r="B270">
        <f t="shared" si="17"/>
        <v>200</v>
      </c>
      <c r="C270">
        <f t="shared" si="18"/>
        <v>1573.8409572851308</v>
      </c>
      <c r="D270">
        <f t="shared" si="19"/>
        <v>190634.75583150084</v>
      </c>
    </row>
    <row r="271" spans="1:4" x14ac:dyDescent="0.25">
      <c r="A271">
        <f t="shared" si="16"/>
        <v>265</v>
      </c>
      <c r="B271">
        <f t="shared" si="17"/>
        <v>200</v>
      </c>
      <c r="C271">
        <f t="shared" si="18"/>
        <v>1588.622965262507</v>
      </c>
      <c r="D271">
        <f t="shared" si="19"/>
        <v>192423.37879676334</v>
      </c>
    </row>
    <row r="272" spans="1:4" x14ac:dyDescent="0.25">
      <c r="A272">
        <f t="shared" si="16"/>
        <v>266</v>
      </c>
      <c r="B272">
        <f t="shared" si="17"/>
        <v>200</v>
      </c>
      <c r="C272">
        <f t="shared" si="18"/>
        <v>1603.5281566396945</v>
      </c>
      <c r="D272">
        <f t="shared" si="19"/>
        <v>194226.90695340303</v>
      </c>
    </row>
    <row r="273" spans="1:4" x14ac:dyDescent="0.25">
      <c r="A273">
        <f t="shared" si="16"/>
        <v>267</v>
      </c>
      <c r="B273">
        <f t="shared" si="17"/>
        <v>200</v>
      </c>
      <c r="C273">
        <f t="shared" si="18"/>
        <v>1618.5575579450251</v>
      </c>
      <c r="D273">
        <f t="shared" si="19"/>
        <v>196045.46451134805</v>
      </c>
    </row>
    <row r="274" spans="1:4" x14ac:dyDescent="0.25">
      <c r="A274">
        <f t="shared" si="16"/>
        <v>268</v>
      </c>
      <c r="B274">
        <f t="shared" si="17"/>
        <v>200</v>
      </c>
      <c r="C274">
        <f t="shared" si="18"/>
        <v>1633.7122042612336</v>
      </c>
      <c r="D274">
        <f t="shared" si="19"/>
        <v>197879.1767156093</v>
      </c>
    </row>
    <row r="275" spans="1:4" x14ac:dyDescent="0.25">
      <c r="A275">
        <f t="shared" si="16"/>
        <v>269</v>
      </c>
      <c r="B275">
        <f t="shared" si="17"/>
        <v>200</v>
      </c>
      <c r="C275">
        <f t="shared" si="18"/>
        <v>1648.9931392967442</v>
      </c>
      <c r="D275">
        <f t="shared" si="19"/>
        <v>199728.16985490604</v>
      </c>
    </row>
    <row r="276" spans="1:4" x14ac:dyDescent="0.25">
      <c r="A276">
        <f t="shared" si="16"/>
        <v>270</v>
      </c>
      <c r="B276">
        <f t="shared" si="17"/>
        <v>200</v>
      </c>
      <c r="C276">
        <f t="shared" si="18"/>
        <v>1664.4014154575502</v>
      </c>
      <c r="D276">
        <f t="shared" si="19"/>
        <v>201592.57127036358</v>
      </c>
    </row>
    <row r="277" spans="1:4" x14ac:dyDescent="0.25">
      <c r="A277">
        <f t="shared" si="16"/>
        <v>271</v>
      </c>
      <c r="B277">
        <f t="shared" si="17"/>
        <v>200</v>
      </c>
      <c r="C277">
        <f t="shared" si="18"/>
        <v>1679.9380939196965</v>
      </c>
      <c r="D277">
        <f t="shared" si="19"/>
        <v>203472.50936428327</v>
      </c>
    </row>
    <row r="278" spans="1:4" x14ac:dyDescent="0.25">
      <c r="A278">
        <f t="shared" si="16"/>
        <v>272</v>
      </c>
      <c r="B278">
        <f t="shared" si="17"/>
        <v>200</v>
      </c>
      <c r="C278">
        <f t="shared" si="18"/>
        <v>1695.6042447023606</v>
      </c>
      <c r="D278">
        <f t="shared" si="19"/>
        <v>205368.11360898562</v>
      </c>
    </row>
    <row r="279" spans="1:4" x14ac:dyDescent="0.25">
      <c r="A279">
        <f t="shared" si="16"/>
        <v>273</v>
      </c>
      <c r="B279">
        <f t="shared" si="17"/>
        <v>200</v>
      </c>
      <c r="C279">
        <f t="shared" si="18"/>
        <v>1711.4009467415467</v>
      </c>
      <c r="D279">
        <f t="shared" si="19"/>
        <v>207279.51455572716</v>
      </c>
    </row>
    <row r="280" spans="1:4" x14ac:dyDescent="0.25">
      <c r="A280">
        <f t="shared" si="16"/>
        <v>274</v>
      </c>
      <c r="B280">
        <f t="shared" si="17"/>
        <v>200</v>
      </c>
      <c r="C280">
        <f t="shared" si="18"/>
        <v>1727.329287964393</v>
      </c>
      <c r="D280">
        <f t="shared" si="19"/>
        <v>209206.84384369155</v>
      </c>
    </row>
    <row r="281" spans="1:4" x14ac:dyDescent="0.25">
      <c r="A281">
        <f t="shared" si="16"/>
        <v>275</v>
      </c>
      <c r="B281">
        <f t="shared" si="17"/>
        <v>200</v>
      </c>
      <c r="C281">
        <f t="shared" si="18"/>
        <v>1743.3903653640962</v>
      </c>
      <c r="D281">
        <f t="shared" si="19"/>
        <v>211150.23420905563</v>
      </c>
    </row>
    <row r="282" spans="1:4" x14ac:dyDescent="0.25">
      <c r="A282">
        <f t="shared" si="16"/>
        <v>276</v>
      </c>
      <c r="B282">
        <f t="shared" si="17"/>
        <v>200</v>
      </c>
      <c r="C282">
        <f t="shared" si="18"/>
        <v>1759.5852850754636</v>
      </c>
      <c r="D282">
        <f t="shared" si="19"/>
        <v>213109.81949413111</v>
      </c>
    </row>
    <row r="283" spans="1:4" x14ac:dyDescent="0.25">
      <c r="A283">
        <f t="shared" si="16"/>
        <v>277</v>
      </c>
      <c r="B283">
        <f t="shared" si="17"/>
        <v>200</v>
      </c>
      <c r="C283">
        <f t="shared" si="18"/>
        <v>1775.9151624510926</v>
      </c>
      <c r="D283">
        <f t="shared" si="19"/>
        <v>215085.73465658221</v>
      </c>
    </row>
    <row r="284" spans="1:4" x14ac:dyDescent="0.25">
      <c r="A284">
        <f t="shared" si="16"/>
        <v>278</v>
      </c>
      <c r="B284">
        <f t="shared" si="17"/>
        <v>200</v>
      </c>
      <c r="C284">
        <f t="shared" si="18"/>
        <v>1792.381122138185</v>
      </c>
      <c r="D284">
        <f t="shared" si="19"/>
        <v>217078.11577872038</v>
      </c>
    </row>
    <row r="285" spans="1:4" x14ac:dyDescent="0.25">
      <c r="A285">
        <f t="shared" si="16"/>
        <v>279</v>
      </c>
      <c r="B285">
        <f t="shared" si="17"/>
        <v>200</v>
      </c>
      <c r="C285">
        <f t="shared" si="18"/>
        <v>1808.9842981560032</v>
      </c>
      <c r="D285">
        <f t="shared" si="19"/>
        <v>219087.10007687638</v>
      </c>
    </row>
    <row r="286" spans="1:4" x14ac:dyDescent="0.25">
      <c r="A286">
        <f t="shared" si="16"/>
        <v>280</v>
      </c>
      <c r="B286">
        <f t="shared" si="17"/>
        <v>200</v>
      </c>
      <c r="C286">
        <f t="shared" si="18"/>
        <v>1825.7258339739699</v>
      </c>
      <c r="D286">
        <f t="shared" si="19"/>
        <v>221112.82591085034</v>
      </c>
    </row>
    <row r="287" spans="1:4" x14ac:dyDescent="0.25">
      <c r="A287">
        <f t="shared" si="16"/>
        <v>281</v>
      </c>
      <c r="B287">
        <f t="shared" si="17"/>
        <v>200</v>
      </c>
      <c r="C287">
        <f t="shared" si="18"/>
        <v>1842.6068825904194</v>
      </c>
      <c r="D287">
        <f t="shared" si="19"/>
        <v>223155.43279344076</v>
      </c>
    </row>
    <row r="288" spans="1:4" x14ac:dyDescent="0.25">
      <c r="A288">
        <f t="shared" si="16"/>
        <v>282</v>
      </c>
      <c r="B288">
        <f t="shared" si="17"/>
        <v>200</v>
      </c>
      <c r="C288">
        <f t="shared" si="18"/>
        <v>1859.6286066120063</v>
      </c>
      <c r="D288">
        <f t="shared" si="19"/>
        <v>225215.06140005277</v>
      </c>
    </row>
    <row r="289" spans="1:7" x14ac:dyDescent="0.25">
      <c r="A289">
        <f t="shared" si="16"/>
        <v>283</v>
      </c>
      <c r="B289">
        <f t="shared" si="17"/>
        <v>200</v>
      </c>
      <c r="C289">
        <f t="shared" si="18"/>
        <v>1876.7921783337731</v>
      </c>
      <c r="D289">
        <f t="shared" si="19"/>
        <v>227291.85357838654</v>
      </c>
    </row>
    <row r="290" spans="1:7" x14ac:dyDescent="0.25">
      <c r="A290">
        <f t="shared" si="16"/>
        <v>284</v>
      </c>
      <c r="B290">
        <f t="shared" si="17"/>
        <v>200</v>
      </c>
      <c r="C290">
        <f t="shared" si="18"/>
        <v>1894.0987798198878</v>
      </c>
      <c r="D290">
        <f t="shared" si="19"/>
        <v>229385.95235820641</v>
      </c>
    </row>
    <row r="291" spans="1:7" x14ac:dyDescent="0.25">
      <c r="A291">
        <f>+A290+1</f>
        <v>285</v>
      </c>
      <c r="B291">
        <f>+B290</f>
        <v>200</v>
      </c>
      <c r="C291">
        <f t="shared" si="18"/>
        <v>1911.5496029850535</v>
      </c>
      <c r="D291">
        <f>+D290+B291+C291</f>
        <v>231497.50196119148</v>
      </c>
    </row>
    <row r="292" spans="1:7" x14ac:dyDescent="0.25">
      <c r="A292">
        <f>+A291+1</f>
        <v>286</v>
      </c>
      <c r="B292">
        <f>+B291</f>
        <v>200</v>
      </c>
      <c r="C292">
        <f t="shared" si="18"/>
        <v>1929.1458496765956</v>
      </c>
      <c r="D292">
        <f>+D291+B292+C292</f>
        <v>233626.64781086807</v>
      </c>
    </row>
    <row r="293" spans="1:7" x14ac:dyDescent="0.25">
      <c r="A293">
        <f>+A292+1</f>
        <v>287</v>
      </c>
      <c r="B293">
        <f>+B292</f>
        <v>200</v>
      </c>
      <c r="C293">
        <f t="shared" si="18"/>
        <v>1946.8887317572339</v>
      </c>
      <c r="D293">
        <f>+D292+B293+C293</f>
        <v>235773.53654262531</v>
      </c>
      <c r="G293">
        <f>288+144</f>
        <v>432</v>
      </c>
    </row>
    <row r="294" spans="1:7" x14ac:dyDescent="0.25">
      <c r="A294">
        <f>+A293+1</f>
        <v>288</v>
      </c>
      <c r="B294">
        <f>+B293</f>
        <v>200</v>
      </c>
      <c r="C294">
        <f t="shared" si="18"/>
        <v>1964.7794711885442</v>
      </c>
      <c r="D294">
        <f>+D293+B294+C294</f>
        <v>237938.31601381386</v>
      </c>
    </row>
    <row r="295" spans="1:7" x14ac:dyDescent="0.25">
      <c r="A295">
        <f t="shared" ref="A295:A358" si="20">+A294+1</f>
        <v>289</v>
      </c>
      <c r="B295">
        <f t="shared" ref="B295:B358" si="21">+B294</f>
        <v>200</v>
      </c>
      <c r="C295">
        <f t="shared" si="18"/>
        <v>1982.8193001151155</v>
      </c>
      <c r="D295">
        <f t="shared" ref="D295:D358" si="22">+D294+B295+C295</f>
        <v>240121.13531392897</v>
      </c>
    </row>
    <row r="296" spans="1:7" x14ac:dyDescent="0.25">
      <c r="A296">
        <f t="shared" si="20"/>
        <v>290</v>
      </c>
      <c r="B296">
        <f t="shared" si="21"/>
        <v>200</v>
      </c>
      <c r="C296">
        <f t="shared" si="18"/>
        <v>2001.0094609494081</v>
      </c>
      <c r="D296">
        <f t="shared" si="22"/>
        <v>242322.14477487837</v>
      </c>
    </row>
    <row r="297" spans="1:7" x14ac:dyDescent="0.25">
      <c r="A297">
        <f t="shared" si="20"/>
        <v>291</v>
      </c>
      <c r="B297">
        <f t="shared" si="21"/>
        <v>200</v>
      </c>
      <c r="C297">
        <f t="shared" si="18"/>
        <v>2019.3512064573197</v>
      </c>
      <c r="D297">
        <f t="shared" si="22"/>
        <v>244541.4959813357</v>
      </c>
    </row>
    <row r="298" spans="1:7" x14ac:dyDescent="0.25">
      <c r="A298">
        <f t="shared" si="20"/>
        <v>292</v>
      </c>
      <c r="B298">
        <f t="shared" si="21"/>
        <v>200</v>
      </c>
      <c r="C298">
        <f t="shared" si="18"/>
        <v>2037.8457998444642</v>
      </c>
      <c r="D298">
        <f t="shared" si="22"/>
        <v>246779.34178118015</v>
      </c>
    </row>
    <row r="299" spans="1:7" x14ac:dyDescent="0.25">
      <c r="A299">
        <f t="shared" si="20"/>
        <v>293</v>
      </c>
      <c r="B299">
        <f t="shared" si="21"/>
        <v>200</v>
      </c>
      <c r="C299">
        <f t="shared" si="18"/>
        <v>2056.494514843168</v>
      </c>
      <c r="D299">
        <f t="shared" si="22"/>
        <v>249035.83629602331</v>
      </c>
    </row>
    <row r="300" spans="1:7" x14ac:dyDescent="0.25">
      <c r="A300">
        <f t="shared" si="20"/>
        <v>294</v>
      </c>
      <c r="B300">
        <f t="shared" si="21"/>
        <v>200</v>
      </c>
      <c r="C300">
        <f t="shared" si="18"/>
        <v>2075.298635800194</v>
      </c>
      <c r="D300">
        <f t="shared" si="22"/>
        <v>251311.1349318235</v>
      </c>
    </row>
    <row r="301" spans="1:7" x14ac:dyDescent="0.25">
      <c r="A301">
        <f t="shared" si="20"/>
        <v>295</v>
      </c>
      <c r="B301">
        <f t="shared" si="21"/>
        <v>200</v>
      </c>
      <c r="C301">
        <f t="shared" si="18"/>
        <v>2094.2594577651957</v>
      </c>
      <c r="D301">
        <f t="shared" si="22"/>
        <v>253605.39438958871</v>
      </c>
    </row>
    <row r="302" spans="1:7" x14ac:dyDescent="0.25">
      <c r="A302">
        <f t="shared" si="20"/>
        <v>296</v>
      </c>
      <c r="B302">
        <f t="shared" si="21"/>
        <v>200</v>
      </c>
      <c r="C302">
        <f t="shared" si="18"/>
        <v>2113.3782865799058</v>
      </c>
      <c r="D302">
        <f t="shared" si="22"/>
        <v>255918.77267616862</v>
      </c>
    </row>
    <row r="303" spans="1:7" x14ac:dyDescent="0.25">
      <c r="A303">
        <f t="shared" si="20"/>
        <v>297</v>
      </c>
      <c r="B303">
        <f t="shared" si="21"/>
        <v>200</v>
      </c>
      <c r="C303">
        <f t="shared" si="18"/>
        <v>2132.6564389680716</v>
      </c>
      <c r="D303">
        <f t="shared" si="22"/>
        <v>258251.42911513668</v>
      </c>
    </row>
    <row r="304" spans="1:7" x14ac:dyDescent="0.25">
      <c r="A304">
        <f t="shared" si="20"/>
        <v>298</v>
      </c>
      <c r="B304">
        <f t="shared" si="21"/>
        <v>200</v>
      </c>
      <c r="C304">
        <f t="shared" si="18"/>
        <v>2152.0952426261388</v>
      </c>
      <c r="D304">
        <f t="shared" si="22"/>
        <v>260603.52435776283</v>
      </c>
    </row>
    <row r="305" spans="1:4" x14ac:dyDescent="0.25">
      <c r="A305">
        <f t="shared" si="20"/>
        <v>299</v>
      </c>
      <c r="B305">
        <f t="shared" si="21"/>
        <v>200</v>
      </c>
      <c r="C305">
        <f t="shared" si="18"/>
        <v>2171.69603631469</v>
      </c>
      <c r="D305">
        <f t="shared" si="22"/>
        <v>262975.22039407754</v>
      </c>
    </row>
    <row r="306" spans="1:4" x14ac:dyDescent="0.25">
      <c r="A306">
        <f t="shared" si="20"/>
        <v>300</v>
      </c>
      <c r="B306">
        <f t="shared" si="21"/>
        <v>200</v>
      </c>
      <c r="C306">
        <f t="shared" si="18"/>
        <v>2191.4601699506461</v>
      </c>
      <c r="D306">
        <f t="shared" si="22"/>
        <v>265366.68056402821</v>
      </c>
    </row>
    <row r="307" spans="1:4" x14ac:dyDescent="0.25">
      <c r="A307">
        <f t="shared" si="20"/>
        <v>301</v>
      </c>
      <c r="B307">
        <f t="shared" si="21"/>
        <v>200</v>
      </c>
      <c r="C307">
        <f t="shared" si="18"/>
        <v>2211.3890047002351</v>
      </c>
      <c r="D307">
        <f t="shared" si="22"/>
        <v>267778.06956872845</v>
      </c>
    </row>
    <row r="308" spans="1:4" x14ac:dyDescent="0.25">
      <c r="A308">
        <f t="shared" si="20"/>
        <v>302</v>
      </c>
      <c r="B308">
        <f t="shared" si="21"/>
        <v>200</v>
      </c>
      <c r="C308">
        <f t="shared" si="18"/>
        <v>2231.4839130727369</v>
      </c>
      <c r="D308">
        <f t="shared" si="22"/>
        <v>270209.55348180118</v>
      </c>
    </row>
    <row r="309" spans="1:4" x14ac:dyDescent="0.25">
      <c r="A309">
        <f t="shared" si="20"/>
        <v>303</v>
      </c>
      <c r="B309">
        <f t="shared" si="21"/>
        <v>200</v>
      </c>
      <c r="C309">
        <f t="shared" si="18"/>
        <v>2251.7462790150098</v>
      </c>
      <c r="D309">
        <f t="shared" si="22"/>
        <v>272661.29976081621</v>
      </c>
    </row>
    <row r="310" spans="1:4" x14ac:dyDescent="0.25">
      <c r="A310">
        <f t="shared" si="20"/>
        <v>304</v>
      </c>
      <c r="B310">
        <f t="shared" si="21"/>
        <v>200</v>
      </c>
      <c r="C310">
        <f t="shared" si="18"/>
        <v>2272.1774980068017</v>
      </c>
      <c r="D310">
        <f t="shared" si="22"/>
        <v>275133.477258823</v>
      </c>
    </row>
    <row r="311" spans="1:4" x14ac:dyDescent="0.25">
      <c r="A311">
        <f t="shared" si="20"/>
        <v>305</v>
      </c>
      <c r="B311">
        <f t="shared" si="21"/>
        <v>200</v>
      </c>
      <c r="C311">
        <f t="shared" si="18"/>
        <v>2292.7789771568582</v>
      </c>
      <c r="D311">
        <f t="shared" si="22"/>
        <v>277626.25623597985</v>
      </c>
    </row>
    <row r="312" spans="1:4" x14ac:dyDescent="0.25">
      <c r="A312">
        <f t="shared" si="20"/>
        <v>306</v>
      </c>
      <c r="B312">
        <f t="shared" si="21"/>
        <v>200</v>
      </c>
      <c r="C312">
        <f t="shared" si="18"/>
        <v>2313.5521352998321</v>
      </c>
      <c r="D312">
        <f t="shared" si="22"/>
        <v>280139.80837127968</v>
      </c>
    </row>
    <row r="313" spans="1:4" x14ac:dyDescent="0.25">
      <c r="A313">
        <f t="shared" si="20"/>
        <v>307</v>
      </c>
      <c r="B313">
        <f t="shared" si="21"/>
        <v>200</v>
      </c>
      <c r="C313">
        <f t="shared" si="18"/>
        <v>2334.4984030939972</v>
      </c>
      <c r="D313">
        <f t="shared" si="22"/>
        <v>282674.30677437369</v>
      </c>
    </row>
    <row r="314" spans="1:4" x14ac:dyDescent="0.25">
      <c r="A314">
        <f t="shared" si="20"/>
        <v>308</v>
      </c>
      <c r="B314">
        <f t="shared" si="21"/>
        <v>200</v>
      </c>
      <c r="C314">
        <f t="shared" si="18"/>
        <v>2355.6192231197806</v>
      </c>
      <c r="D314">
        <f t="shared" si="22"/>
        <v>285229.9259974935</v>
      </c>
    </row>
    <row r="315" spans="1:4" x14ac:dyDescent="0.25">
      <c r="A315">
        <f t="shared" si="20"/>
        <v>309</v>
      </c>
      <c r="B315">
        <f t="shared" si="21"/>
        <v>200</v>
      </c>
      <c r="C315">
        <f t="shared" si="18"/>
        <v>2376.9160499791124</v>
      </c>
      <c r="D315">
        <f t="shared" si="22"/>
        <v>287806.8420474726</v>
      </c>
    </row>
    <row r="316" spans="1:4" x14ac:dyDescent="0.25">
      <c r="A316">
        <f t="shared" si="20"/>
        <v>310</v>
      </c>
      <c r="B316">
        <f t="shared" si="21"/>
        <v>200</v>
      </c>
      <c r="C316">
        <f t="shared" si="18"/>
        <v>2398.3903503956049</v>
      </c>
      <c r="D316">
        <f t="shared" si="22"/>
        <v>290405.23239786818</v>
      </c>
    </row>
    <row r="317" spans="1:4" x14ac:dyDescent="0.25">
      <c r="A317">
        <f t="shared" si="20"/>
        <v>311</v>
      </c>
      <c r="B317">
        <f t="shared" si="21"/>
        <v>200</v>
      </c>
      <c r="C317">
        <f t="shared" si="18"/>
        <v>2420.0436033155684</v>
      </c>
      <c r="D317">
        <f t="shared" si="22"/>
        <v>293025.27600118372</v>
      </c>
    </row>
    <row r="318" spans="1:4" x14ac:dyDescent="0.25">
      <c r="A318">
        <f t="shared" si="20"/>
        <v>312</v>
      </c>
      <c r="B318">
        <f t="shared" si="21"/>
        <v>200</v>
      </c>
      <c r="C318">
        <f t="shared" si="18"/>
        <v>2441.8773000098645</v>
      </c>
      <c r="D318">
        <f t="shared" si="22"/>
        <v>295667.15330119361</v>
      </c>
    </row>
    <row r="319" spans="1:4" x14ac:dyDescent="0.25">
      <c r="A319">
        <f t="shared" si="20"/>
        <v>313</v>
      </c>
      <c r="B319">
        <f t="shared" si="21"/>
        <v>200</v>
      </c>
      <c r="C319">
        <f t="shared" si="18"/>
        <v>2463.8929441766136</v>
      </c>
      <c r="D319">
        <f t="shared" si="22"/>
        <v>298331.04624537023</v>
      </c>
    </row>
    <row r="320" spans="1:4" x14ac:dyDescent="0.25">
      <c r="A320">
        <f t="shared" si="20"/>
        <v>314</v>
      </c>
      <c r="B320">
        <f t="shared" si="21"/>
        <v>200</v>
      </c>
      <c r="C320">
        <f t="shared" si="18"/>
        <v>2486.0920520447521</v>
      </c>
      <c r="D320">
        <f t="shared" si="22"/>
        <v>301017.13829741499</v>
      </c>
    </row>
    <row r="321" spans="1:4" x14ac:dyDescent="0.25">
      <c r="A321">
        <f t="shared" si="20"/>
        <v>315</v>
      </c>
      <c r="B321">
        <f t="shared" si="21"/>
        <v>200</v>
      </c>
      <c r="C321">
        <f t="shared" si="18"/>
        <v>2508.4761524784581</v>
      </c>
      <c r="D321">
        <f t="shared" si="22"/>
        <v>303725.61444989347</v>
      </c>
    </row>
    <row r="322" spans="1:4" x14ac:dyDescent="0.25">
      <c r="A322">
        <f t="shared" si="20"/>
        <v>316</v>
      </c>
      <c r="B322">
        <f t="shared" si="21"/>
        <v>200</v>
      </c>
      <c r="C322">
        <f t="shared" si="18"/>
        <v>2531.0467870824455</v>
      </c>
      <c r="D322">
        <f t="shared" si="22"/>
        <v>306456.66123697592</v>
      </c>
    </row>
    <row r="323" spans="1:4" x14ac:dyDescent="0.25">
      <c r="A323">
        <f t="shared" si="20"/>
        <v>317</v>
      </c>
      <c r="B323">
        <f t="shared" si="21"/>
        <v>200</v>
      </c>
      <c r="C323">
        <f t="shared" si="18"/>
        <v>2553.8055103081329</v>
      </c>
      <c r="D323">
        <f t="shared" si="22"/>
        <v>309210.46674728405</v>
      </c>
    </row>
    <row r="324" spans="1:4" x14ac:dyDescent="0.25">
      <c r="A324">
        <f t="shared" si="20"/>
        <v>318</v>
      </c>
      <c r="B324">
        <f t="shared" si="21"/>
        <v>200</v>
      </c>
      <c r="C324">
        <f t="shared" si="18"/>
        <v>2576.7538895607004</v>
      </c>
      <c r="D324">
        <f t="shared" si="22"/>
        <v>311987.22063684475</v>
      </c>
    </row>
    <row r="325" spans="1:4" x14ac:dyDescent="0.25">
      <c r="A325">
        <f t="shared" si="20"/>
        <v>319</v>
      </c>
      <c r="B325">
        <f t="shared" si="21"/>
        <v>200</v>
      </c>
      <c r="C325">
        <f t="shared" si="18"/>
        <v>2599.8935053070395</v>
      </c>
      <c r="D325">
        <f t="shared" si="22"/>
        <v>314787.11414215178</v>
      </c>
    </row>
    <row r="326" spans="1:4" x14ac:dyDescent="0.25">
      <c r="A326">
        <f t="shared" si="20"/>
        <v>320</v>
      </c>
      <c r="B326">
        <f t="shared" si="21"/>
        <v>200</v>
      </c>
      <c r="C326">
        <f t="shared" si="18"/>
        <v>2623.2259511845982</v>
      </c>
      <c r="D326">
        <f t="shared" si="22"/>
        <v>317610.34009333636</v>
      </c>
    </row>
    <row r="327" spans="1:4" x14ac:dyDescent="0.25">
      <c r="A327">
        <f t="shared" si="20"/>
        <v>321</v>
      </c>
      <c r="B327">
        <f t="shared" si="21"/>
        <v>200</v>
      </c>
      <c r="C327">
        <f t="shared" si="18"/>
        <v>2646.7528341111365</v>
      </c>
      <c r="D327">
        <f t="shared" si="22"/>
        <v>320457.09292744752</v>
      </c>
    </row>
    <row r="328" spans="1:4" x14ac:dyDescent="0.25">
      <c r="A328">
        <f t="shared" si="20"/>
        <v>322</v>
      </c>
      <c r="B328">
        <f t="shared" si="21"/>
        <v>200</v>
      </c>
      <c r="C328">
        <f t="shared" si="18"/>
        <v>2670.475774395396</v>
      </c>
      <c r="D328">
        <f t="shared" si="22"/>
        <v>323327.56870184292</v>
      </c>
    </row>
    <row r="329" spans="1:4" x14ac:dyDescent="0.25">
      <c r="A329">
        <f t="shared" si="20"/>
        <v>323</v>
      </c>
      <c r="B329">
        <f t="shared" si="21"/>
        <v>200</v>
      </c>
      <c r="C329">
        <f t="shared" ref="C329:C392" si="23">+D328*$B$3</f>
        <v>2694.3964058486908</v>
      </c>
      <c r="D329">
        <f t="shared" si="22"/>
        <v>326221.96510769159</v>
      </c>
    </row>
    <row r="330" spans="1:4" x14ac:dyDescent="0.25">
      <c r="A330">
        <f t="shared" si="20"/>
        <v>324</v>
      </c>
      <c r="B330">
        <f t="shared" si="21"/>
        <v>200</v>
      </c>
      <c r="C330">
        <f t="shared" si="23"/>
        <v>2718.51637589743</v>
      </c>
      <c r="D330">
        <f t="shared" si="22"/>
        <v>329140.48148358904</v>
      </c>
    </row>
    <row r="331" spans="1:4" x14ac:dyDescent="0.25">
      <c r="A331">
        <f t="shared" si="20"/>
        <v>325</v>
      </c>
      <c r="B331">
        <f t="shared" si="21"/>
        <v>200</v>
      </c>
      <c r="C331">
        <f t="shared" si="23"/>
        <v>2742.8373456965755</v>
      </c>
      <c r="D331">
        <f t="shared" si="22"/>
        <v>332083.31882928562</v>
      </c>
    </row>
    <row r="332" spans="1:4" x14ac:dyDescent="0.25">
      <c r="A332">
        <f t="shared" si="20"/>
        <v>326</v>
      </c>
      <c r="B332">
        <f t="shared" si="21"/>
        <v>200</v>
      </c>
      <c r="C332">
        <f t="shared" si="23"/>
        <v>2767.3609902440467</v>
      </c>
      <c r="D332">
        <f t="shared" si="22"/>
        <v>335050.67981952964</v>
      </c>
    </row>
    <row r="333" spans="1:4" x14ac:dyDescent="0.25">
      <c r="A333">
        <f t="shared" si="20"/>
        <v>327</v>
      </c>
      <c r="B333">
        <f t="shared" si="21"/>
        <v>200</v>
      </c>
      <c r="C333">
        <f t="shared" si="23"/>
        <v>2792.0889984960804</v>
      </c>
      <c r="D333">
        <f t="shared" si="22"/>
        <v>338042.76881802571</v>
      </c>
    </row>
    <row r="334" spans="1:4" x14ac:dyDescent="0.25">
      <c r="A334">
        <f t="shared" si="20"/>
        <v>328</v>
      </c>
      <c r="B334">
        <f t="shared" si="21"/>
        <v>200</v>
      </c>
      <c r="C334">
        <f t="shared" si="23"/>
        <v>2817.0230734835477</v>
      </c>
      <c r="D334">
        <f t="shared" si="22"/>
        <v>341059.79189150926</v>
      </c>
    </row>
    <row r="335" spans="1:4" x14ac:dyDescent="0.25">
      <c r="A335">
        <f t="shared" si="20"/>
        <v>329</v>
      </c>
      <c r="B335">
        <f t="shared" si="21"/>
        <v>200</v>
      </c>
      <c r="C335">
        <f t="shared" si="23"/>
        <v>2842.1649324292439</v>
      </c>
      <c r="D335">
        <f t="shared" si="22"/>
        <v>344101.95682393853</v>
      </c>
    </row>
    <row r="336" spans="1:4" x14ac:dyDescent="0.25">
      <c r="A336">
        <f t="shared" si="20"/>
        <v>330</v>
      </c>
      <c r="B336">
        <f t="shared" si="21"/>
        <v>200</v>
      </c>
      <c r="C336">
        <f t="shared" si="23"/>
        <v>2867.5163068661545</v>
      </c>
      <c r="D336">
        <f t="shared" si="22"/>
        <v>347169.47313080466</v>
      </c>
    </row>
    <row r="337" spans="1:4" x14ac:dyDescent="0.25">
      <c r="A337">
        <f t="shared" si="20"/>
        <v>331</v>
      </c>
      <c r="B337">
        <f t="shared" si="21"/>
        <v>200</v>
      </c>
      <c r="C337">
        <f t="shared" si="23"/>
        <v>2893.0789427567056</v>
      </c>
      <c r="D337">
        <f t="shared" si="22"/>
        <v>350262.55207356135</v>
      </c>
    </row>
    <row r="338" spans="1:4" x14ac:dyDescent="0.25">
      <c r="A338">
        <f t="shared" si="20"/>
        <v>332</v>
      </c>
      <c r="B338">
        <f t="shared" si="21"/>
        <v>200</v>
      </c>
      <c r="C338">
        <f t="shared" si="23"/>
        <v>2918.8546006130114</v>
      </c>
      <c r="D338">
        <f t="shared" si="22"/>
        <v>353381.40667417436</v>
      </c>
    </row>
    <row r="339" spans="1:4" x14ac:dyDescent="0.25">
      <c r="A339">
        <f t="shared" si="20"/>
        <v>333</v>
      </c>
      <c r="B339">
        <f t="shared" si="21"/>
        <v>200</v>
      </c>
      <c r="C339">
        <f t="shared" si="23"/>
        <v>2944.8450556181197</v>
      </c>
      <c r="D339">
        <f t="shared" si="22"/>
        <v>356526.25172979245</v>
      </c>
    </row>
    <row r="340" spans="1:4" x14ac:dyDescent="0.25">
      <c r="A340">
        <f t="shared" si="20"/>
        <v>334</v>
      </c>
      <c r="B340">
        <f t="shared" si="21"/>
        <v>200</v>
      </c>
      <c r="C340">
        <f t="shared" si="23"/>
        <v>2971.0520977482702</v>
      </c>
      <c r="D340">
        <f t="shared" si="22"/>
        <v>359697.30382754072</v>
      </c>
    </row>
    <row r="341" spans="1:4" x14ac:dyDescent="0.25">
      <c r="A341">
        <f t="shared" si="20"/>
        <v>335</v>
      </c>
      <c r="B341">
        <f t="shared" si="21"/>
        <v>200</v>
      </c>
      <c r="C341">
        <f t="shared" si="23"/>
        <v>2997.4775318961724</v>
      </c>
      <c r="D341">
        <f t="shared" si="22"/>
        <v>362894.78135943686</v>
      </c>
    </row>
    <row r="342" spans="1:4" x14ac:dyDescent="0.25">
      <c r="A342">
        <f t="shared" si="20"/>
        <v>336</v>
      </c>
      <c r="B342">
        <f t="shared" si="21"/>
        <v>200</v>
      </c>
      <c r="C342">
        <f t="shared" si="23"/>
        <v>3024.1231779953073</v>
      </c>
      <c r="D342">
        <f t="shared" si="22"/>
        <v>366118.90453743219</v>
      </c>
    </row>
    <row r="343" spans="1:4" x14ac:dyDescent="0.25">
      <c r="A343">
        <f t="shared" si="20"/>
        <v>337</v>
      </c>
      <c r="B343">
        <f t="shared" si="21"/>
        <v>200</v>
      </c>
      <c r="C343">
        <f t="shared" si="23"/>
        <v>3050.9908711452681</v>
      </c>
      <c r="D343">
        <f t="shared" si="22"/>
        <v>369369.89540857746</v>
      </c>
    </row>
    <row r="344" spans="1:4" x14ac:dyDescent="0.25">
      <c r="A344">
        <f t="shared" si="20"/>
        <v>338</v>
      </c>
      <c r="B344">
        <f t="shared" si="21"/>
        <v>200</v>
      </c>
      <c r="C344">
        <f t="shared" si="23"/>
        <v>3078.0824617381454</v>
      </c>
      <c r="D344">
        <f t="shared" si="22"/>
        <v>372647.9778703156</v>
      </c>
    </row>
    <row r="345" spans="1:4" x14ac:dyDescent="0.25">
      <c r="A345">
        <f t="shared" si="20"/>
        <v>339</v>
      </c>
      <c r="B345">
        <f t="shared" si="21"/>
        <v>200</v>
      </c>
      <c r="C345">
        <f t="shared" si="23"/>
        <v>3105.3998155859636</v>
      </c>
      <c r="D345">
        <f t="shared" si="22"/>
        <v>375953.37768590159</v>
      </c>
    </row>
    <row r="346" spans="1:4" x14ac:dyDescent="0.25">
      <c r="A346">
        <f t="shared" si="20"/>
        <v>340</v>
      </c>
      <c r="B346">
        <f t="shared" si="21"/>
        <v>200</v>
      </c>
      <c r="C346">
        <f t="shared" si="23"/>
        <v>3132.94481404918</v>
      </c>
      <c r="D346">
        <f t="shared" si="22"/>
        <v>379286.32249995077</v>
      </c>
    </row>
    <row r="347" spans="1:4" x14ac:dyDescent="0.25">
      <c r="A347">
        <f t="shared" si="20"/>
        <v>341</v>
      </c>
      <c r="B347">
        <f t="shared" si="21"/>
        <v>200</v>
      </c>
      <c r="C347">
        <f t="shared" si="23"/>
        <v>3160.7193541662564</v>
      </c>
      <c r="D347">
        <f t="shared" si="22"/>
        <v>382647.04185411701</v>
      </c>
    </row>
    <row r="348" spans="1:4" x14ac:dyDescent="0.25">
      <c r="A348">
        <f t="shared" si="20"/>
        <v>342</v>
      </c>
      <c r="B348">
        <f t="shared" si="21"/>
        <v>200</v>
      </c>
      <c r="C348">
        <f t="shared" si="23"/>
        <v>3188.7253487843082</v>
      </c>
      <c r="D348">
        <f t="shared" si="22"/>
        <v>386035.7672029013</v>
      </c>
    </row>
    <row r="349" spans="1:4" x14ac:dyDescent="0.25">
      <c r="A349">
        <f t="shared" si="20"/>
        <v>343</v>
      </c>
      <c r="B349">
        <f t="shared" si="21"/>
        <v>200</v>
      </c>
      <c r="C349">
        <f t="shared" si="23"/>
        <v>3216.9647266908441</v>
      </c>
      <c r="D349">
        <f t="shared" si="22"/>
        <v>389452.73192959215</v>
      </c>
    </row>
    <row r="350" spans="1:4" x14ac:dyDescent="0.25">
      <c r="A350">
        <f t="shared" si="20"/>
        <v>344</v>
      </c>
      <c r="B350">
        <f t="shared" si="21"/>
        <v>200</v>
      </c>
      <c r="C350">
        <f t="shared" si="23"/>
        <v>3245.4394327466011</v>
      </c>
      <c r="D350">
        <f t="shared" si="22"/>
        <v>392898.17136233876</v>
      </c>
    </row>
    <row r="351" spans="1:4" x14ac:dyDescent="0.25">
      <c r="A351">
        <f t="shared" si="20"/>
        <v>345</v>
      </c>
      <c r="B351">
        <f t="shared" si="21"/>
        <v>200</v>
      </c>
      <c r="C351">
        <f t="shared" si="23"/>
        <v>3274.1514280194897</v>
      </c>
      <c r="D351">
        <f t="shared" si="22"/>
        <v>396372.32279035827</v>
      </c>
    </row>
    <row r="352" spans="1:4" x14ac:dyDescent="0.25">
      <c r="A352">
        <f t="shared" si="20"/>
        <v>346</v>
      </c>
      <c r="B352">
        <f t="shared" si="21"/>
        <v>200</v>
      </c>
      <c r="C352">
        <f t="shared" si="23"/>
        <v>3303.1026899196522</v>
      </c>
      <c r="D352">
        <f t="shared" si="22"/>
        <v>399875.42548027792</v>
      </c>
    </row>
    <row r="353" spans="1:4" x14ac:dyDescent="0.25">
      <c r="A353">
        <f t="shared" si="20"/>
        <v>347</v>
      </c>
      <c r="B353">
        <f t="shared" si="21"/>
        <v>200</v>
      </c>
      <c r="C353">
        <f t="shared" si="23"/>
        <v>3332.2952123356495</v>
      </c>
      <c r="D353">
        <f t="shared" si="22"/>
        <v>403407.72069261357</v>
      </c>
    </row>
    <row r="354" spans="1:4" x14ac:dyDescent="0.25">
      <c r="A354">
        <f t="shared" si="20"/>
        <v>348</v>
      </c>
      <c r="B354">
        <f t="shared" si="21"/>
        <v>200</v>
      </c>
      <c r="C354">
        <f t="shared" si="23"/>
        <v>3361.7310057717796</v>
      </c>
      <c r="D354">
        <f t="shared" si="22"/>
        <v>406969.45169838535</v>
      </c>
    </row>
    <row r="355" spans="1:4" x14ac:dyDescent="0.25">
      <c r="A355">
        <f t="shared" si="20"/>
        <v>349</v>
      </c>
      <c r="B355">
        <f t="shared" si="21"/>
        <v>200</v>
      </c>
      <c r="C355">
        <f t="shared" si="23"/>
        <v>3391.4120974865446</v>
      </c>
      <c r="D355">
        <f t="shared" si="22"/>
        <v>410560.8637958719</v>
      </c>
    </row>
    <row r="356" spans="1:4" x14ac:dyDescent="0.25">
      <c r="A356">
        <f t="shared" si="20"/>
        <v>350</v>
      </c>
      <c r="B356">
        <f t="shared" si="21"/>
        <v>200</v>
      </c>
      <c r="C356">
        <f t="shared" si="23"/>
        <v>3421.340531632266</v>
      </c>
      <c r="D356">
        <f t="shared" si="22"/>
        <v>414182.20432750415</v>
      </c>
    </row>
    <row r="357" spans="1:4" x14ac:dyDescent="0.25">
      <c r="A357">
        <f t="shared" si="20"/>
        <v>351</v>
      </c>
      <c r="B357">
        <f t="shared" si="21"/>
        <v>200</v>
      </c>
      <c r="C357">
        <f t="shared" si="23"/>
        <v>3451.5183693958679</v>
      </c>
      <c r="D357">
        <f t="shared" si="22"/>
        <v>417833.72269690002</v>
      </c>
    </row>
    <row r="358" spans="1:4" x14ac:dyDescent="0.25">
      <c r="A358">
        <f t="shared" si="20"/>
        <v>352</v>
      </c>
      <c r="B358">
        <f t="shared" si="21"/>
        <v>200</v>
      </c>
      <c r="C358">
        <f t="shared" si="23"/>
        <v>3481.9476891408335</v>
      </c>
      <c r="D358">
        <f t="shared" si="22"/>
        <v>421515.67038604087</v>
      </c>
    </row>
    <row r="359" spans="1:4" x14ac:dyDescent="0.25">
      <c r="A359">
        <f t="shared" ref="A359:A422" si="24">+A358+1</f>
        <v>353</v>
      </c>
      <c r="B359">
        <f t="shared" ref="B359:B422" si="25">+B358</f>
        <v>200</v>
      </c>
      <c r="C359">
        <f t="shared" si="23"/>
        <v>3512.6305865503405</v>
      </c>
      <c r="D359">
        <f t="shared" ref="D359:D422" si="26">+D358+B359+C359</f>
        <v>425228.30097259121</v>
      </c>
    </row>
    <row r="360" spans="1:4" x14ac:dyDescent="0.25">
      <c r="A360">
        <f t="shared" si="24"/>
        <v>354</v>
      </c>
      <c r="B360">
        <f t="shared" si="25"/>
        <v>200</v>
      </c>
      <c r="C360">
        <f t="shared" si="23"/>
        <v>3543.5691747715932</v>
      </c>
      <c r="D360">
        <f t="shared" si="26"/>
        <v>428971.87014736282</v>
      </c>
    </row>
    <row r="361" spans="1:4" x14ac:dyDescent="0.25">
      <c r="A361">
        <f t="shared" si="24"/>
        <v>355</v>
      </c>
      <c r="B361">
        <f t="shared" si="25"/>
        <v>200</v>
      </c>
      <c r="C361">
        <f t="shared" si="23"/>
        <v>3574.7655845613567</v>
      </c>
      <c r="D361">
        <f t="shared" si="26"/>
        <v>432746.63573192415</v>
      </c>
    </row>
    <row r="362" spans="1:4" x14ac:dyDescent="0.25">
      <c r="A362">
        <f t="shared" si="24"/>
        <v>356</v>
      </c>
      <c r="B362">
        <f t="shared" si="25"/>
        <v>200</v>
      </c>
      <c r="C362">
        <f t="shared" si="23"/>
        <v>3606.221964432701</v>
      </c>
      <c r="D362">
        <f t="shared" si="26"/>
        <v>436552.85769635683</v>
      </c>
    </row>
    <row r="363" spans="1:4" x14ac:dyDescent="0.25">
      <c r="A363">
        <f t="shared" si="24"/>
        <v>357</v>
      </c>
      <c r="B363">
        <f t="shared" si="25"/>
        <v>200</v>
      </c>
      <c r="C363">
        <f t="shared" si="23"/>
        <v>3637.9404808029735</v>
      </c>
      <c r="D363">
        <f t="shared" si="26"/>
        <v>440390.7981771598</v>
      </c>
    </row>
    <row r="364" spans="1:4" x14ac:dyDescent="0.25">
      <c r="A364">
        <f t="shared" si="24"/>
        <v>358</v>
      </c>
      <c r="B364">
        <f t="shared" si="25"/>
        <v>200</v>
      </c>
      <c r="C364">
        <f t="shared" si="23"/>
        <v>3669.9233181429981</v>
      </c>
      <c r="D364">
        <f t="shared" si="26"/>
        <v>444260.7214953028</v>
      </c>
    </row>
    <row r="365" spans="1:4" x14ac:dyDescent="0.25">
      <c r="A365">
        <f t="shared" si="24"/>
        <v>359</v>
      </c>
      <c r="B365">
        <f t="shared" si="25"/>
        <v>200</v>
      </c>
      <c r="C365">
        <f t="shared" si="23"/>
        <v>3702.1726791275232</v>
      </c>
      <c r="D365">
        <f t="shared" si="26"/>
        <v>448162.89417443034</v>
      </c>
    </row>
    <row r="366" spans="1:4" x14ac:dyDescent="0.25">
      <c r="A366">
        <f t="shared" si="24"/>
        <v>360</v>
      </c>
      <c r="B366">
        <f t="shared" si="25"/>
        <v>200</v>
      </c>
      <c r="C366">
        <f t="shared" si="23"/>
        <v>3734.6907847869193</v>
      </c>
      <c r="D366">
        <f t="shared" si="26"/>
        <v>452097.58495921729</v>
      </c>
    </row>
    <row r="367" spans="1:4" x14ac:dyDescent="0.25">
      <c r="A367">
        <f t="shared" si="24"/>
        <v>361</v>
      </c>
      <c r="B367">
        <f t="shared" si="25"/>
        <v>200</v>
      </c>
      <c r="C367">
        <f t="shared" si="23"/>
        <v>3767.4798746601441</v>
      </c>
      <c r="D367">
        <f t="shared" si="26"/>
        <v>456065.06483387743</v>
      </c>
    </row>
    <row r="368" spans="1:4" x14ac:dyDescent="0.25">
      <c r="A368">
        <f t="shared" si="24"/>
        <v>362</v>
      </c>
      <c r="B368">
        <f t="shared" si="25"/>
        <v>200</v>
      </c>
      <c r="C368">
        <f t="shared" si="23"/>
        <v>3800.5422069489787</v>
      </c>
      <c r="D368">
        <f t="shared" si="26"/>
        <v>460065.60704082641</v>
      </c>
    </row>
    <row r="369" spans="1:4" x14ac:dyDescent="0.25">
      <c r="A369">
        <f t="shared" si="24"/>
        <v>363</v>
      </c>
      <c r="B369">
        <f t="shared" si="25"/>
        <v>200</v>
      </c>
      <c r="C369">
        <f t="shared" si="23"/>
        <v>3833.8800586735533</v>
      </c>
      <c r="D369">
        <f t="shared" si="26"/>
        <v>464099.48709949997</v>
      </c>
    </row>
    <row r="370" spans="1:4" x14ac:dyDescent="0.25">
      <c r="A370">
        <f t="shared" si="24"/>
        <v>364</v>
      </c>
      <c r="B370">
        <f t="shared" si="25"/>
        <v>200</v>
      </c>
      <c r="C370">
        <f t="shared" si="23"/>
        <v>3867.4957258291665</v>
      </c>
      <c r="D370">
        <f t="shared" si="26"/>
        <v>468166.98282532912</v>
      </c>
    </row>
    <row r="371" spans="1:4" x14ac:dyDescent="0.25">
      <c r="A371">
        <f t="shared" si="24"/>
        <v>365</v>
      </c>
      <c r="B371">
        <f t="shared" si="25"/>
        <v>200</v>
      </c>
      <c r="C371">
        <f t="shared" si="23"/>
        <v>3901.3915235444092</v>
      </c>
      <c r="D371">
        <f t="shared" si="26"/>
        <v>472268.37434887351</v>
      </c>
    </row>
    <row r="372" spans="1:4" x14ac:dyDescent="0.25">
      <c r="A372">
        <f t="shared" si="24"/>
        <v>366</v>
      </c>
      <c r="B372">
        <f t="shared" si="25"/>
        <v>200</v>
      </c>
      <c r="C372">
        <f t="shared" si="23"/>
        <v>3935.5697862406123</v>
      </c>
      <c r="D372">
        <f t="shared" si="26"/>
        <v>476403.94413511414</v>
      </c>
    </row>
    <row r="373" spans="1:4" x14ac:dyDescent="0.25">
      <c r="A373">
        <f t="shared" si="24"/>
        <v>367</v>
      </c>
      <c r="B373">
        <f t="shared" si="25"/>
        <v>200</v>
      </c>
      <c r="C373">
        <f t="shared" si="23"/>
        <v>3970.0328677926177</v>
      </c>
      <c r="D373">
        <f t="shared" si="26"/>
        <v>480573.97700290679</v>
      </c>
    </row>
    <row r="374" spans="1:4" x14ac:dyDescent="0.25">
      <c r="A374">
        <f t="shared" si="24"/>
        <v>368</v>
      </c>
      <c r="B374">
        <f t="shared" si="25"/>
        <v>200</v>
      </c>
      <c r="C374">
        <f t="shared" si="23"/>
        <v>4004.7831416908898</v>
      </c>
      <c r="D374">
        <f t="shared" si="26"/>
        <v>484778.76014459768</v>
      </c>
    </row>
    <row r="375" spans="1:4" x14ac:dyDescent="0.25">
      <c r="A375">
        <f t="shared" si="24"/>
        <v>369</v>
      </c>
      <c r="B375">
        <f t="shared" si="25"/>
        <v>200</v>
      </c>
      <c r="C375">
        <f t="shared" si="23"/>
        <v>4039.8230012049808</v>
      </c>
      <c r="D375">
        <f t="shared" si="26"/>
        <v>489018.58314580267</v>
      </c>
    </row>
    <row r="376" spans="1:4" x14ac:dyDescent="0.25">
      <c r="A376">
        <f t="shared" si="24"/>
        <v>370</v>
      </c>
      <c r="B376">
        <f t="shared" si="25"/>
        <v>200</v>
      </c>
      <c r="C376">
        <f t="shared" si="23"/>
        <v>4075.1548595483555</v>
      </c>
      <c r="D376">
        <f t="shared" si="26"/>
        <v>493293.73800535104</v>
      </c>
    </row>
    <row r="377" spans="1:4" x14ac:dyDescent="0.25">
      <c r="A377">
        <f t="shared" si="24"/>
        <v>371</v>
      </c>
      <c r="B377">
        <f t="shared" si="25"/>
        <v>200</v>
      </c>
      <c r="C377">
        <f t="shared" si="23"/>
        <v>4110.7811500445923</v>
      </c>
      <c r="D377">
        <f t="shared" si="26"/>
        <v>497604.51915539562</v>
      </c>
    </row>
    <row r="378" spans="1:4" x14ac:dyDescent="0.25">
      <c r="A378">
        <f t="shared" si="24"/>
        <v>372</v>
      </c>
      <c r="B378">
        <f t="shared" si="25"/>
        <v>200</v>
      </c>
      <c r="C378">
        <f t="shared" si="23"/>
        <v>4146.7043262949637</v>
      </c>
      <c r="D378">
        <f t="shared" si="26"/>
        <v>501951.22348169057</v>
      </c>
    </row>
    <row r="379" spans="1:4" x14ac:dyDescent="0.25">
      <c r="A379">
        <f t="shared" si="24"/>
        <v>373</v>
      </c>
      <c r="B379">
        <f t="shared" si="25"/>
        <v>200</v>
      </c>
      <c r="C379">
        <f t="shared" si="23"/>
        <v>4182.9268623474218</v>
      </c>
      <c r="D379">
        <f t="shared" si="26"/>
        <v>506334.15034403797</v>
      </c>
    </row>
    <row r="380" spans="1:4" x14ac:dyDescent="0.25">
      <c r="A380">
        <f t="shared" si="24"/>
        <v>374</v>
      </c>
      <c r="B380">
        <f t="shared" si="25"/>
        <v>200</v>
      </c>
      <c r="C380">
        <f t="shared" si="23"/>
        <v>4219.4512528669829</v>
      </c>
      <c r="D380">
        <f t="shared" si="26"/>
        <v>510753.60159690498</v>
      </c>
    </row>
    <row r="381" spans="1:4" x14ac:dyDescent="0.25">
      <c r="A381">
        <f t="shared" si="24"/>
        <v>375</v>
      </c>
      <c r="B381">
        <f t="shared" si="25"/>
        <v>200</v>
      </c>
      <c r="C381">
        <f t="shared" si="23"/>
        <v>4256.2800133075416</v>
      </c>
      <c r="D381">
        <f t="shared" si="26"/>
        <v>515209.8816102125</v>
      </c>
    </row>
    <row r="382" spans="1:4" x14ac:dyDescent="0.25">
      <c r="A382">
        <f t="shared" si="24"/>
        <v>376</v>
      </c>
      <c r="B382">
        <f t="shared" si="25"/>
        <v>200</v>
      </c>
      <c r="C382">
        <f t="shared" si="23"/>
        <v>4293.4156800851042</v>
      </c>
      <c r="D382">
        <f t="shared" si="26"/>
        <v>519703.29729029757</v>
      </c>
    </row>
    <row r="383" spans="1:4" x14ac:dyDescent="0.25">
      <c r="A383">
        <f t="shared" si="24"/>
        <v>377</v>
      </c>
      <c r="B383">
        <f t="shared" si="25"/>
        <v>200</v>
      </c>
      <c r="C383">
        <f t="shared" si="23"/>
        <v>4330.8608107524797</v>
      </c>
      <c r="D383">
        <f t="shared" si="26"/>
        <v>524234.15810105007</v>
      </c>
    </row>
    <row r="384" spans="1:4" x14ac:dyDescent="0.25">
      <c r="A384">
        <f t="shared" si="24"/>
        <v>378</v>
      </c>
      <c r="B384">
        <f t="shared" si="25"/>
        <v>200</v>
      </c>
      <c r="C384">
        <f t="shared" si="23"/>
        <v>4368.6179841754174</v>
      </c>
      <c r="D384">
        <f t="shared" si="26"/>
        <v>528802.77608522552</v>
      </c>
    </row>
    <row r="385" spans="1:4" x14ac:dyDescent="0.25">
      <c r="A385">
        <f t="shared" si="24"/>
        <v>379</v>
      </c>
      <c r="B385">
        <f t="shared" si="25"/>
        <v>200</v>
      </c>
      <c r="C385">
        <f t="shared" si="23"/>
        <v>4406.6898007102127</v>
      </c>
      <c r="D385">
        <f t="shared" si="26"/>
        <v>533409.4658859357</v>
      </c>
    </row>
    <row r="386" spans="1:4" x14ac:dyDescent="0.25">
      <c r="A386">
        <f t="shared" si="24"/>
        <v>380</v>
      </c>
      <c r="B386">
        <f t="shared" si="25"/>
        <v>200</v>
      </c>
      <c r="C386">
        <f t="shared" si="23"/>
        <v>4445.078882382797</v>
      </c>
      <c r="D386">
        <f t="shared" si="26"/>
        <v>538054.54476831853</v>
      </c>
    </row>
    <row r="387" spans="1:4" x14ac:dyDescent="0.25">
      <c r="A387">
        <f t="shared" si="24"/>
        <v>381</v>
      </c>
      <c r="B387">
        <f t="shared" si="25"/>
        <v>200</v>
      </c>
      <c r="C387">
        <f t="shared" si="23"/>
        <v>4483.787873069321</v>
      </c>
      <c r="D387">
        <f t="shared" si="26"/>
        <v>542738.33264138782</v>
      </c>
    </row>
    <row r="388" spans="1:4" x14ac:dyDescent="0.25">
      <c r="A388">
        <f t="shared" si="24"/>
        <v>382</v>
      </c>
      <c r="B388">
        <f t="shared" si="25"/>
        <v>200</v>
      </c>
      <c r="C388">
        <f t="shared" si="23"/>
        <v>4522.8194386782316</v>
      </c>
      <c r="D388">
        <f t="shared" si="26"/>
        <v>547461.15208006604</v>
      </c>
    </row>
    <row r="389" spans="1:4" x14ac:dyDescent="0.25">
      <c r="A389">
        <f t="shared" si="24"/>
        <v>383</v>
      </c>
      <c r="B389">
        <f t="shared" si="25"/>
        <v>200</v>
      </c>
      <c r="C389">
        <f t="shared" si="23"/>
        <v>4562.1762673338835</v>
      </c>
      <c r="D389">
        <f t="shared" si="26"/>
        <v>552223.32834739995</v>
      </c>
    </row>
    <row r="390" spans="1:4" x14ac:dyDescent="0.25">
      <c r="A390">
        <f t="shared" si="24"/>
        <v>384</v>
      </c>
      <c r="B390">
        <f t="shared" si="25"/>
        <v>200</v>
      </c>
      <c r="C390">
        <f t="shared" si="23"/>
        <v>4601.8610695616662</v>
      </c>
      <c r="D390">
        <f t="shared" si="26"/>
        <v>557025.18941696163</v>
      </c>
    </row>
    <row r="391" spans="1:4" x14ac:dyDescent="0.25">
      <c r="A391">
        <f t="shared" si="24"/>
        <v>385</v>
      </c>
      <c r="B391">
        <f t="shared" si="25"/>
        <v>200</v>
      </c>
      <c r="C391">
        <f t="shared" si="23"/>
        <v>4641.8765784746802</v>
      </c>
      <c r="D391">
        <f t="shared" si="26"/>
        <v>561867.06599543628</v>
      </c>
    </row>
    <row r="392" spans="1:4" x14ac:dyDescent="0.25">
      <c r="A392">
        <f t="shared" si="24"/>
        <v>386</v>
      </c>
      <c r="B392">
        <f t="shared" si="25"/>
        <v>200</v>
      </c>
      <c r="C392">
        <f t="shared" si="23"/>
        <v>4682.2255499619687</v>
      </c>
      <c r="D392">
        <f t="shared" si="26"/>
        <v>566749.2915453983</v>
      </c>
    </row>
    <row r="393" spans="1:4" x14ac:dyDescent="0.25">
      <c r="A393">
        <f t="shared" si="24"/>
        <v>387</v>
      </c>
      <c r="B393">
        <f t="shared" si="25"/>
        <v>200</v>
      </c>
      <c r="C393">
        <f t="shared" ref="C393:C438" si="27">+D392*$B$3</f>
        <v>4722.9107628783195</v>
      </c>
      <c r="D393">
        <f t="shared" si="26"/>
        <v>571672.20230827667</v>
      </c>
    </row>
    <row r="394" spans="1:4" x14ac:dyDescent="0.25">
      <c r="A394">
        <f t="shared" si="24"/>
        <v>388</v>
      </c>
      <c r="B394">
        <f t="shared" si="25"/>
        <v>200</v>
      </c>
      <c r="C394">
        <f t="shared" si="27"/>
        <v>4763.9350192356387</v>
      </c>
      <c r="D394">
        <f t="shared" si="26"/>
        <v>576636.13732751226</v>
      </c>
    </row>
    <row r="395" spans="1:4" x14ac:dyDescent="0.25">
      <c r="A395">
        <f t="shared" si="24"/>
        <v>389</v>
      </c>
      <c r="B395">
        <f t="shared" si="25"/>
        <v>200</v>
      </c>
      <c r="C395">
        <f t="shared" si="27"/>
        <v>4805.3011443959358</v>
      </c>
      <c r="D395">
        <f t="shared" si="26"/>
        <v>581641.43847190822</v>
      </c>
    </row>
    <row r="396" spans="1:4" x14ac:dyDescent="0.25">
      <c r="A396">
        <f t="shared" si="24"/>
        <v>390</v>
      </c>
      <c r="B396">
        <f t="shared" si="25"/>
        <v>200</v>
      </c>
      <c r="C396">
        <f t="shared" si="27"/>
        <v>4847.0119872659016</v>
      </c>
      <c r="D396">
        <f t="shared" si="26"/>
        <v>586688.45045917411</v>
      </c>
    </row>
    <row r="397" spans="1:4" x14ac:dyDescent="0.25">
      <c r="A397">
        <f t="shared" si="24"/>
        <v>391</v>
      </c>
      <c r="B397">
        <f t="shared" si="25"/>
        <v>200</v>
      </c>
      <c r="C397">
        <f t="shared" si="27"/>
        <v>4889.0704204931171</v>
      </c>
      <c r="D397">
        <f t="shared" si="26"/>
        <v>591777.52087966725</v>
      </c>
    </row>
    <row r="398" spans="1:4" x14ac:dyDescent="0.25">
      <c r="A398">
        <f t="shared" si="24"/>
        <v>392</v>
      </c>
      <c r="B398">
        <f t="shared" si="25"/>
        <v>200</v>
      </c>
      <c r="C398">
        <f t="shared" si="27"/>
        <v>4931.4793406638937</v>
      </c>
      <c r="D398">
        <f t="shared" si="26"/>
        <v>596909.00022033113</v>
      </c>
    </row>
    <row r="399" spans="1:4" x14ac:dyDescent="0.25">
      <c r="A399">
        <f t="shared" si="24"/>
        <v>393</v>
      </c>
      <c r="B399">
        <f t="shared" si="25"/>
        <v>200</v>
      </c>
      <c r="C399">
        <f t="shared" si="27"/>
        <v>4974.2416685027592</v>
      </c>
      <c r="D399">
        <f t="shared" si="26"/>
        <v>602083.24188883393</v>
      </c>
    </row>
    <row r="400" spans="1:4" x14ac:dyDescent="0.25">
      <c r="A400">
        <f t="shared" si="24"/>
        <v>394</v>
      </c>
      <c r="B400">
        <f t="shared" si="25"/>
        <v>200</v>
      </c>
      <c r="C400">
        <f t="shared" si="27"/>
        <v>5017.3603490736159</v>
      </c>
      <c r="D400">
        <f t="shared" si="26"/>
        <v>607300.60223790759</v>
      </c>
    </row>
    <row r="401" spans="1:4" x14ac:dyDescent="0.25">
      <c r="A401">
        <f t="shared" si="24"/>
        <v>395</v>
      </c>
      <c r="B401">
        <f t="shared" si="25"/>
        <v>200</v>
      </c>
      <c r="C401">
        <f t="shared" si="27"/>
        <v>5060.8383519825629</v>
      </c>
      <c r="D401">
        <f t="shared" si="26"/>
        <v>612561.44058989012</v>
      </c>
    </row>
    <row r="402" spans="1:4" x14ac:dyDescent="0.25">
      <c r="A402">
        <f t="shared" si="24"/>
        <v>396</v>
      </c>
      <c r="B402">
        <f t="shared" si="25"/>
        <v>200</v>
      </c>
      <c r="C402">
        <f t="shared" si="27"/>
        <v>5104.6786715824173</v>
      </c>
      <c r="D402">
        <f t="shared" si="26"/>
        <v>617866.11926147249</v>
      </c>
    </row>
    <row r="403" spans="1:4" x14ac:dyDescent="0.25">
      <c r="A403">
        <f t="shared" si="24"/>
        <v>397</v>
      </c>
      <c r="B403">
        <f t="shared" si="25"/>
        <v>200</v>
      </c>
      <c r="C403">
        <f t="shared" si="27"/>
        <v>5148.8843271789374</v>
      </c>
      <c r="D403">
        <f t="shared" si="26"/>
        <v>623215.00358865142</v>
      </c>
    </row>
    <row r="404" spans="1:4" x14ac:dyDescent="0.25">
      <c r="A404">
        <f t="shared" si="24"/>
        <v>398</v>
      </c>
      <c r="B404">
        <f t="shared" si="25"/>
        <v>200</v>
      </c>
      <c r="C404">
        <f t="shared" si="27"/>
        <v>5193.4583632387621</v>
      </c>
      <c r="D404">
        <f t="shared" si="26"/>
        <v>628608.46195189015</v>
      </c>
    </row>
    <row r="405" spans="1:4" x14ac:dyDescent="0.25">
      <c r="A405">
        <f t="shared" si="24"/>
        <v>399</v>
      </c>
      <c r="B405">
        <f t="shared" si="25"/>
        <v>200</v>
      </c>
      <c r="C405">
        <f t="shared" si="27"/>
        <v>5238.4038495990844</v>
      </c>
      <c r="D405">
        <f t="shared" si="26"/>
        <v>634046.86580148921</v>
      </c>
    </row>
    <row r="406" spans="1:4" x14ac:dyDescent="0.25">
      <c r="A406">
        <f t="shared" si="24"/>
        <v>400</v>
      </c>
      <c r="B406">
        <f t="shared" si="25"/>
        <v>200</v>
      </c>
      <c r="C406">
        <f t="shared" si="27"/>
        <v>5283.7238816790768</v>
      </c>
      <c r="D406">
        <f t="shared" si="26"/>
        <v>639530.58968316833</v>
      </c>
    </row>
    <row r="407" spans="1:4" x14ac:dyDescent="0.25">
      <c r="A407">
        <f t="shared" si="24"/>
        <v>401</v>
      </c>
      <c r="B407">
        <f t="shared" si="25"/>
        <v>200</v>
      </c>
      <c r="C407">
        <f t="shared" si="27"/>
        <v>5329.4215806930697</v>
      </c>
      <c r="D407">
        <f t="shared" si="26"/>
        <v>645060.01126386144</v>
      </c>
    </row>
    <row r="408" spans="1:4" x14ac:dyDescent="0.25">
      <c r="A408">
        <f t="shared" si="24"/>
        <v>402</v>
      </c>
      <c r="B408">
        <f t="shared" si="25"/>
        <v>200</v>
      </c>
      <c r="C408">
        <f t="shared" si="27"/>
        <v>5375.5000938655121</v>
      </c>
      <c r="D408">
        <f t="shared" si="26"/>
        <v>650635.51135772699</v>
      </c>
    </row>
    <row r="409" spans="1:4" x14ac:dyDescent="0.25">
      <c r="A409">
        <f t="shared" si="24"/>
        <v>403</v>
      </c>
      <c r="B409">
        <f t="shared" si="25"/>
        <v>200</v>
      </c>
      <c r="C409">
        <f t="shared" si="27"/>
        <v>5421.9625946477245</v>
      </c>
      <c r="D409">
        <f t="shared" si="26"/>
        <v>656257.47395237477</v>
      </c>
    </row>
    <row r="410" spans="1:4" x14ac:dyDescent="0.25">
      <c r="A410">
        <f t="shared" si="24"/>
        <v>404</v>
      </c>
      <c r="B410">
        <f t="shared" si="25"/>
        <v>200</v>
      </c>
      <c r="C410">
        <f t="shared" si="27"/>
        <v>5468.8122829364565</v>
      </c>
      <c r="D410">
        <f t="shared" si="26"/>
        <v>661926.28623531119</v>
      </c>
    </row>
    <row r="411" spans="1:4" x14ac:dyDescent="0.25">
      <c r="A411">
        <f t="shared" si="24"/>
        <v>405</v>
      </c>
      <c r="B411">
        <f t="shared" si="25"/>
        <v>200</v>
      </c>
      <c r="C411">
        <f t="shared" si="27"/>
        <v>5516.0523852942597</v>
      </c>
      <c r="D411">
        <f t="shared" si="26"/>
        <v>667642.33862060541</v>
      </c>
    </row>
    <row r="412" spans="1:4" x14ac:dyDescent="0.25">
      <c r="A412">
        <f t="shared" si="24"/>
        <v>406</v>
      </c>
      <c r="B412">
        <f t="shared" si="25"/>
        <v>200</v>
      </c>
      <c r="C412">
        <f t="shared" si="27"/>
        <v>5563.686155171712</v>
      </c>
      <c r="D412">
        <f t="shared" si="26"/>
        <v>673406.02477577713</v>
      </c>
    </row>
    <row r="413" spans="1:4" x14ac:dyDescent="0.25">
      <c r="A413">
        <f t="shared" si="24"/>
        <v>407</v>
      </c>
      <c r="B413">
        <f t="shared" si="25"/>
        <v>200</v>
      </c>
      <c r="C413">
        <f t="shared" si="27"/>
        <v>5611.7168731314759</v>
      </c>
      <c r="D413">
        <f t="shared" si="26"/>
        <v>679217.74164890859</v>
      </c>
    </row>
    <row r="414" spans="1:4" x14ac:dyDescent="0.25">
      <c r="A414">
        <f t="shared" si="24"/>
        <v>408</v>
      </c>
      <c r="B414">
        <f t="shared" si="25"/>
        <v>200</v>
      </c>
      <c r="C414">
        <f t="shared" si="27"/>
        <v>5660.1478470742386</v>
      </c>
      <c r="D414">
        <f t="shared" si="26"/>
        <v>685077.88949598279</v>
      </c>
    </row>
    <row r="415" spans="1:4" x14ac:dyDescent="0.25">
      <c r="A415">
        <f t="shared" si="24"/>
        <v>409</v>
      </c>
      <c r="B415">
        <f t="shared" si="25"/>
        <v>200</v>
      </c>
      <c r="C415">
        <f t="shared" si="27"/>
        <v>5708.9824124665229</v>
      </c>
      <c r="D415">
        <f t="shared" si="26"/>
        <v>690986.87190844934</v>
      </c>
    </row>
    <row r="416" spans="1:4" x14ac:dyDescent="0.25">
      <c r="A416">
        <f t="shared" si="24"/>
        <v>410</v>
      </c>
      <c r="B416">
        <f t="shared" si="25"/>
        <v>200</v>
      </c>
      <c r="C416">
        <f t="shared" si="27"/>
        <v>5758.2239325704113</v>
      </c>
      <c r="D416">
        <f t="shared" si="26"/>
        <v>696945.09584101976</v>
      </c>
    </row>
    <row r="417" spans="1:4" x14ac:dyDescent="0.25">
      <c r="A417">
        <f t="shared" si="24"/>
        <v>411</v>
      </c>
      <c r="B417">
        <f t="shared" si="25"/>
        <v>200</v>
      </c>
      <c r="C417">
        <f t="shared" si="27"/>
        <v>5807.8757986751643</v>
      </c>
      <c r="D417">
        <f t="shared" si="26"/>
        <v>702952.97163969488</v>
      </c>
    </row>
    <row r="418" spans="1:4" x14ac:dyDescent="0.25">
      <c r="A418">
        <f t="shared" si="24"/>
        <v>412</v>
      </c>
      <c r="B418">
        <f t="shared" si="25"/>
        <v>200</v>
      </c>
      <c r="C418">
        <f t="shared" si="27"/>
        <v>5857.9414303307904</v>
      </c>
      <c r="D418">
        <f t="shared" si="26"/>
        <v>709010.91307002562</v>
      </c>
    </row>
    <row r="419" spans="1:4" x14ac:dyDescent="0.25">
      <c r="A419">
        <f t="shared" si="24"/>
        <v>413</v>
      </c>
      <c r="B419">
        <f t="shared" si="25"/>
        <v>200</v>
      </c>
      <c r="C419">
        <f t="shared" si="27"/>
        <v>5908.4242755835467</v>
      </c>
      <c r="D419">
        <f t="shared" si="26"/>
        <v>715119.33734560921</v>
      </c>
    </row>
    <row r="420" spans="1:4" x14ac:dyDescent="0.25">
      <c r="A420">
        <f t="shared" si="24"/>
        <v>414</v>
      </c>
      <c r="B420">
        <f t="shared" si="25"/>
        <v>200</v>
      </c>
      <c r="C420">
        <f t="shared" si="27"/>
        <v>5959.3278112134103</v>
      </c>
      <c r="D420">
        <f t="shared" si="26"/>
        <v>721278.66515682265</v>
      </c>
    </row>
    <row r="421" spans="1:4" x14ac:dyDescent="0.25">
      <c r="A421">
        <f t="shared" si="24"/>
        <v>415</v>
      </c>
      <c r="B421">
        <f t="shared" si="25"/>
        <v>200</v>
      </c>
      <c r="C421">
        <f t="shared" si="27"/>
        <v>6010.6555429735217</v>
      </c>
      <c r="D421">
        <f t="shared" si="26"/>
        <v>727489.3206997962</v>
      </c>
    </row>
    <row r="422" spans="1:4" x14ac:dyDescent="0.25">
      <c r="A422">
        <f t="shared" si="24"/>
        <v>416</v>
      </c>
      <c r="B422">
        <f t="shared" si="25"/>
        <v>200</v>
      </c>
      <c r="C422">
        <f t="shared" si="27"/>
        <v>6062.4110058316346</v>
      </c>
      <c r="D422">
        <f t="shared" si="26"/>
        <v>733751.73170562787</v>
      </c>
    </row>
    <row r="423" spans="1:4" x14ac:dyDescent="0.25">
      <c r="A423">
        <f t="shared" ref="A423:A438" si="28">+A422+1</f>
        <v>417</v>
      </c>
      <c r="B423">
        <f t="shared" ref="B423:B438" si="29">+B422</f>
        <v>200</v>
      </c>
      <c r="C423">
        <f t="shared" si="27"/>
        <v>6114.5977642135658</v>
      </c>
      <c r="D423">
        <f t="shared" ref="D423:D438" si="30">+D422+B423+C423</f>
        <v>740066.32946984144</v>
      </c>
    </row>
    <row r="424" spans="1:4" x14ac:dyDescent="0.25">
      <c r="A424">
        <f t="shared" si="28"/>
        <v>418</v>
      </c>
      <c r="B424">
        <f t="shared" si="29"/>
        <v>200</v>
      </c>
      <c r="C424">
        <f t="shared" si="27"/>
        <v>6167.219412248679</v>
      </c>
      <c r="D424">
        <f t="shared" si="30"/>
        <v>746433.54888209014</v>
      </c>
    </row>
    <row r="425" spans="1:4" x14ac:dyDescent="0.25">
      <c r="A425">
        <f t="shared" si="28"/>
        <v>419</v>
      </c>
      <c r="B425">
        <f t="shared" si="29"/>
        <v>200</v>
      </c>
      <c r="C425">
        <f t="shared" si="27"/>
        <v>6220.2795740174179</v>
      </c>
      <c r="D425">
        <f t="shared" si="30"/>
        <v>752853.82845610753</v>
      </c>
    </row>
    <row r="426" spans="1:4" x14ac:dyDescent="0.25">
      <c r="A426">
        <f t="shared" si="28"/>
        <v>420</v>
      </c>
      <c r="B426">
        <f t="shared" si="29"/>
        <v>200</v>
      </c>
      <c r="C426">
        <f t="shared" si="27"/>
        <v>6273.7819038008956</v>
      </c>
      <c r="D426">
        <f t="shared" si="30"/>
        <v>759327.61035990843</v>
      </c>
    </row>
    <row r="427" spans="1:4" x14ac:dyDescent="0.25">
      <c r="A427">
        <f t="shared" si="28"/>
        <v>421</v>
      </c>
      <c r="B427">
        <f t="shared" si="29"/>
        <v>200</v>
      </c>
      <c r="C427">
        <f t="shared" si="27"/>
        <v>6327.73008633257</v>
      </c>
      <c r="D427">
        <f t="shared" si="30"/>
        <v>765855.34044624097</v>
      </c>
    </row>
    <row r="428" spans="1:4" x14ac:dyDescent="0.25">
      <c r="A428">
        <f t="shared" si="28"/>
        <v>422</v>
      </c>
      <c r="B428">
        <f t="shared" si="29"/>
        <v>200</v>
      </c>
      <c r="C428">
        <f t="shared" si="27"/>
        <v>6382.1278370520076</v>
      </c>
      <c r="D428">
        <f t="shared" si="30"/>
        <v>772437.46828329295</v>
      </c>
    </row>
    <row r="429" spans="1:4" x14ac:dyDescent="0.25">
      <c r="A429">
        <f t="shared" si="28"/>
        <v>423</v>
      </c>
      <c r="B429">
        <f t="shared" si="29"/>
        <v>200</v>
      </c>
      <c r="C429">
        <f t="shared" si="27"/>
        <v>6436.9789023607746</v>
      </c>
      <c r="D429">
        <f t="shared" si="30"/>
        <v>779074.44718565373</v>
      </c>
    </row>
    <row r="430" spans="1:4" x14ac:dyDescent="0.25">
      <c r="A430">
        <f t="shared" si="28"/>
        <v>424</v>
      </c>
      <c r="B430">
        <f t="shared" si="29"/>
        <v>200</v>
      </c>
      <c r="C430">
        <f t="shared" si="27"/>
        <v>6492.2870598804475</v>
      </c>
      <c r="D430">
        <f t="shared" si="30"/>
        <v>785766.73424553417</v>
      </c>
    </row>
    <row r="431" spans="1:4" x14ac:dyDescent="0.25">
      <c r="A431">
        <f t="shared" si="28"/>
        <v>425</v>
      </c>
      <c r="B431">
        <f t="shared" si="29"/>
        <v>200</v>
      </c>
      <c r="C431">
        <f t="shared" si="27"/>
        <v>6548.0561187127851</v>
      </c>
      <c r="D431">
        <f t="shared" si="30"/>
        <v>792514.79036424693</v>
      </c>
    </row>
    <row r="432" spans="1:4" x14ac:dyDescent="0.25">
      <c r="A432">
        <f t="shared" si="28"/>
        <v>426</v>
      </c>
      <c r="B432">
        <f t="shared" si="29"/>
        <v>200</v>
      </c>
      <c r="C432">
        <f t="shared" si="27"/>
        <v>6604.2899197020579</v>
      </c>
      <c r="D432">
        <f t="shared" si="30"/>
        <v>799319.08028394904</v>
      </c>
    </row>
    <row r="433" spans="1:4" x14ac:dyDescent="0.25">
      <c r="A433">
        <f t="shared" si="28"/>
        <v>427</v>
      </c>
      <c r="B433">
        <f t="shared" si="29"/>
        <v>200</v>
      </c>
      <c r="C433">
        <f t="shared" si="27"/>
        <v>6660.9923356995751</v>
      </c>
      <c r="D433">
        <f t="shared" si="30"/>
        <v>806180.07261964865</v>
      </c>
    </row>
    <row r="434" spans="1:4" x14ac:dyDescent="0.25">
      <c r="A434">
        <f t="shared" si="28"/>
        <v>428</v>
      </c>
      <c r="B434">
        <f t="shared" si="29"/>
        <v>200</v>
      </c>
      <c r="C434">
        <f t="shared" si="27"/>
        <v>6718.1672718304053</v>
      </c>
      <c r="D434">
        <f t="shared" si="30"/>
        <v>813098.23989147902</v>
      </c>
    </row>
    <row r="435" spans="1:4" x14ac:dyDescent="0.25">
      <c r="A435">
        <f t="shared" si="28"/>
        <v>429</v>
      </c>
      <c r="B435">
        <f t="shared" si="29"/>
        <v>200</v>
      </c>
      <c r="C435">
        <f t="shared" si="27"/>
        <v>6775.8186657623255</v>
      </c>
      <c r="D435">
        <f t="shared" si="30"/>
        <v>820074.05855724134</v>
      </c>
    </row>
    <row r="436" spans="1:4" x14ac:dyDescent="0.25">
      <c r="A436">
        <f t="shared" si="28"/>
        <v>430</v>
      </c>
      <c r="B436">
        <f t="shared" si="29"/>
        <v>200</v>
      </c>
      <c r="C436">
        <f t="shared" si="27"/>
        <v>6833.9504879770111</v>
      </c>
      <c r="D436">
        <f t="shared" si="30"/>
        <v>827108.00904521835</v>
      </c>
    </row>
    <row r="437" spans="1:4" x14ac:dyDescent="0.25">
      <c r="A437">
        <f t="shared" si="28"/>
        <v>431</v>
      </c>
      <c r="B437">
        <f t="shared" si="29"/>
        <v>200</v>
      </c>
      <c r="C437">
        <f t="shared" si="27"/>
        <v>6892.5667420434866</v>
      </c>
      <c r="D437">
        <f t="shared" si="30"/>
        <v>834200.57578726183</v>
      </c>
    </row>
    <row r="438" spans="1:4" x14ac:dyDescent="0.25">
      <c r="A438">
        <f t="shared" si="28"/>
        <v>432</v>
      </c>
      <c r="B438">
        <f t="shared" si="29"/>
        <v>200</v>
      </c>
      <c r="C438">
        <f t="shared" si="27"/>
        <v>6951.6714648938487</v>
      </c>
      <c r="D438">
        <f t="shared" si="30"/>
        <v>841352.24725215568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07AC-4F21-427B-AB13-2EA2AAA9A045}">
  <sheetPr codeName="Sheet5"/>
  <dimension ref="A1:A171"/>
  <sheetViews>
    <sheetView workbookViewId="0">
      <selection activeCell="B15" sqref="B15"/>
    </sheetView>
  </sheetViews>
  <sheetFormatPr defaultRowHeight="15" x14ac:dyDescent="0.25"/>
  <cols>
    <col min="1" max="1" width="81.140625" bestFit="1" customWidth="1"/>
  </cols>
  <sheetData>
    <row r="1" spans="1:1" x14ac:dyDescent="0.25">
      <c r="A1" t="s">
        <v>221</v>
      </c>
    </row>
    <row r="2" spans="1:1" x14ac:dyDescent="0.25">
      <c r="A2" s="10"/>
    </row>
    <row r="3" spans="1:1" x14ac:dyDescent="0.25">
      <c r="A3" s="10"/>
    </row>
    <row r="4" spans="1:1" x14ac:dyDescent="0.25">
      <c r="A4" s="10"/>
    </row>
    <row r="5" spans="1:1" x14ac:dyDescent="0.25">
      <c r="A5" s="10"/>
    </row>
    <row r="6" spans="1:1" x14ac:dyDescent="0.25">
      <c r="A6" s="10"/>
    </row>
    <row r="7" spans="1:1" x14ac:dyDescent="0.25">
      <c r="A7" s="10"/>
    </row>
    <row r="8" spans="1:1" x14ac:dyDescent="0.25">
      <c r="A8" s="10"/>
    </row>
    <row r="9" spans="1:1" x14ac:dyDescent="0.25">
      <c r="A9" s="10"/>
    </row>
    <row r="10" spans="1:1" x14ac:dyDescent="0.25">
      <c r="A10" s="10"/>
    </row>
    <row r="11" spans="1:1" x14ac:dyDescent="0.25">
      <c r="A11" s="10"/>
    </row>
    <row r="12" spans="1:1" x14ac:dyDescent="0.25">
      <c r="A12" s="10" t="s">
        <v>63</v>
      </c>
    </row>
    <row r="13" spans="1:1" x14ac:dyDescent="0.25">
      <c r="A13" s="10" t="s">
        <v>64</v>
      </c>
    </row>
    <row r="14" spans="1:1" x14ac:dyDescent="0.25">
      <c r="A14" s="10" t="s">
        <v>65</v>
      </c>
    </row>
    <row r="15" spans="1:1" x14ac:dyDescent="0.25">
      <c r="A15" s="10" t="s">
        <v>66</v>
      </c>
    </row>
    <row r="16" spans="1:1" x14ac:dyDescent="0.25">
      <c r="A16" s="10" t="s">
        <v>67</v>
      </c>
    </row>
    <row r="17" spans="1:1" x14ac:dyDescent="0.25">
      <c r="A17" s="10" t="s">
        <v>68</v>
      </c>
    </row>
    <row r="18" spans="1:1" x14ac:dyDescent="0.25">
      <c r="A18" s="10" t="s">
        <v>69</v>
      </c>
    </row>
    <row r="19" spans="1:1" x14ac:dyDescent="0.25">
      <c r="A19" s="10" t="s">
        <v>70</v>
      </c>
    </row>
    <row r="20" spans="1:1" x14ac:dyDescent="0.25">
      <c r="A20" s="10" t="s">
        <v>71</v>
      </c>
    </row>
    <row r="21" spans="1:1" x14ac:dyDescent="0.25">
      <c r="A21" s="10" t="s">
        <v>72</v>
      </c>
    </row>
    <row r="22" spans="1:1" x14ac:dyDescent="0.25">
      <c r="A22" s="10" t="s">
        <v>73</v>
      </c>
    </row>
    <row r="23" spans="1:1" x14ac:dyDescent="0.25">
      <c r="A23" s="10" t="s">
        <v>74</v>
      </c>
    </row>
    <row r="24" spans="1:1" x14ac:dyDescent="0.25">
      <c r="A24" s="10" t="s">
        <v>75</v>
      </c>
    </row>
    <row r="25" spans="1:1" x14ac:dyDescent="0.25">
      <c r="A25" s="10" t="s">
        <v>76</v>
      </c>
    </row>
    <row r="26" spans="1:1" x14ac:dyDescent="0.25">
      <c r="A26" s="10" t="s">
        <v>77</v>
      </c>
    </row>
    <row r="27" spans="1:1" x14ac:dyDescent="0.25">
      <c r="A27" s="10" t="s">
        <v>78</v>
      </c>
    </row>
    <row r="28" spans="1:1" x14ac:dyDescent="0.25">
      <c r="A28" s="10" t="s">
        <v>79</v>
      </c>
    </row>
    <row r="29" spans="1:1" x14ac:dyDescent="0.25">
      <c r="A29" s="10" t="s">
        <v>80</v>
      </c>
    </row>
    <row r="30" spans="1:1" x14ac:dyDescent="0.25">
      <c r="A30" s="10" t="s">
        <v>81</v>
      </c>
    </row>
    <row r="31" spans="1:1" x14ac:dyDescent="0.25">
      <c r="A31" s="10" t="s">
        <v>82</v>
      </c>
    </row>
    <row r="32" spans="1:1" x14ac:dyDescent="0.25">
      <c r="A32" s="10" t="s">
        <v>83</v>
      </c>
    </row>
    <row r="33" spans="1:1" x14ac:dyDescent="0.25">
      <c r="A33" s="10" t="s">
        <v>84</v>
      </c>
    </row>
    <row r="34" spans="1:1" x14ac:dyDescent="0.25">
      <c r="A34" s="10" t="s">
        <v>85</v>
      </c>
    </row>
    <row r="35" spans="1:1" x14ac:dyDescent="0.25">
      <c r="A35" s="10" t="s">
        <v>86</v>
      </c>
    </row>
    <row r="36" spans="1:1" x14ac:dyDescent="0.25">
      <c r="A36" s="10" t="s">
        <v>87</v>
      </c>
    </row>
    <row r="37" spans="1:1" x14ac:dyDescent="0.25">
      <c r="A37" s="10" t="s">
        <v>88</v>
      </c>
    </row>
    <row r="38" spans="1:1" x14ac:dyDescent="0.25">
      <c r="A38" s="10" t="s">
        <v>89</v>
      </c>
    </row>
    <row r="39" spans="1:1" x14ac:dyDescent="0.25">
      <c r="A39" s="10" t="s">
        <v>90</v>
      </c>
    </row>
    <row r="40" spans="1:1" x14ac:dyDescent="0.25">
      <c r="A40" s="10" t="s">
        <v>91</v>
      </c>
    </row>
    <row r="41" spans="1:1" x14ac:dyDescent="0.25">
      <c r="A41" s="10" t="s">
        <v>92</v>
      </c>
    </row>
    <row r="42" spans="1:1" x14ac:dyDescent="0.25">
      <c r="A42" s="10" t="s">
        <v>93</v>
      </c>
    </row>
    <row r="43" spans="1:1" x14ac:dyDescent="0.25">
      <c r="A43" s="10" t="s">
        <v>94</v>
      </c>
    </row>
    <row r="44" spans="1:1" x14ac:dyDescent="0.25">
      <c r="A44" s="10" t="s">
        <v>95</v>
      </c>
    </row>
    <row r="45" spans="1:1" x14ac:dyDescent="0.25">
      <c r="A45" s="10" t="s">
        <v>96</v>
      </c>
    </row>
    <row r="46" spans="1:1" x14ac:dyDescent="0.25">
      <c r="A46" s="10" t="s">
        <v>97</v>
      </c>
    </row>
    <row r="47" spans="1:1" x14ac:dyDescent="0.25">
      <c r="A47" s="10" t="s">
        <v>98</v>
      </c>
    </row>
    <row r="48" spans="1:1" x14ac:dyDescent="0.25">
      <c r="A48" s="10" t="s">
        <v>99</v>
      </c>
    </row>
    <row r="49" spans="1:1" x14ac:dyDescent="0.25">
      <c r="A49" s="10" t="s">
        <v>100</v>
      </c>
    </row>
    <row r="50" spans="1:1" x14ac:dyDescent="0.25">
      <c r="A50" s="10" t="s">
        <v>101</v>
      </c>
    </row>
    <row r="51" spans="1:1" x14ac:dyDescent="0.25">
      <c r="A51" s="10" t="s">
        <v>102</v>
      </c>
    </row>
    <row r="52" spans="1:1" x14ac:dyDescent="0.25">
      <c r="A52" s="10" t="s">
        <v>103</v>
      </c>
    </row>
    <row r="53" spans="1:1" x14ac:dyDescent="0.25">
      <c r="A53" s="10" t="s">
        <v>104</v>
      </c>
    </row>
    <row r="54" spans="1:1" x14ac:dyDescent="0.25">
      <c r="A54" s="10" t="s">
        <v>105</v>
      </c>
    </row>
    <row r="55" spans="1:1" x14ac:dyDescent="0.25">
      <c r="A55" s="10" t="s">
        <v>106</v>
      </c>
    </row>
    <row r="56" spans="1:1" x14ac:dyDescent="0.25">
      <c r="A56" s="10" t="s">
        <v>107</v>
      </c>
    </row>
    <row r="57" spans="1:1" x14ac:dyDescent="0.25">
      <c r="A57" s="10" t="s">
        <v>108</v>
      </c>
    </row>
    <row r="58" spans="1:1" x14ac:dyDescent="0.25">
      <c r="A58" s="10" t="s">
        <v>109</v>
      </c>
    </row>
    <row r="59" spans="1:1" x14ac:dyDescent="0.25">
      <c r="A59" s="10" t="s">
        <v>110</v>
      </c>
    </row>
    <row r="60" spans="1:1" x14ac:dyDescent="0.25">
      <c r="A60" s="10" t="s">
        <v>111</v>
      </c>
    </row>
    <row r="61" spans="1:1" x14ac:dyDescent="0.25">
      <c r="A61" s="10" t="s">
        <v>112</v>
      </c>
    </row>
    <row r="62" spans="1:1" x14ac:dyDescent="0.25">
      <c r="A62" s="10" t="s">
        <v>113</v>
      </c>
    </row>
    <row r="63" spans="1:1" x14ac:dyDescent="0.25">
      <c r="A63" s="10" t="s">
        <v>114</v>
      </c>
    </row>
    <row r="64" spans="1:1" x14ac:dyDescent="0.25">
      <c r="A64" s="10" t="s">
        <v>115</v>
      </c>
    </row>
    <row r="65" spans="1:1" x14ac:dyDescent="0.25">
      <c r="A65" s="10" t="s">
        <v>116</v>
      </c>
    </row>
    <row r="66" spans="1:1" x14ac:dyDescent="0.25">
      <c r="A66" s="10" t="s">
        <v>117</v>
      </c>
    </row>
    <row r="67" spans="1:1" x14ac:dyDescent="0.25">
      <c r="A67" s="10" t="s">
        <v>118</v>
      </c>
    </row>
    <row r="68" spans="1:1" x14ac:dyDescent="0.25">
      <c r="A68" s="10" t="s">
        <v>119</v>
      </c>
    </row>
    <row r="69" spans="1:1" x14ac:dyDescent="0.25">
      <c r="A69" s="10" t="s">
        <v>120</v>
      </c>
    </row>
    <row r="70" spans="1:1" x14ac:dyDescent="0.25">
      <c r="A70" s="10" t="s">
        <v>121</v>
      </c>
    </row>
    <row r="71" spans="1:1" x14ac:dyDescent="0.25">
      <c r="A71" s="10" t="s">
        <v>122</v>
      </c>
    </row>
    <row r="72" spans="1:1" x14ac:dyDescent="0.25">
      <c r="A72" s="10" t="s">
        <v>123</v>
      </c>
    </row>
    <row r="73" spans="1:1" x14ac:dyDescent="0.25">
      <c r="A73" s="10" t="s">
        <v>124</v>
      </c>
    </row>
    <row r="74" spans="1:1" x14ac:dyDescent="0.25">
      <c r="A74" s="10" t="s">
        <v>125</v>
      </c>
    </row>
    <row r="75" spans="1:1" x14ac:dyDescent="0.25">
      <c r="A75" s="10" t="s">
        <v>126</v>
      </c>
    </row>
    <row r="76" spans="1:1" x14ac:dyDescent="0.25">
      <c r="A76" s="10" t="s">
        <v>127</v>
      </c>
    </row>
    <row r="77" spans="1:1" x14ac:dyDescent="0.25">
      <c r="A77" s="10" t="s">
        <v>128</v>
      </c>
    </row>
    <row r="78" spans="1:1" x14ac:dyDescent="0.25">
      <c r="A78" s="10" t="s">
        <v>129</v>
      </c>
    </row>
    <row r="79" spans="1:1" x14ac:dyDescent="0.25">
      <c r="A79" s="10" t="s">
        <v>130</v>
      </c>
    </row>
    <row r="80" spans="1:1" x14ac:dyDescent="0.25">
      <c r="A80" s="10" t="s">
        <v>131</v>
      </c>
    </row>
    <row r="81" spans="1:1" x14ac:dyDescent="0.25">
      <c r="A81" s="10" t="s">
        <v>132</v>
      </c>
    </row>
    <row r="82" spans="1:1" x14ac:dyDescent="0.25">
      <c r="A82" s="10" t="s">
        <v>133</v>
      </c>
    </row>
    <row r="83" spans="1:1" x14ac:dyDescent="0.25">
      <c r="A83" s="10" t="s">
        <v>134</v>
      </c>
    </row>
    <row r="84" spans="1:1" x14ac:dyDescent="0.25">
      <c r="A84" s="10" t="s">
        <v>135</v>
      </c>
    </row>
    <row r="85" spans="1:1" x14ac:dyDescent="0.25">
      <c r="A85" s="10" t="s">
        <v>136</v>
      </c>
    </row>
    <row r="86" spans="1:1" x14ac:dyDescent="0.25">
      <c r="A86" s="10" t="s">
        <v>137</v>
      </c>
    </row>
    <row r="87" spans="1:1" x14ac:dyDescent="0.25">
      <c r="A87" s="10" t="s">
        <v>138</v>
      </c>
    </row>
    <row r="88" spans="1:1" x14ac:dyDescent="0.25">
      <c r="A88" s="10" t="s">
        <v>139</v>
      </c>
    </row>
    <row r="89" spans="1:1" x14ac:dyDescent="0.25">
      <c r="A89" s="10" t="s">
        <v>140</v>
      </c>
    </row>
    <row r="90" spans="1:1" x14ac:dyDescent="0.25">
      <c r="A90" s="10" t="s">
        <v>141</v>
      </c>
    </row>
    <row r="91" spans="1:1" x14ac:dyDescent="0.25">
      <c r="A91" s="10" t="s">
        <v>142</v>
      </c>
    </row>
    <row r="92" spans="1:1" x14ac:dyDescent="0.25">
      <c r="A92" s="10" t="s">
        <v>143</v>
      </c>
    </row>
    <row r="93" spans="1:1" x14ac:dyDescent="0.25">
      <c r="A93" s="10" t="s">
        <v>144</v>
      </c>
    </row>
    <row r="94" spans="1:1" x14ac:dyDescent="0.25">
      <c r="A94" s="10" t="s">
        <v>145</v>
      </c>
    </row>
    <row r="95" spans="1:1" x14ac:dyDescent="0.25">
      <c r="A95" s="10" t="s">
        <v>146</v>
      </c>
    </row>
    <row r="96" spans="1:1" x14ac:dyDescent="0.25">
      <c r="A96" s="10" t="s">
        <v>147</v>
      </c>
    </row>
    <row r="97" spans="1:1" x14ac:dyDescent="0.25">
      <c r="A97" s="10" t="s">
        <v>148</v>
      </c>
    </row>
    <row r="98" spans="1:1" x14ac:dyDescent="0.25">
      <c r="A98" s="10" t="s">
        <v>149</v>
      </c>
    </row>
    <row r="99" spans="1:1" x14ac:dyDescent="0.25">
      <c r="A99" s="10" t="s">
        <v>150</v>
      </c>
    </row>
    <row r="100" spans="1:1" x14ac:dyDescent="0.25">
      <c r="A100" s="10" t="s">
        <v>151</v>
      </c>
    </row>
    <row r="101" spans="1:1" x14ac:dyDescent="0.25">
      <c r="A101" s="10" t="s">
        <v>152</v>
      </c>
    </row>
    <row r="102" spans="1:1" x14ac:dyDescent="0.25">
      <c r="A102" s="10" t="s">
        <v>153</v>
      </c>
    </row>
    <row r="103" spans="1:1" x14ac:dyDescent="0.25">
      <c r="A103" s="10" t="s">
        <v>154</v>
      </c>
    </row>
    <row r="104" spans="1:1" x14ac:dyDescent="0.25">
      <c r="A104" s="10" t="s">
        <v>155</v>
      </c>
    </row>
    <row r="105" spans="1:1" x14ac:dyDescent="0.25">
      <c r="A105" s="10" t="s">
        <v>156</v>
      </c>
    </row>
    <row r="106" spans="1:1" x14ac:dyDescent="0.25">
      <c r="A106" s="10" t="s">
        <v>157</v>
      </c>
    </row>
    <row r="107" spans="1:1" x14ac:dyDescent="0.25">
      <c r="A107" s="10" t="s">
        <v>158</v>
      </c>
    </row>
    <row r="108" spans="1:1" x14ac:dyDescent="0.25">
      <c r="A108" s="10" t="s">
        <v>159</v>
      </c>
    </row>
    <row r="109" spans="1:1" x14ac:dyDescent="0.25">
      <c r="A109" s="10" t="s">
        <v>160</v>
      </c>
    </row>
    <row r="110" spans="1:1" x14ac:dyDescent="0.25">
      <c r="A110" s="10" t="s">
        <v>161</v>
      </c>
    </row>
    <row r="111" spans="1:1" x14ac:dyDescent="0.25">
      <c r="A111" s="10" t="s">
        <v>162</v>
      </c>
    </row>
    <row r="112" spans="1:1" x14ac:dyDescent="0.25">
      <c r="A112" s="10" t="s">
        <v>163</v>
      </c>
    </row>
    <row r="113" spans="1:1" x14ac:dyDescent="0.25">
      <c r="A113" s="10" t="s">
        <v>164</v>
      </c>
    </row>
    <row r="114" spans="1:1" x14ac:dyDescent="0.25">
      <c r="A114" s="10" t="s">
        <v>165</v>
      </c>
    </row>
    <row r="115" spans="1:1" x14ac:dyDescent="0.25">
      <c r="A115" s="10" t="s">
        <v>166</v>
      </c>
    </row>
    <row r="116" spans="1:1" x14ac:dyDescent="0.25">
      <c r="A116" s="10" t="s">
        <v>167</v>
      </c>
    </row>
    <row r="117" spans="1:1" x14ac:dyDescent="0.25">
      <c r="A117" s="10" t="s">
        <v>168</v>
      </c>
    </row>
    <row r="118" spans="1:1" x14ac:dyDescent="0.25">
      <c r="A118" s="10" t="s">
        <v>169</v>
      </c>
    </row>
    <row r="119" spans="1:1" x14ac:dyDescent="0.25">
      <c r="A119" s="10" t="s">
        <v>170</v>
      </c>
    </row>
    <row r="120" spans="1:1" x14ac:dyDescent="0.25">
      <c r="A120" s="10" t="s">
        <v>171</v>
      </c>
    </row>
    <row r="121" spans="1:1" x14ac:dyDescent="0.25">
      <c r="A121" s="10" t="s">
        <v>172</v>
      </c>
    </row>
    <row r="122" spans="1:1" x14ac:dyDescent="0.25">
      <c r="A122" s="10" t="s">
        <v>173</v>
      </c>
    </row>
    <row r="123" spans="1:1" x14ac:dyDescent="0.25">
      <c r="A123" s="10" t="s">
        <v>174</v>
      </c>
    </row>
    <row r="124" spans="1:1" x14ac:dyDescent="0.25">
      <c r="A124" s="10" t="s">
        <v>175</v>
      </c>
    </row>
    <row r="125" spans="1:1" x14ac:dyDescent="0.25">
      <c r="A125" s="10" t="s">
        <v>176</v>
      </c>
    </row>
    <row r="126" spans="1:1" x14ac:dyDescent="0.25">
      <c r="A126" s="10" t="s">
        <v>177</v>
      </c>
    </row>
    <row r="127" spans="1:1" x14ac:dyDescent="0.25">
      <c r="A127" s="10" t="s">
        <v>178</v>
      </c>
    </row>
    <row r="128" spans="1:1" x14ac:dyDescent="0.25">
      <c r="A128" s="10" t="s">
        <v>179</v>
      </c>
    </row>
    <row r="129" spans="1:1" x14ac:dyDescent="0.25">
      <c r="A129" s="10" t="s">
        <v>180</v>
      </c>
    </row>
    <row r="130" spans="1:1" x14ac:dyDescent="0.25">
      <c r="A130" s="10" t="s">
        <v>181</v>
      </c>
    </row>
    <row r="131" spans="1:1" x14ac:dyDescent="0.25">
      <c r="A131" s="10" t="s">
        <v>182</v>
      </c>
    </row>
    <row r="132" spans="1:1" x14ac:dyDescent="0.25">
      <c r="A132" s="10" t="s">
        <v>183</v>
      </c>
    </row>
    <row r="133" spans="1:1" x14ac:dyDescent="0.25">
      <c r="A133" s="10" t="s">
        <v>184</v>
      </c>
    </row>
    <row r="134" spans="1:1" x14ac:dyDescent="0.25">
      <c r="A134" s="10" t="s">
        <v>185</v>
      </c>
    </row>
    <row r="135" spans="1:1" x14ac:dyDescent="0.25">
      <c r="A135" s="10" t="s">
        <v>186</v>
      </c>
    </row>
    <row r="136" spans="1:1" x14ac:dyDescent="0.25">
      <c r="A136" s="10" t="s">
        <v>187</v>
      </c>
    </row>
    <row r="137" spans="1:1" x14ac:dyDescent="0.25">
      <c r="A137" s="10" t="s">
        <v>188</v>
      </c>
    </row>
    <row r="138" spans="1:1" x14ac:dyDescent="0.25">
      <c r="A138" s="10" t="s">
        <v>189</v>
      </c>
    </row>
    <row r="139" spans="1:1" x14ac:dyDescent="0.25">
      <c r="A139" s="10" t="s">
        <v>190</v>
      </c>
    </row>
    <row r="140" spans="1:1" x14ac:dyDescent="0.25">
      <c r="A140" s="10" t="s">
        <v>191</v>
      </c>
    </row>
    <row r="141" spans="1:1" x14ac:dyDescent="0.25">
      <c r="A141" s="10" t="s">
        <v>192</v>
      </c>
    </row>
    <row r="142" spans="1:1" x14ac:dyDescent="0.25">
      <c r="A142" s="10" t="s">
        <v>193</v>
      </c>
    </row>
    <row r="143" spans="1:1" x14ac:dyDescent="0.25">
      <c r="A143" s="10" t="s">
        <v>194</v>
      </c>
    </row>
    <row r="144" spans="1:1" x14ac:dyDescent="0.25">
      <c r="A144" s="10" t="s">
        <v>195</v>
      </c>
    </row>
    <row r="145" spans="1:1" x14ac:dyDescent="0.25">
      <c r="A145" s="10" t="s">
        <v>196</v>
      </c>
    </row>
    <row r="146" spans="1:1" x14ac:dyDescent="0.25">
      <c r="A146" s="10" t="s">
        <v>197</v>
      </c>
    </row>
    <row r="147" spans="1:1" x14ac:dyDescent="0.25">
      <c r="A147" s="10" t="s">
        <v>198</v>
      </c>
    </row>
    <row r="148" spans="1:1" x14ac:dyDescent="0.25">
      <c r="A148" s="10" t="s">
        <v>199</v>
      </c>
    </row>
    <row r="149" spans="1:1" x14ac:dyDescent="0.25">
      <c r="A149" s="10" t="s">
        <v>200</v>
      </c>
    </row>
    <row r="150" spans="1:1" x14ac:dyDescent="0.25">
      <c r="A150" s="10" t="s">
        <v>201</v>
      </c>
    </row>
    <row r="151" spans="1:1" x14ac:dyDescent="0.25">
      <c r="A151" s="10" t="s">
        <v>202</v>
      </c>
    </row>
    <row r="152" spans="1:1" x14ac:dyDescent="0.25">
      <c r="A152" s="10" t="s">
        <v>203</v>
      </c>
    </row>
    <row r="153" spans="1:1" x14ac:dyDescent="0.25">
      <c r="A153" s="10" t="s">
        <v>204</v>
      </c>
    </row>
    <row r="154" spans="1:1" x14ac:dyDescent="0.25">
      <c r="A154" s="10" t="s">
        <v>205</v>
      </c>
    </row>
    <row r="155" spans="1:1" x14ac:dyDescent="0.25">
      <c r="A155" s="10" t="s">
        <v>206</v>
      </c>
    </row>
    <row r="156" spans="1:1" x14ac:dyDescent="0.25">
      <c r="A156" s="10" t="s">
        <v>207</v>
      </c>
    </row>
    <row r="157" spans="1:1" x14ac:dyDescent="0.25">
      <c r="A157" s="10" t="s">
        <v>208</v>
      </c>
    </row>
    <row r="158" spans="1:1" x14ac:dyDescent="0.25">
      <c r="A158" s="10" t="s">
        <v>209</v>
      </c>
    </row>
    <row r="159" spans="1:1" x14ac:dyDescent="0.25">
      <c r="A159" s="10" t="s">
        <v>210</v>
      </c>
    </row>
    <row r="160" spans="1:1" x14ac:dyDescent="0.25">
      <c r="A160" s="10" t="s">
        <v>211</v>
      </c>
    </row>
    <row r="161" spans="1:1" x14ac:dyDescent="0.25">
      <c r="A161" s="10" t="s">
        <v>212</v>
      </c>
    </row>
    <row r="162" spans="1:1" x14ac:dyDescent="0.25">
      <c r="A162" s="10" t="s">
        <v>213</v>
      </c>
    </row>
    <row r="163" spans="1:1" x14ac:dyDescent="0.25">
      <c r="A163" s="10" t="s">
        <v>214</v>
      </c>
    </row>
    <row r="164" spans="1:1" x14ac:dyDescent="0.25">
      <c r="A164" s="10" t="s">
        <v>215</v>
      </c>
    </row>
    <row r="165" spans="1:1" x14ac:dyDescent="0.25">
      <c r="A165" s="10" t="s">
        <v>216</v>
      </c>
    </row>
    <row r="166" spans="1:1" x14ac:dyDescent="0.25">
      <c r="A166" s="10" t="s">
        <v>217</v>
      </c>
    </row>
    <row r="167" spans="1:1" x14ac:dyDescent="0.25">
      <c r="A167" s="10" t="s">
        <v>218</v>
      </c>
    </row>
    <row r="168" spans="1:1" x14ac:dyDescent="0.25">
      <c r="A168" s="10" t="s">
        <v>219</v>
      </c>
    </row>
    <row r="169" spans="1:1" x14ac:dyDescent="0.25">
      <c r="A169" s="10" t="s">
        <v>220</v>
      </c>
    </row>
    <row r="170" spans="1:1" x14ac:dyDescent="0.25">
      <c r="A170" s="10" t="s">
        <v>62</v>
      </c>
    </row>
    <row r="171" spans="1:1" x14ac:dyDescent="0.25">
      <c r="A171" s="10" t="s">
        <v>62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5E104-9870-4645-BC07-C5B113EA6E4C}">
  <sheetPr codeName="Sheet4"/>
  <dimension ref="B1:X53"/>
  <sheetViews>
    <sheetView workbookViewId="0">
      <selection activeCell="F21" sqref="F21:F22"/>
    </sheetView>
  </sheetViews>
  <sheetFormatPr defaultRowHeight="15" x14ac:dyDescent="0.25"/>
  <cols>
    <col min="2" max="2" width="18.140625" customWidth="1"/>
    <col min="3" max="3" width="10.7109375" bestFit="1" customWidth="1"/>
    <col min="4" max="4" width="12.5703125" bestFit="1" customWidth="1"/>
    <col min="5" max="5" width="15" customWidth="1"/>
    <col min="6" max="6" width="21" customWidth="1"/>
    <col min="8" max="8" width="12.5703125" bestFit="1" customWidth="1"/>
  </cols>
  <sheetData>
    <row r="1" spans="2:24" ht="34.5" customHeight="1" thickBot="1" x14ac:dyDescent="0.3"/>
    <row r="2" spans="2:24" ht="47.25" customHeight="1" thickBot="1" x14ac:dyDescent="0.3">
      <c r="B2" s="70" t="s">
        <v>59</v>
      </c>
      <c r="C2" s="71"/>
      <c r="D2" s="71"/>
      <c r="E2" s="71"/>
      <c r="F2" s="72"/>
    </row>
    <row r="3" spans="2:24" x14ac:dyDescent="0.25">
      <c r="B3" s="73" t="s">
        <v>51</v>
      </c>
      <c r="C3" s="75" t="s">
        <v>52</v>
      </c>
      <c r="D3" s="75" t="s">
        <v>53</v>
      </c>
      <c r="E3" s="75" t="s">
        <v>57</v>
      </c>
      <c r="F3" s="76" t="s">
        <v>58</v>
      </c>
    </row>
    <row r="4" spans="2:24" ht="15.75" thickBot="1" x14ac:dyDescent="0.3">
      <c r="B4" s="74"/>
      <c r="C4" s="63"/>
      <c r="D4" s="63"/>
      <c r="E4" s="63"/>
      <c r="F4" s="77"/>
    </row>
    <row r="5" spans="2:24" x14ac:dyDescent="0.25">
      <c r="B5" s="29">
        <v>32028</v>
      </c>
      <c r="C5" s="27">
        <v>44830</v>
      </c>
      <c r="D5" s="28">
        <v>29044</v>
      </c>
      <c r="E5" s="28">
        <f>+D5</f>
        <v>29044</v>
      </c>
      <c r="F5" s="30">
        <f t="shared" ref="F5:F20" si="0">+E5*0.8</f>
        <v>23235.200000000001</v>
      </c>
    </row>
    <row r="6" spans="2:24" x14ac:dyDescent="0.25">
      <c r="B6" s="29">
        <v>32149</v>
      </c>
      <c r="C6" s="27">
        <v>44855</v>
      </c>
      <c r="D6" s="28">
        <v>52276.2</v>
      </c>
      <c r="E6" s="28">
        <f>+D6</f>
        <v>52276.2</v>
      </c>
      <c r="F6" s="30">
        <f t="shared" si="0"/>
        <v>41820.959999999999</v>
      </c>
      <c r="P6" t="s">
        <v>230</v>
      </c>
      <c r="Q6">
        <f>90+70</f>
        <v>160</v>
      </c>
      <c r="R6">
        <v>19</v>
      </c>
      <c r="S6">
        <f>+Q6*R6</f>
        <v>3040</v>
      </c>
      <c r="U6" t="s">
        <v>223</v>
      </c>
      <c r="V6">
        <v>11</v>
      </c>
      <c r="W6">
        <v>18</v>
      </c>
      <c r="X6">
        <f>+W6*V6</f>
        <v>198</v>
      </c>
    </row>
    <row r="7" spans="2:24" x14ac:dyDescent="0.25">
      <c r="B7" s="29">
        <v>32331</v>
      </c>
      <c r="C7" s="27">
        <v>44881</v>
      </c>
      <c r="D7" s="28">
        <v>53644.87</v>
      </c>
      <c r="E7" s="28">
        <v>27612.3</v>
      </c>
      <c r="F7" s="30">
        <f t="shared" si="0"/>
        <v>22089.84</v>
      </c>
      <c r="V7">
        <v>10</v>
      </c>
      <c r="W7">
        <v>10</v>
      </c>
      <c r="X7">
        <f>+W7*V7</f>
        <v>100</v>
      </c>
    </row>
    <row r="8" spans="2:24" x14ac:dyDescent="0.25">
      <c r="B8" s="29" t="s">
        <v>54</v>
      </c>
      <c r="C8" s="27">
        <v>44914</v>
      </c>
      <c r="D8" s="28">
        <v>74334</v>
      </c>
      <c r="E8" s="28">
        <v>11980.4</v>
      </c>
      <c r="F8" s="30">
        <f t="shared" si="0"/>
        <v>9584.32</v>
      </c>
      <c r="M8">
        <f>113764+10993.31</f>
        <v>124757.31</v>
      </c>
      <c r="V8">
        <v>2</v>
      </c>
      <c r="W8">
        <v>24</v>
      </c>
      <c r="X8">
        <f>+W8*V8</f>
        <v>48</v>
      </c>
    </row>
    <row r="9" spans="2:24" x14ac:dyDescent="0.25">
      <c r="B9" s="29">
        <v>32682</v>
      </c>
      <c r="C9" s="27">
        <v>44953</v>
      </c>
      <c r="D9" s="28">
        <v>1601.25</v>
      </c>
      <c r="E9" s="28">
        <f t="shared" ref="E9:E20" si="1">+D9</f>
        <v>1601.25</v>
      </c>
      <c r="F9" s="30">
        <f t="shared" si="0"/>
        <v>1281</v>
      </c>
      <c r="V9">
        <v>2</v>
      </c>
      <c r="W9">
        <v>40</v>
      </c>
      <c r="X9">
        <f>+W9*V9</f>
        <v>80</v>
      </c>
    </row>
    <row r="10" spans="2:24" x14ac:dyDescent="0.25">
      <c r="B10" s="31">
        <v>33196</v>
      </c>
      <c r="C10" s="32">
        <v>45043</v>
      </c>
      <c r="D10" s="33">
        <v>9419.5</v>
      </c>
      <c r="E10" s="33">
        <f t="shared" si="1"/>
        <v>9419.5</v>
      </c>
      <c r="F10" s="34">
        <f t="shared" si="0"/>
        <v>7535.6</v>
      </c>
      <c r="M10">
        <f>10716.85*0.9</f>
        <v>9645.1650000000009</v>
      </c>
    </row>
    <row r="11" spans="2:24" x14ac:dyDescent="0.25">
      <c r="B11" s="29">
        <v>33536</v>
      </c>
      <c r="C11" s="27">
        <v>45105</v>
      </c>
      <c r="D11" s="28">
        <v>12857.3</v>
      </c>
      <c r="E11" s="28">
        <f t="shared" si="1"/>
        <v>12857.3</v>
      </c>
      <c r="F11" s="30">
        <f t="shared" si="0"/>
        <v>10285.84</v>
      </c>
      <c r="P11">
        <v>500</v>
      </c>
    </row>
    <row r="12" spans="2:24" x14ac:dyDescent="0.25">
      <c r="B12" s="29">
        <v>33935</v>
      </c>
      <c r="C12" s="27">
        <v>45134</v>
      </c>
      <c r="D12" s="28">
        <v>2100</v>
      </c>
      <c r="E12" s="28">
        <f t="shared" si="1"/>
        <v>2100</v>
      </c>
      <c r="F12" s="30">
        <f t="shared" si="0"/>
        <v>1680</v>
      </c>
      <c r="P12">
        <v>1140</v>
      </c>
    </row>
    <row r="13" spans="2:24" x14ac:dyDescent="0.25">
      <c r="B13" s="29">
        <v>34115</v>
      </c>
      <c r="C13" s="27">
        <v>45162</v>
      </c>
      <c r="D13" s="28">
        <v>18996.38</v>
      </c>
      <c r="E13" s="28">
        <f t="shared" si="1"/>
        <v>18996.38</v>
      </c>
      <c r="F13" s="30">
        <f t="shared" si="0"/>
        <v>15197.104000000001</v>
      </c>
    </row>
    <row r="14" spans="2:24" x14ac:dyDescent="0.25">
      <c r="B14" s="29">
        <v>34456</v>
      </c>
      <c r="C14" s="27">
        <v>45198</v>
      </c>
      <c r="D14" s="28">
        <v>4389.3999999999996</v>
      </c>
      <c r="E14" s="28">
        <f t="shared" si="1"/>
        <v>4389.3999999999996</v>
      </c>
      <c r="F14" s="30">
        <f t="shared" si="0"/>
        <v>3511.52</v>
      </c>
      <c r="P14">
        <v>540</v>
      </c>
    </row>
    <row r="15" spans="2:24" x14ac:dyDescent="0.25">
      <c r="B15" s="29">
        <v>24666</v>
      </c>
      <c r="C15" s="27">
        <v>45230</v>
      </c>
      <c r="D15" s="28">
        <v>1959</v>
      </c>
      <c r="E15" s="28">
        <f t="shared" si="1"/>
        <v>1959</v>
      </c>
      <c r="F15" s="30">
        <f t="shared" si="0"/>
        <v>1567.2</v>
      </c>
    </row>
    <row r="16" spans="2:24" x14ac:dyDescent="0.25">
      <c r="B16" s="29">
        <v>35136</v>
      </c>
      <c r="C16" s="27">
        <v>45287</v>
      </c>
      <c r="D16" s="28">
        <v>552.9</v>
      </c>
      <c r="E16" s="28">
        <f t="shared" si="1"/>
        <v>552.9</v>
      </c>
      <c r="F16" s="30">
        <f t="shared" si="0"/>
        <v>442.32</v>
      </c>
      <c r="P16">
        <v>1270</v>
      </c>
    </row>
    <row r="17" spans="2:20" x14ac:dyDescent="0.25">
      <c r="B17" s="29">
        <v>35316</v>
      </c>
      <c r="C17" s="27">
        <v>45317</v>
      </c>
      <c r="D17" s="28">
        <v>9600</v>
      </c>
      <c r="E17" s="28">
        <f t="shared" si="1"/>
        <v>9600</v>
      </c>
      <c r="F17" s="30">
        <f t="shared" si="0"/>
        <v>7680</v>
      </c>
      <c r="P17">
        <v>750</v>
      </c>
    </row>
    <row r="18" spans="2:20" x14ac:dyDescent="0.25">
      <c r="B18" s="29">
        <v>35482</v>
      </c>
      <c r="C18" s="27">
        <v>45348</v>
      </c>
      <c r="D18" s="28">
        <v>525</v>
      </c>
      <c r="E18" s="28">
        <f t="shared" si="1"/>
        <v>525</v>
      </c>
      <c r="F18" s="30">
        <f t="shared" si="0"/>
        <v>420</v>
      </c>
      <c r="P18">
        <v>1100</v>
      </c>
    </row>
    <row r="19" spans="2:20" x14ac:dyDescent="0.25">
      <c r="B19" s="29">
        <v>35662</v>
      </c>
      <c r="C19" s="27">
        <v>45379</v>
      </c>
      <c r="D19" s="28">
        <v>975</v>
      </c>
      <c r="E19" s="28">
        <f t="shared" si="1"/>
        <v>975</v>
      </c>
      <c r="F19" s="30">
        <f t="shared" si="0"/>
        <v>780</v>
      </c>
    </row>
    <row r="20" spans="2:20" ht="15.75" thickBot="1" x14ac:dyDescent="0.3">
      <c r="B20" s="35">
        <v>35899</v>
      </c>
      <c r="C20" s="36">
        <v>45406</v>
      </c>
      <c r="D20" s="37">
        <v>2948.4</v>
      </c>
      <c r="E20" s="37">
        <f t="shared" si="1"/>
        <v>2948.4</v>
      </c>
      <c r="F20" s="38">
        <f t="shared" si="0"/>
        <v>2358.7200000000003</v>
      </c>
      <c r="P20" t="s">
        <v>222</v>
      </c>
      <c r="R20" s="9">
        <v>850</v>
      </c>
      <c r="S20">
        <f>+R20*12</f>
        <v>10200</v>
      </c>
    </row>
    <row r="21" spans="2:20" x14ac:dyDescent="0.25">
      <c r="B21" s="66" t="s">
        <v>56</v>
      </c>
      <c r="C21" s="67"/>
      <c r="D21" s="62">
        <f>SUM(D5:D20)</f>
        <v>275223.2</v>
      </c>
      <c r="E21" s="62">
        <f>SUM(E5:E20)</f>
        <v>186837.02999999997</v>
      </c>
      <c r="F21" s="64">
        <f>SUM(F5:F20)</f>
        <v>149469.62400000001</v>
      </c>
      <c r="P21" t="s">
        <v>223</v>
      </c>
      <c r="R21">
        <f t="shared" ref="R21:R29" si="2">+S21*T21</f>
        <v>21600</v>
      </c>
      <c r="S21">
        <v>18</v>
      </c>
      <c r="T21">
        <v>1200</v>
      </c>
    </row>
    <row r="22" spans="2:20" ht="15.75" thickBot="1" x14ac:dyDescent="0.3">
      <c r="B22" s="68"/>
      <c r="C22" s="69"/>
      <c r="D22" s="63"/>
      <c r="E22" s="63"/>
      <c r="F22" s="65"/>
      <c r="H22" s="3">
        <f>161697.51+1804.03</f>
        <v>163501.54</v>
      </c>
      <c r="J22">
        <f>160/2.54</f>
        <v>62.99212598425197</v>
      </c>
      <c r="P22" t="s">
        <v>224</v>
      </c>
      <c r="R22">
        <f t="shared" si="2"/>
        <v>4000</v>
      </c>
      <c r="S22">
        <v>2</v>
      </c>
      <c r="T22">
        <v>2000</v>
      </c>
    </row>
    <row r="23" spans="2:20" x14ac:dyDescent="0.25">
      <c r="B23" t="s">
        <v>55</v>
      </c>
      <c r="P23" t="s">
        <v>225</v>
      </c>
      <c r="R23">
        <f t="shared" si="2"/>
        <v>10000</v>
      </c>
      <c r="S23">
        <v>1</v>
      </c>
      <c r="T23">
        <v>10000</v>
      </c>
    </row>
    <row r="24" spans="2:20" x14ac:dyDescent="0.25">
      <c r="P24" t="s">
        <v>226</v>
      </c>
      <c r="R24">
        <f t="shared" si="2"/>
        <v>30000</v>
      </c>
      <c r="S24">
        <v>1</v>
      </c>
      <c r="T24">
        <v>30000</v>
      </c>
    </row>
    <row r="25" spans="2:20" x14ac:dyDescent="0.25">
      <c r="H25">
        <f>1804.03/2349</f>
        <v>0.7679991485738612</v>
      </c>
      <c r="P25" t="s">
        <v>227</v>
      </c>
      <c r="R25">
        <f t="shared" si="2"/>
        <v>30000</v>
      </c>
      <c r="S25">
        <v>1</v>
      </c>
      <c r="T25">
        <v>30000</v>
      </c>
    </row>
    <row r="26" spans="2:20" x14ac:dyDescent="0.25">
      <c r="H26">
        <f>11500*0.768</f>
        <v>8832</v>
      </c>
      <c r="P26" t="s">
        <v>228</v>
      </c>
      <c r="R26">
        <f t="shared" si="2"/>
        <v>1900</v>
      </c>
      <c r="S26">
        <f>+S6/32</f>
        <v>95</v>
      </c>
      <c r="T26">
        <v>20</v>
      </c>
    </row>
    <row r="27" spans="2:20" x14ac:dyDescent="0.25">
      <c r="P27" t="s">
        <v>229</v>
      </c>
      <c r="R27">
        <f t="shared" si="2"/>
        <v>4180</v>
      </c>
      <c r="S27">
        <f>+S6/32</f>
        <v>95</v>
      </c>
      <c r="T27">
        <v>44</v>
      </c>
    </row>
    <row r="28" spans="2:20" x14ac:dyDescent="0.25">
      <c r="P28" t="s">
        <v>231</v>
      </c>
      <c r="R28">
        <f t="shared" si="2"/>
        <v>6912</v>
      </c>
      <c r="S28">
        <f>16*16</f>
        <v>256</v>
      </c>
      <c r="T28">
        <v>27</v>
      </c>
    </row>
    <row r="29" spans="2:20" x14ac:dyDescent="0.25">
      <c r="P29" t="s">
        <v>236</v>
      </c>
      <c r="R29">
        <f t="shared" si="2"/>
        <v>3750</v>
      </c>
      <c r="S29">
        <v>15</v>
      </c>
      <c r="T29">
        <v>250</v>
      </c>
    </row>
    <row r="30" spans="2:20" x14ac:dyDescent="0.25">
      <c r="C30">
        <v>24</v>
      </c>
      <c r="D30" t="s">
        <v>232</v>
      </c>
      <c r="E30">
        <v>250</v>
      </c>
      <c r="F30">
        <f>+E30</f>
        <v>250</v>
      </c>
    </row>
    <row r="31" spans="2:20" x14ac:dyDescent="0.25">
      <c r="D31" t="s">
        <v>32</v>
      </c>
      <c r="E31">
        <v>160</v>
      </c>
      <c r="F31">
        <f t="shared" ref="F31:F45" si="3">+E31</f>
        <v>160</v>
      </c>
    </row>
    <row r="32" spans="2:20" x14ac:dyDescent="0.25">
      <c r="D32" t="s">
        <v>33</v>
      </c>
      <c r="E32">
        <v>290</v>
      </c>
      <c r="F32">
        <f t="shared" si="3"/>
        <v>290</v>
      </c>
    </row>
    <row r="33" spans="3:10" x14ac:dyDescent="0.25">
      <c r="D33" t="s">
        <v>34</v>
      </c>
      <c r="E33">
        <v>270</v>
      </c>
      <c r="F33">
        <f t="shared" si="3"/>
        <v>270</v>
      </c>
    </row>
    <row r="34" spans="3:10" x14ac:dyDescent="0.25">
      <c r="D34" t="s">
        <v>35</v>
      </c>
      <c r="E34">
        <v>2040</v>
      </c>
      <c r="F34">
        <f>+E34+G34</f>
        <v>1440</v>
      </c>
      <c r="G34">
        <v>-600</v>
      </c>
      <c r="H34" t="s">
        <v>233</v>
      </c>
    </row>
    <row r="35" spans="3:10" x14ac:dyDescent="0.25">
      <c r="D35" t="s">
        <v>36</v>
      </c>
      <c r="E35">
        <v>1790</v>
      </c>
      <c r="F35">
        <f t="shared" si="3"/>
        <v>1790</v>
      </c>
    </row>
    <row r="36" spans="3:10" x14ac:dyDescent="0.25">
      <c r="D36" t="s">
        <v>37</v>
      </c>
      <c r="E36">
        <v>8860</v>
      </c>
      <c r="F36">
        <f>+E36+G36+H36++I36</f>
        <v>1770</v>
      </c>
      <c r="G36">
        <v>-1500</v>
      </c>
      <c r="H36">
        <v>-400</v>
      </c>
      <c r="I36">
        <v>-5190</v>
      </c>
      <c r="J36" t="s">
        <v>234</v>
      </c>
    </row>
    <row r="37" spans="3:10" x14ac:dyDescent="0.25">
      <c r="D37" t="s">
        <v>38</v>
      </c>
      <c r="E37">
        <v>3360</v>
      </c>
      <c r="F37">
        <f>+E37+G37</f>
        <v>2160</v>
      </c>
      <c r="G37">
        <v>-1200</v>
      </c>
      <c r="H37" t="s">
        <v>235</v>
      </c>
    </row>
    <row r="38" spans="3:10" x14ac:dyDescent="0.25">
      <c r="D38" t="s">
        <v>39</v>
      </c>
      <c r="E38">
        <v>750</v>
      </c>
      <c r="F38">
        <f t="shared" si="3"/>
        <v>750</v>
      </c>
    </row>
    <row r="39" spans="3:10" x14ac:dyDescent="0.25">
      <c r="D39" t="s">
        <v>40</v>
      </c>
      <c r="E39">
        <v>1270</v>
      </c>
      <c r="F39">
        <f t="shared" si="3"/>
        <v>1270</v>
      </c>
    </row>
    <row r="40" spans="3:10" x14ac:dyDescent="0.25">
      <c r="D40" t="s">
        <v>41</v>
      </c>
      <c r="E40">
        <v>970</v>
      </c>
      <c r="F40">
        <f t="shared" si="3"/>
        <v>970</v>
      </c>
    </row>
    <row r="41" spans="3:10" x14ac:dyDescent="0.25">
      <c r="D41" t="s">
        <v>42</v>
      </c>
      <c r="E41">
        <v>540</v>
      </c>
      <c r="F41">
        <f t="shared" si="3"/>
        <v>540</v>
      </c>
    </row>
    <row r="42" spans="3:10" x14ac:dyDescent="0.25">
      <c r="C42">
        <v>25</v>
      </c>
      <c r="D42" t="s">
        <v>232</v>
      </c>
      <c r="E42">
        <v>350</v>
      </c>
      <c r="F42">
        <f t="shared" si="3"/>
        <v>350</v>
      </c>
    </row>
    <row r="43" spans="3:10" x14ac:dyDescent="0.25">
      <c r="D43" t="s">
        <v>32</v>
      </c>
      <c r="E43">
        <v>920</v>
      </c>
      <c r="F43">
        <f t="shared" si="3"/>
        <v>920</v>
      </c>
      <c r="H43">
        <f>10000/16</f>
        <v>625</v>
      </c>
    </row>
    <row r="44" spans="3:10" x14ac:dyDescent="0.25">
      <c r="D44" t="s">
        <v>33</v>
      </c>
      <c r="E44">
        <v>490</v>
      </c>
      <c r="F44">
        <f t="shared" si="3"/>
        <v>490</v>
      </c>
    </row>
    <row r="45" spans="3:10" x14ac:dyDescent="0.25">
      <c r="D45" t="s">
        <v>34</v>
      </c>
      <c r="E45">
        <v>1000</v>
      </c>
      <c r="F45">
        <f t="shared" si="3"/>
        <v>1000</v>
      </c>
    </row>
    <row r="46" spans="3:10" x14ac:dyDescent="0.25">
      <c r="D46" t="s">
        <v>35</v>
      </c>
    </row>
    <row r="47" spans="3:10" x14ac:dyDescent="0.25">
      <c r="D47" t="s">
        <v>36</v>
      </c>
    </row>
    <row r="48" spans="3:10" x14ac:dyDescent="0.25">
      <c r="D48" t="s">
        <v>37</v>
      </c>
    </row>
    <row r="49" spans="4:4" x14ac:dyDescent="0.25">
      <c r="D49" t="s">
        <v>38</v>
      </c>
    </row>
    <row r="50" spans="4:4" x14ac:dyDescent="0.25">
      <c r="D50" t="s">
        <v>39</v>
      </c>
    </row>
    <row r="51" spans="4:4" x14ac:dyDescent="0.25">
      <c r="D51" t="s">
        <v>40</v>
      </c>
    </row>
    <row r="52" spans="4:4" x14ac:dyDescent="0.25">
      <c r="D52" t="s">
        <v>41</v>
      </c>
    </row>
    <row r="53" spans="4:4" x14ac:dyDescent="0.25">
      <c r="D53" t="s">
        <v>42</v>
      </c>
    </row>
  </sheetData>
  <sortState xmlns:xlrd2="http://schemas.microsoft.com/office/spreadsheetml/2017/richdata2" ref="B6:F20">
    <sortCondition ref="C5:C20"/>
  </sortState>
  <mergeCells count="10">
    <mergeCell ref="D21:D22"/>
    <mergeCell ref="E21:E22"/>
    <mergeCell ref="F21:F22"/>
    <mergeCell ref="B21:C22"/>
    <mergeCell ref="B2:F2"/>
    <mergeCell ref="B3:B4"/>
    <mergeCell ref="C3:C4"/>
    <mergeCell ref="D3:D4"/>
    <mergeCell ref="E3:E4"/>
    <mergeCell ref="F3:F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A222-6467-4784-AB76-10F182CFEFAF}">
  <sheetPr codeName="Sheet6"/>
  <dimension ref="A1:S40"/>
  <sheetViews>
    <sheetView workbookViewId="0">
      <selection activeCell="L36" sqref="L36"/>
    </sheetView>
  </sheetViews>
  <sheetFormatPr defaultRowHeight="15" x14ac:dyDescent="0.25"/>
  <sheetData>
    <row r="1" spans="1:10" x14ac:dyDescent="0.25">
      <c r="A1">
        <f>34980-28160</f>
        <v>6820</v>
      </c>
      <c r="E1">
        <v>244</v>
      </c>
      <c r="F1">
        <v>30</v>
      </c>
      <c r="G1">
        <f>+F1*E1</f>
        <v>7320</v>
      </c>
    </row>
    <row r="2" spans="1:10" x14ac:dyDescent="0.25">
      <c r="A2">
        <f>819-768</f>
        <v>51</v>
      </c>
      <c r="E2">
        <v>485</v>
      </c>
      <c r="F2">
        <v>12</v>
      </c>
      <c r="G2">
        <f t="shared" ref="G2:G40" si="0">+F2*E2</f>
        <v>5820</v>
      </c>
    </row>
    <row r="3" spans="1:10" x14ac:dyDescent="0.25">
      <c r="A3">
        <f>10920-37440</f>
        <v>-26520</v>
      </c>
      <c r="E3">
        <v>56</v>
      </c>
      <c r="F3">
        <v>80</v>
      </c>
      <c r="G3">
        <f t="shared" si="0"/>
        <v>4480</v>
      </c>
    </row>
    <row r="4" spans="1:10" x14ac:dyDescent="0.25">
      <c r="A4">
        <f>3000-12000</f>
        <v>-9000</v>
      </c>
      <c r="E4">
        <v>0</v>
      </c>
      <c r="F4">
        <v>5</v>
      </c>
      <c r="G4">
        <f t="shared" si="0"/>
        <v>0</v>
      </c>
    </row>
    <row r="5" spans="1:10" x14ac:dyDescent="0.25">
      <c r="A5">
        <v>-720</v>
      </c>
      <c r="E5">
        <v>0.3</v>
      </c>
      <c r="F5">
        <v>4000</v>
      </c>
      <c r="G5">
        <f t="shared" si="0"/>
        <v>1200</v>
      </c>
    </row>
    <row r="6" spans="1:10" x14ac:dyDescent="0.25">
      <c r="A6">
        <v>-20800</v>
      </c>
      <c r="E6">
        <v>27</v>
      </c>
      <c r="F6">
        <v>1</v>
      </c>
      <c r="G6">
        <f t="shared" si="0"/>
        <v>27</v>
      </c>
    </row>
    <row r="7" spans="1:10" x14ac:dyDescent="0.25">
      <c r="A7">
        <v>-400</v>
      </c>
      <c r="E7">
        <v>27</v>
      </c>
      <c r="F7">
        <v>1</v>
      </c>
      <c r="G7">
        <f t="shared" si="0"/>
        <v>27</v>
      </c>
    </row>
    <row r="8" spans="1:10" x14ac:dyDescent="0.25">
      <c r="A8">
        <v>-7280</v>
      </c>
      <c r="E8">
        <v>27</v>
      </c>
      <c r="F8">
        <v>1</v>
      </c>
      <c r="G8">
        <f t="shared" si="0"/>
        <v>27</v>
      </c>
    </row>
    <row r="9" spans="1:10" x14ac:dyDescent="0.25">
      <c r="A9">
        <f>4050-4368</f>
        <v>-318</v>
      </c>
      <c r="E9">
        <v>1350</v>
      </c>
      <c r="F9">
        <v>3</v>
      </c>
      <c r="G9">
        <f t="shared" si="0"/>
        <v>4050</v>
      </c>
    </row>
    <row r="10" spans="1:10" x14ac:dyDescent="0.25">
      <c r="A10">
        <v>-2160</v>
      </c>
      <c r="E10">
        <v>0</v>
      </c>
      <c r="F10">
        <v>12</v>
      </c>
      <c r="G10">
        <f t="shared" si="0"/>
        <v>0</v>
      </c>
    </row>
    <row r="11" spans="1:10" x14ac:dyDescent="0.25">
      <c r="A11">
        <v>-2430</v>
      </c>
      <c r="E11">
        <v>0</v>
      </c>
      <c r="F11">
        <v>3</v>
      </c>
      <c r="G11">
        <f t="shared" si="0"/>
        <v>0</v>
      </c>
    </row>
    <row r="12" spans="1:10" x14ac:dyDescent="0.25">
      <c r="A12">
        <f>27293.5-30175</f>
        <v>-2881.5</v>
      </c>
      <c r="E12">
        <v>321.10000000000002</v>
      </c>
      <c r="F12">
        <v>85</v>
      </c>
      <c r="G12">
        <f t="shared" si="0"/>
        <v>27293.500000000004</v>
      </c>
      <c r="J12">
        <f>500073.22-563899</f>
        <v>-63825.780000000028</v>
      </c>
    </row>
    <row r="13" spans="1:10" x14ac:dyDescent="0.25">
      <c r="A13">
        <f>24321.92-29260</f>
        <v>-4938.0800000000017</v>
      </c>
      <c r="E13">
        <v>307</v>
      </c>
      <c r="F13">
        <v>5</v>
      </c>
      <c r="G13">
        <f t="shared" si="0"/>
        <v>1535</v>
      </c>
      <c r="J13">
        <v>3685.85</v>
      </c>
    </row>
    <row r="14" spans="1:10" x14ac:dyDescent="0.25">
      <c r="A14">
        <f>4400-2168</f>
        <v>2232</v>
      </c>
      <c r="E14">
        <v>868.64</v>
      </c>
      <c r="F14">
        <v>28</v>
      </c>
      <c r="G14">
        <f t="shared" si="0"/>
        <v>24321.919999999998</v>
      </c>
      <c r="J14">
        <v>23422</v>
      </c>
    </row>
    <row r="15" spans="1:10" x14ac:dyDescent="0.25">
      <c r="A15">
        <f>21361.2-22050</f>
        <v>-688.79999999999927</v>
      </c>
      <c r="E15">
        <v>1100</v>
      </c>
      <c r="F15">
        <v>4</v>
      </c>
      <c r="G15">
        <f t="shared" si="0"/>
        <v>4400</v>
      </c>
      <c r="J15">
        <v>870</v>
      </c>
    </row>
    <row r="16" spans="1:10" x14ac:dyDescent="0.25">
      <c r="A16">
        <f>11550-630</f>
        <v>10920</v>
      </c>
      <c r="E16">
        <v>203.44</v>
      </c>
      <c r="F16">
        <v>105</v>
      </c>
      <c r="G16">
        <f t="shared" si="0"/>
        <v>21361.200000000001</v>
      </c>
      <c r="J16">
        <v>1980</v>
      </c>
    </row>
    <row r="17" spans="1:19" x14ac:dyDescent="0.25">
      <c r="A17">
        <f>3327.6-7800</f>
        <v>-4472.3999999999996</v>
      </c>
      <c r="E17">
        <v>165</v>
      </c>
      <c r="F17">
        <v>70</v>
      </c>
      <c r="G17">
        <f t="shared" si="0"/>
        <v>11550</v>
      </c>
      <c r="J17">
        <v>3750</v>
      </c>
    </row>
    <row r="18" spans="1:19" x14ac:dyDescent="0.25">
      <c r="E18">
        <v>55.46</v>
      </c>
      <c r="F18">
        <v>60</v>
      </c>
      <c r="G18">
        <f t="shared" si="0"/>
        <v>3327.6</v>
      </c>
      <c r="J18">
        <f>SUM(J12:J17)</f>
        <v>-30117.930000000029</v>
      </c>
    </row>
    <row r="19" spans="1:19" x14ac:dyDescent="0.25">
      <c r="E19">
        <v>1</v>
      </c>
      <c r="F19">
        <v>30000</v>
      </c>
      <c r="G19">
        <f t="shared" si="0"/>
        <v>30000</v>
      </c>
      <c r="M19">
        <v>12.333</v>
      </c>
      <c r="N19">
        <v>5.3330000000000002</v>
      </c>
      <c r="O19">
        <f>+N19*M19</f>
        <v>65.771889000000002</v>
      </c>
      <c r="P19">
        <f>+O19*144</f>
        <v>9471.152016</v>
      </c>
      <c r="Q19">
        <f>+P19/3.125</f>
        <v>3030.7686451200002</v>
      </c>
      <c r="R19">
        <f>+Q19/12</f>
        <v>252.56405376000001</v>
      </c>
      <c r="S19">
        <f>+R19/18</f>
        <v>14.031336320000001</v>
      </c>
    </row>
    <row r="20" spans="1:19" x14ac:dyDescent="0.25">
      <c r="E20">
        <v>155</v>
      </c>
      <c r="F20">
        <v>10</v>
      </c>
      <c r="G20">
        <f t="shared" si="0"/>
        <v>1550</v>
      </c>
      <c r="M20">
        <v>16</v>
      </c>
    </row>
    <row r="21" spans="1:19" x14ac:dyDescent="0.25">
      <c r="E21">
        <v>90</v>
      </c>
      <c r="F21">
        <v>30</v>
      </c>
      <c r="G21">
        <f t="shared" si="0"/>
        <v>2700</v>
      </c>
      <c r="M21">
        <f>+M20*2</f>
        <v>32</v>
      </c>
    </row>
    <row r="22" spans="1:19" x14ac:dyDescent="0.25">
      <c r="E22">
        <v>27.7</v>
      </c>
      <c r="F22">
        <v>1100</v>
      </c>
      <c r="G22">
        <f t="shared" si="0"/>
        <v>30470</v>
      </c>
      <c r="M22">
        <f>+M20*18</f>
        <v>288</v>
      </c>
    </row>
    <row r="23" spans="1:19" x14ac:dyDescent="0.25">
      <c r="E23">
        <v>4.3</v>
      </c>
      <c r="F23">
        <v>1800</v>
      </c>
      <c r="G23">
        <f t="shared" si="0"/>
        <v>7740</v>
      </c>
      <c r="M23">
        <f>+M22-M21</f>
        <v>256</v>
      </c>
    </row>
    <row r="24" spans="1:19" x14ac:dyDescent="0.25">
      <c r="E24">
        <v>1489</v>
      </c>
      <c r="F24">
        <v>106</v>
      </c>
      <c r="G24">
        <f t="shared" si="0"/>
        <v>157834</v>
      </c>
    </row>
    <row r="25" spans="1:19" x14ac:dyDescent="0.25">
      <c r="E25">
        <v>3790</v>
      </c>
      <c r="F25">
        <v>3</v>
      </c>
      <c r="G25">
        <f t="shared" si="0"/>
        <v>11370</v>
      </c>
    </row>
    <row r="26" spans="1:19" x14ac:dyDescent="0.25">
      <c r="E26">
        <v>111</v>
      </c>
      <c r="F26">
        <v>200</v>
      </c>
      <c r="G26">
        <f t="shared" si="0"/>
        <v>22200</v>
      </c>
    </row>
    <row r="27" spans="1:19" x14ac:dyDescent="0.25">
      <c r="E27">
        <v>318</v>
      </c>
      <c r="F27">
        <v>110</v>
      </c>
      <c r="G27">
        <f t="shared" si="0"/>
        <v>34980</v>
      </c>
      <c r="L27">
        <f>5042-2805.57</f>
        <v>2236.4299999999998</v>
      </c>
      <c r="M27">
        <f>+L27-2246.33</f>
        <v>-9.9000000000000909</v>
      </c>
    </row>
    <row r="28" spans="1:19" x14ac:dyDescent="0.25">
      <c r="E28">
        <v>273</v>
      </c>
      <c r="F28">
        <v>3</v>
      </c>
      <c r="G28">
        <f t="shared" si="0"/>
        <v>819</v>
      </c>
    </row>
    <row r="29" spans="1:19" x14ac:dyDescent="0.25">
      <c r="E29">
        <v>2</v>
      </c>
      <c r="F29">
        <v>12000</v>
      </c>
      <c r="G29">
        <f t="shared" si="0"/>
        <v>24000</v>
      </c>
      <c r="N29">
        <v>660.34</v>
      </c>
    </row>
    <row r="30" spans="1:19" x14ac:dyDescent="0.25">
      <c r="E30">
        <v>10</v>
      </c>
      <c r="F30">
        <v>700</v>
      </c>
      <c r="G30">
        <f t="shared" si="0"/>
        <v>7000</v>
      </c>
      <c r="L30">
        <v>175.37</v>
      </c>
      <c r="N30">
        <v>31.67</v>
      </c>
    </row>
    <row r="31" spans="1:19" x14ac:dyDescent="0.25">
      <c r="E31">
        <v>1</v>
      </c>
      <c r="F31">
        <v>550</v>
      </c>
      <c r="G31">
        <f t="shared" si="0"/>
        <v>550</v>
      </c>
      <c r="L31">
        <v>3748.62</v>
      </c>
      <c r="N31">
        <v>299.41000000000003</v>
      </c>
    </row>
    <row r="32" spans="1:19" x14ac:dyDescent="0.25">
      <c r="E32">
        <v>84</v>
      </c>
      <c r="F32">
        <v>130</v>
      </c>
      <c r="G32">
        <f t="shared" si="0"/>
        <v>10920</v>
      </c>
      <c r="K32" t="s">
        <v>237</v>
      </c>
      <c r="L32">
        <f>+L31+L30</f>
        <v>3923.99</v>
      </c>
      <c r="N32">
        <v>351.69</v>
      </c>
    </row>
    <row r="33" spans="5:15" x14ac:dyDescent="0.25">
      <c r="E33">
        <v>1</v>
      </c>
      <c r="F33">
        <v>3000</v>
      </c>
      <c r="G33">
        <f t="shared" si="0"/>
        <v>3000</v>
      </c>
      <c r="N33">
        <v>0.02</v>
      </c>
    </row>
    <row r="34" spans="5:15" x14ac:dyDescent="0.25">
      <c r="E34">
        <v>1</v>
      </c>
      <c r="F34">
        <v>30000</v>
      </c>
      <c r="G34">
        <f t="shared" si="0"/>
        <v>30000</v>
      </c>
      <c r="N34">
        <v>1665.04</v>
      </c>
    </row>
    <row r="35" spans="5:15" x14ac:dyDescent="0.25">
      <c r="E35">
        <v>4</v>
      </c>
      <c r="F35">
        <v>50</v>
      </c>
      <c r="G35">
        <f t="shared" si="0"/>
        <v>200</v>
      </c>
      <c r="K35" t="s">
        <v>239</v>
      </c>
      <c r="L35">
        <f>+L32-N35</f>
        <v>915.81999999999971</v>
      </c>
      <c r="N35">
        <f>SUM(N29:N34)</f>
        <v>3008.17</v>
      </c>
      <c r="O35" t="s">
        <v>238</v>
      </c>
    </row>
    <row r="36" spans="5:15" x14ac:dyDescent="0.25">
      <c r="E36">
        <v>0</v>
      </c>
      <c r="F36">
        <v>180</v>
      </c>
      <c r="G36">
        <f t="shared" si="0"/>
        <v>0</v>
      </c>
      <c r="L36" t="s">
        <v>240</v>
      </c>
    </row>
    <row r="37" spans="5:15" x14ac:dyDescent="0.25">
      <c r="E37">
        <v>1</v>
      </c>
      <c r="F37">
        <v>4000</v>
      </c>
      <c r="G37">
        <f t="shared" si="0"/>
        <v>4000</v>
      </c>
    </row>
    <row r="38" spans="5:15" x14ac:dyDescent="0.25">
      <c r="E38">
        <v>0</v>
      </c>
      <c r="F38">
        <v>5200</v>
      </c>
      <c r="G38">
        <f t="shared" si="0"/>
        <v>0</v>
      </c>
    </row>
    <row r="39" spans="5:15" x14ac:dyDescent="0.25">
      <c r="E39">
        <v>0</v>
      </c>
      <c r="F39">
        <v>400</v>
      </c>
      <c r="G39">
        <f t="shared" si="0"/>
        <v>0</v>
      </c>
    </row>
    <row r="40" spans="5:15" x14ac:dyDescent="0.25">
      <c r="E40">
        <v>1</v>
      </c>
      <c r="F40">
        <v>4000</v>
      </c>
      <c r="G40">
        <f t="shared" si="0"/>
        <v>4000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05C6-C11E-4BB9-8DA0-7B6043FBAB38}">
  <dimension ref="A1:L44"/>
  <sheetViews>
    <sheetView workbookViewId="0">
      <selection activeCell="J40" sqref="J40"/>
    </sheetView>
  </sheetViews>
  <sheetFormatPr defaultRowHeight="15" x14ac:dyDescent="0.25"/>
  <sheetData>
    <row r="1" spans="1:12" x14ac:dyDescent="0.25">
      <c r="A1" s="87" t="s">
        <v>241</v>
      </c>
      <c r="B1" s="82"/>
      <c r="C1" s="82"/>
      <c r="D1" s="81" t="s">
        <v>242</v>
      </c>
      <c r="E1" s="82"/>
      <c r="F1" s="83"/>
      <c r="G1" s="78" t="s">
        <v>243</v>
      </c>
      <c r="H1" s="79"/>
      <c r="I1" s="80"/>
    </row>
    <row r="2" spans="1:12" ht="15.75" thickBot="1" x14ac:dyDescent="0.3">
      <c r="A2" s="88"/>
      <c r="B2" s="85"/>
      <c r="C2" s="85"/>
      <c r="D2" s="84"/>
      <c r="E2" s="85"/>
      <c r="F2" s="86"/>
      <c r="G2" s="58">
        <v>9.9</v>
      </c>
      <c r="H2" s="48">
        <f>128/G2</f>
        <v>12.929292929292929</v>
      </c>
      <c r="I2" s="59"/>
    </row>
    <row r="3" spans="1:12" ht="15.75" thickBot="1" x14ac:dyDescent="0.3">
      <c r="A3" s="55">
        <v>128</v>
      </c>
      <c r="B3" s="56">
        <v>128</v>
      </c>
      <c r="C3" s="57">
        <v>128</v>
      </c>
      <c r="D3" s="55">
        <f t="shared" ref="D3:F3" si="0">+A$3-A3</f>
        <v>0</v>
      </c>
      <c r="E3" s="56">
        <f t="shared" si="0"/>
        <v>0</v>
      </c>
      <c r="F3" s="57">
        <f t="shared" si="0"/>
        <v>0</v>
      </c>
      <c r="G3" s="49">
        <f>(1/((D3/$G$2)^2-$H$2))</f>
        <v>-7.7343750000000003E-2</v>
      </c>
      <c r="H3" s="49">
        <f t="shared" ref="H3:H11" si="1">(1/((E3/$G$2)^2-$H$2))</f>
        <v>-7.7343750000000003E-2</v>
      </c>
      <c r="I3" s="49">
        <f t="shared" ref="I3:I10" si="2">(1/((F3/$G$2)^2-$H$2))</f>
        <v>-7.7343750000000003E-2</v>
      </c>
      <c r="J3">
        <f>1/G3</f>
        <v>-12.929292929292929</v>
      </c>
      <c r="K3">
        <f t="shared" ref="K3:K11" si="3">1/H3</f>
        <v>-12.929292929292929</v>
      </c>
      <c r="L3">
        <f t="shared" ref="L3:L11" si="4">1/I3</f>
        <v>-12.929292929292929</v>
      </c>
    </row>
    <row r="4" spans="1:12" x14ac:dyDescent="0.25">
      <c r="A4" s="49">
        <v>39</v>
      </c>
      <c r="B4" s="50">
        <v>175</v>
      </c>
      <c r="C4" s="51">
        <v>87</v>
      </c>
      <c r="D4" s="49">
        <f>+A$3-A4</f>
        <v>89</v>
      </c>
      <c r="E4" s="50">
        <f t="shared" ref="E4:E11" si="5">+B$3-B4</f>
        <v>-47</v>
      </c>
      <c r="F4" s="51">
        <f t="shared" ref="F4:F10" si="6">+C$3-C4</f>
        <v>41</v>
      </c>
      <c r="G4" s="49">
        <f t="shared" ref="G4:G11" si="7">(1/((D4/$G$2)^2-$H$2))</f>
        <v>1.4729928762511649E-2</v>
      </c>
      <c r="H4" s="49">
        <f t="shared" si="1"/>
        <v>0.10406668082395414</v>
      </c>
      <c r="I4" s="49">
        <f t="shared" si="2"/>
        <v>0.2368535524407929</v>
      </c>
      <c r="J4">
        <f t="shared" ref="J4:J11" si="8">1/G4</f>
        <v>67.888990919293946</v>
      </c>
      <c r="K4">
        <f t="shared" si="3"/>
        <v>9.6092235486174875</v>
      </c>
      <c r="L4">
        <f t="shared" si="4"/>
        <v>4.2220181614120964</v>
      </c>
    </row>
    <row r="5" spans="1:12" x14ac:dyDescent="0.25">
      <c r="A5" s="49">
        <v>232</v>
      </c>
      <c r="B5" s="50">
        <v>44</v>
      </c>
      <c r="C5" s="51">
        <v>22</v>
      </c>
      <c r="D5" s="49">
        <f t="shared" ref="D5:D11" si="9">+A$3-A5</f>
        <v>-104</v>
      </c>
      <c r="E5" s="50">
        <f t="shared" si="5"/>
        <v>84</v>
      </c>
      <c r="F5" s="51">
        <f t="shared" si="6"/>
        <v>106</v>
      </c>
      <c r="G5" s="49">
        <f t="shared" si="7"/>
        <v>1.0264116957104557E-2</v>
      </c>
      <c r="H5" s="49">
        <f t="shared" si="1"/>
        <v>1.6930970149253734E-2</v>
      </c>
      <c r="I5" s="49">
        <f t="shared" si="2"/>
        <v>9.8316748254554231E-3</v>
      </c>
      <c r="J5">
        <f t="shared" si="8"/>
        <v>97.426793184368947</v>
      </c>
      <c r="K5">
        <f t="shared" si="3"/>
        <v>59.063360881542692</v>
      </c>
      <c r="L5">
        <f t="shared" si="4"/>
        <v>101.71207019691866</v>
      </c>
    </row>
    <row r="6" spans="1:12" x14ac:dyDescent="0.25">
      <c r="A6" s="49">
        <v>41</v>
      </c>
      <c r="B6" s="50">
        <v>162</v>
      </c>
      <c r="C6" s="51">
        <v>96</v>
      </c>
      <c r="D6" s="49">
        <f t="shared" si="9"/>
        <v>87</v>
      </c>
      <c r="E6" s="50">
        <f t="shared" si="5"/>
        <v>-34</v>
      </c>
      <c r="F6" s="51">
        <f t="shared" si="6"/>
        <v>32</v>
      </c>
      <c r="G6" s="49">
        <f t="shared" si="7"/>
        <v>1.5552699228791777E-2</v>
      </c>
      <c r="H6" s="49">
        <f t="shared" si="1"/>
        <v>-0.88138489208633009</v>
      </c>
      <c r="I6" s="49">
        <f t="shared" si="2"/>
        <v>-0.40300164473684202</v>
      </c>
      <c r="J6">
        <f t="shared" si="8"/>
        <v>64.297520661157009</v>
      </c>
      <c r="K6">
        <f t="shared" si="3"/>
        <v>-1.1345781042750751</v>
      </c>
      <c r="L6">
        <f t="shared" si="4"/>
        <v>-2.4813794510764211</v>
      </c>
    </row>
    <row r="7" spans="1:12" x14ac:dyDescent="0.25">
      <c r="A7" s="49">
        <v>174</v>
      </c>
      <c r="B7" s="50">
        <v>22</v>
      </c>
      <c r="C7" s="51">
        <v>178</v>
      </c>
      <c r="D7" s="49">
        <f t="shared" si="9"/>
        <v>-46</v>
      </c>
      <c r="E7" s="50">
        <f t="shared" si="5"/>
        <v>106</v>
      </c>
      <c r="F7" s="51">
        <f t="shared" si="6"/>
        <v>-50</v>
      </c>
      <c r="G7" s="49">
        <f t="shared" si="7"/>
        <v>0.11546889726672951</v>
      </c>
      <c r="H7" s="49">
        <f t="shared" si="1"/>
        <v>9.8316748254554231E-3</v>
      </c>
      <c r="I7" s="49">
        <f t="shared" si="2"/>
        <v>7.9501946787800148E-2</v>
      </c>
      <c r="J7">
        <f t="shared" si="8"/>
        <v>8.6603407815529021</v>
      </c>
      <c r="K7">
        <f t="shared" si="3"/>
        <v>101.71207019691866</v>
      </c>
      <c r="L7">
        <f t="shared" si="4"/>
        <v>12.57830833588409</v>
      </c>
    </row>
    <row r="8" spans="1:12" x14ac:dyDescent="0.25">
      <c r="A8" s="49">
        <v>46</v>
      </c>
      <c r="B8" s="50">
        <v>9</v>
      </c>
      <c r="C8" s="51">
        <v>139</v>
      </c>
      <c r="D8" s="49">
        <f t="shared" si="9"/>
        <v>82</v>
      </c>
      <c r="E8" s="50">
        <f t="shared" si="5"/>
        <v>119</v>
      </c>
      <c r="F8" s="51">
        <f t="shared" si="6"/>
        <v>-11</v>
      </c>
      <c r="G8" s="49">
        <f t="shared" si="7"/>
        <v>1.7961076088550073E-2</v>
      </c>
      <c r="H8" s="49">
        <f t="shared" si="1"/>
        <v>7.6013277699359394E-3</v>
      </c>
      <c r="I8" s="49">
        <f t="shared" si="2"/>
        <v>-8.5508637236084456E-2</v>
      </c>
      <c r="J8">
        <f t="shared" si="8"/>
        <v>55.675951433527167</v>
      </c>
      <c r="K8">
        <f t="shared" si="3"/>
        <v>131.55596367717578</v>
      </c>
      <c r="L8">
        <f t="shared" si="4"/>
        <v>-11.694725028058361</v>
      </c>
    </row>
    <row r="9" spans="1:12" x14ac:dyDescent="0.25">
      <c r="A9" s="49">
        <v>215</v>
      </c>
      <c r="B9" s="50">
        <v>64</v>
      </c>
      <c r="C9" s="51">
        <v>4</v>
      </c>
      <c r="D9" s="49">
        <f t="shared" si="9"/>
        <v>-87</v>
      </c>
      <c r="E9" s="50">
        <f t="shared" si="5"/>
        <v>64</v>
      </c>
      <c r="F9" s="51">
        <f t="shared" si="6"/>
        <v>124</v>
      </c>
      <c r="G9" s="49">
        <f t="shared" si="7"/>
        <v>1.5552699228791777E-2</v>
      </c>
      <c r="H9" s="49">
        <f t="shared" si="1"/>
        <v>3.4647200226244346E-2</v>
      </c>
      <c r="I9" s="49">
        <f t="shared" si="2"/>
        <v>6.9467282830573841E-3</v>
      </c>
      <c r="J9">
        <f t="shared" si="8"/>
        <v>64.297520661157009</v>
      </c>
      <c r="K9">
        <f t="shared" si="3"/>
        <v>28.862360983573105</v>
      </c>
      <c r="L9">
        <f t="shared" si="4"/>
        <v>143.9526578920518</v>
      </c>
    </row>
    <row r="10" spans="1:12" x14ac:dyDescent="0.25">
      <c r="A10" s="49">
        <v>79</v>
      </c>
      <c r="B10" s="50">
        <v>128</v>
      </c>
      <c r="C10" s="51">
        <v>103</v>
      </c>
      <c r="D10" s="49">
        <f t="shared" si="9"/>
        <v>49</v>
      </c>
      <c r="E10" s="50">
        <f t="shared" si="5"/>
        <v>0</v>
      </c>
      <c r="F10" s="51">
        <f t="shared" si="6"/>
        <v>25</v>
      </c>
      <c r="G10" s="49">
        <f t="shared" si="7"/>
        <v>8.6443817251719901E-2</v>
      </c>
      <c r="H10" s="49">
        <f t="shared" si="1"/>
        <v>-7.7343750000000003E-2</v>
      </c>
      <c r="I10" s="49">
        <f t="shared" si="2"/>
        <v>-0.15261600747430706</v>
      </c>
      <c r="J10">
        <f t="shared" si="8"/>
        <v>11.56820732578308</v>
      </c>
      <c r="K10">
        <f t="shared" si="3"/>
        <v>-12.929292929292929</v>
      </c>
      <c r="L10">
        <f t="shared" si="4"/>
        <v>-6.5523926129986743</v>
      </c>
    </row>
    <row r="11" spans="1:12" x14ac:dyDescent="0.25">
      <c r="A11" s="52">
        <v>104</v>
      </c>
      <c r="B11" s="53">
        <v>199</v>
      </c>
      <c r="C11" s="54">
        <v>17</v>
      </c>
      <c r="D11" s="52">
        <f t="shared" si="9"/>
        <v>24</v>
      </c>
      <c r="E11" s="53">
        <f t="shared" si="5"/>
        <v>-71</v>
      </c>
      <c r="F11" s="54">
        <v>128</v>
      </c>
      <c r="G11" s="49">
        <f t="shared" si="7"/>
        <v>-0.14179687500000002</v>
      </c>
      <c r="H11" s="49">
        <f t="shared" si="1"/>
        <v>2.5971169643330336E-2</v>
      </c>
      <c r="I11" s="49">
        <f>(1/((F11/$G$2)^2+$H$2))</f>
        <v>5.5525969905728789E-3</v>
      </c>
      <c r="J11">
        <f t="shared" si="8"/>
        <v>-7.0523415977961426</v>
      </c>
      <c r="K11">
        <f t="shared" si="3"/>
        <v>38.504234261810012</v>
      </c>
      <c r="L11">
        <f t="shared" si="4"/>
        <v>180.09590858075705</v>
      </c>
    </row>
    <row r="12" spans="1:12" x14ac:dyDescent="0.25">
      <c r="G12" s="60"/>
    </row>
    <row r="13" spans="1:12" x14ac:dyDescent="0.25">
      <c r="G13" s="60">
        <f>+ROUND(I11,2)</f>
        <v>0.01</v>
      </c>
    </row>
    <row r="19" spans="2:9" x14ac:dyDescent="0.25">
      <c r="I19">
        <f>2407/5280</f>
        <v>0.45587121212121212</v>
      </c>
    </row>
    <row r="21" spans="2:9" x14ac:dyDescent="0.25">
      <c r="I21">
        <f>100/5280</f>
        <v>1.893939393939394E-2</v>
      </c>
    </row>
    <row r="27" spans="2:9" x14ac:dyDescent="0.25">
      <c r="B27">
        <v>88800</v>
      </c>
      <c r="C27">
        <f>+B27*0.02</f>
        <v>1776</v>
      </c>
    </row>
    <row r="28" spans="2:9" x14ac:dyDescent="0.25">
      <c r="B28">
        <f>+B27-C27</f>
        <v>87024</v>
      </c>
      <c r="C28">
        <f>+B28*0.02</f>
        <v>1740.48</v>
      </c>
    </row>
    <row r="29" spans="2:9" x14ac:dyDescent="0.25">
      <c r="B29">
        <f t="shared" ref="B29:B44" si="10">+B28-C28</f>
        <v>85283.520000000004</v>
      </c>
      <c r="C29">
        <f t="shared" ref="C29:C44" si="11">+B29*0.02</f>
        <v>1705.6704000000002</v>
      </c>
    </row>
    <row r="30" spans="2:9" x14ac:dyDescent="0.25">
      <c r="B30">
        <f t="shared" si="10"/>
        <v>83577.849600000001</v>
      </c>
      <c r="C30">
        <f t="shared" si="11"/>
        <v>1671.556992</v>
      </c>
    </row>
    <row r="31" spans="2:9" x14ac:dyDescent="0.25">
      <c r="B31">
        <f t="shared" si="10"/>
        <v>81906.292608000003</v>
      </c>
      <c r="C31">
        <f t="shared" si="11"/>
        <v>1638.12585216</v>
      </c>
    </row>
    <row r="32" spans="2:9" x14ac:dyDescent="0.25">
      <c r="B32">
        <f t="shared" si="10"/>
        <v>80268.166755840008</v>
      </c>
      <c r="C32">
        <f t="shared" si="11"/>
        <v>1605.3633351168003</v>
      </c>
    </row>
    <row r="33" spans="2:10" x14ac:dyDescent="0.25">
      <c r="B33">
        <f t="shared" si="10"/>
        <v>78662.803420723212</v>
      </c>
      <c r="C33">
        <f t="shared" si="11"/>
        <v>1573.2560684144644</v>
      </c>
    </row>
    <row r="34" spans="2:10" x14ac:dyDescent="0.25">
      <c r="B34">
        <f t="shared" si="10"/>
        <v>77089.547352308742</v>
      </c>
      <c r="C34">
        <f t="shared" si="11"/>
        <v>1541.7909470461748</v>
      </c>
    </row>
    <row r="35" spans="2:10" x14ac:dyDescent="0.25">
      <c r="B35">
        <f t="shared" si="10"/>
        <v>75547.756405262568</v>
      </c>
      <c r="C35">
        <f t="shared" si="11"/>
        <v>1510.9551281052513</v>
      </c>
    </row>
    <row r="36" spans="2:10" x14ac:dyDescent="0.25">
      <c r="B36">
        <f t="shared" si="10"/>
        <v>74036.801277157312</v>
      </c>
      <c r="C36">
        <f t="shared" si="11"/>
        <v>1480.7360255431463</v>
      </c>
    </row>
    <row r="37" spans="2:10" x14ac:dyDescent="0.25">
      <c r="B37">
        <f t="shared" si="10"/>
        <v>72556.065251614171</v>
      </c>
      <c r="C37">
        <f t="shared" si="11"/>
        <v>1451.1213050322835</v>
      </c>
    </row>
    <row r="38" spans="2:10" x14ac:dyDescent="0.25">
      <c r="B38">
        <f t="shared" si="10"/>
        <v>71104.943946581887</v>
      </c>
      <c r="C38">
        <f t="shared" si="11"/>
        <v>1422.0988789316377</v>
      </c>
    </row>
    <row r="39" spans="2:10" x14ac:dyDescent="0.25">
      <c r="B39">
        <f t="shared" si="10"/>
        <v>69682.845067650254</v>
      </c>
      <c r="C39">
        <f t="shared" si="11"/>
        <v>1393.6569013530052</v>
      </c>
      <c r="J39">
        <f>32*6</f>
        <v>192</v>
      </c>
    </row>
    <row r="40" spans="2:10" x14ac:dyDescent="0.25">
      <c r="B40">
        <f t="shared" si="10"/>
        <v>68289.188166297245</v>
      </c>
      <c r="C40">
        <f t="shared" si="11"/>
        <v>1365.7837633259448</v>
      </c>
      <c r="J40">
        <f>48*4</f>
        <v>192</v>
      </c>
    </row>
    <row r="41" spans="2:10" x14ac:dyDescent="0.25">
      <c r="B41">
        <f t="shared" si="10"/>
        <v>66923.404402971297</v>
      </c>
      <c r="C41">
        <f t="shared" si="11"/>
        <v>1338.468088059426</v>
      </c>
    </row>
    <row r="42" spans="2:10" x14ac:dyDescent="0.25">
      <c r="B42">
        <f t="shared" si="10"/>
        <v>65584.936314911873</v>
      </c>
      <c r="C42">
        <f t="shared" si="11"/>
        <v>1311.6987262982375</v>
      </c>
    </row>
    <row r="43" spans="2:10" x14ac:dyDescent="0.25">
      <c r="B43">
        <f t="shared" si="10"/>
        <v>64273.237588613636</v>
      </c>
      <c r="C43">
        <f t="shared" si="11"/>
        <v>1285.4647517722728</v>
      </c>
    </row>
    <row r="44" spans="2:10" x14ac:dyDescent="0.25">
      <c r="B44">
        <f t="shared" si="10"/>
        <v>62987.772836841366</v>
      </c>
      <c r="C44">
        <f t="shared" si="11"/>
        <v>1259.7554567368275</v>
      </c>
    </row>
  </sheetData>
  <mergeCells count="3">
    <mergeCell ref="G1:I1"/>
    <mergeCell ref="D1:F2"/>
    <mergeCell ref="A1: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F A A B Q S w M E F A A C A A g A g X M 3 W x 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I F z N 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c z d b i r N 1 g 7 I C A A D c B g A A E w A c A E Z v c m 1 1 b G F z L 1 N l Y 3 R p b 2 4 x L m 0 g o h g A K K A U A A A A A A A A A A A A A A A A A A A A A A A A A A A A n V R h T 9 s w E P 1 e q f / B M l / S K U 1 x G J M o 6 i Q a 2 l V j j N I E x k Y n l C Z u Y + b Y k e 0 C B f W / z 0 1 a k r A G J i I 1 q c / n e + / d s 0 7 i Q B H O g J t 9 0 W G 9 V q / J y B c 4 B M l C R Z z d T A n F E n Q A x a p e A / p x + V w E W E c c e W c d 8 2 A e Y 6 a M v k 6 z H M 6 U X k g D O u 3 x h c R C j m 8 5 p t Z M + N P p e C j 4 r c a R 4 5 n g f 2 7 8 h F P K b x A a T 3 y J x 0 f p s o l Q 8 4 v e b Q 5 T 8 H G R g 6 U e F G y Y 1 8 e Y k p g o L D q w D U 3 g c D q P m e z s m a D H A h 4 S N u s g e 3 f X B O d z r r C r F h R 3 8 r / W d 8 7 w 7 4 a Z a d m B T u S z m V b r L R I M t S j P n + g k T / h M T r m I s + q r T W l k w s 2 n J 5 h F k U Z X e g c o / K C W J t j E 7 Y r 4 X i m + z D m 4 C S V q L Q R M F m D I J V n Z k f N J M 7 I E 4 w V n E x R g 0 z z d m u y A p 3 G 6 i 0 0 1 a T z p p t g f N a O p T y V u F B h b q F D H s u F y e 4 P Q G x 1 6 R U r e t g x s a + M s u 6 p F p 1 i s S K z N z m k 4 P J 4 Q h t d x 4 y V d s 1 q h u T 4 q N j W y b j 3 f L g P C 4 h V K 7 0 3 D h K u r y P w Y w 7 f t Q 1 X + v R C j e T 1 X / S 8 L U c n C z d l M 4 f O q 0 k T 7 3 S a i 1 M U S X t n G A n i F j y M c 8 7 t t R m Y b 2 3 2 0 c x / L G g u e 7 m m 5 9 R p h V U D F y b Y D U 0 y Q G v T v X P u B J 1 Z X 8 H s 9 v / K B F i m V y H a r F f J A W j P O Z 5 p z w O O W T A T 2 Q x l h r G Q r b O G W P T x y r p r o z h X x u Z i 6 v 3 o n A + f y S 4 A O L s i n 7 k 9 F T 6 P 9 f Q 8 P 2 M H w 4 M y e 7 u N + P 7 j 0 L s j I v T 2 L r y b N 3 l d 3 w A e X j y f 2 8 e N w m A h K w v A k I K 1 k P o l U T A v X r v e g h B + o V Y 9 S N X 3 B Y z B Y 5 W g N q 6 + V x j d j C 5 T m F v S O u t 9 6 l r w n K o i w y C p 8 B h / 0 z x v p V 5 u p q B l E h I Y G a s C l d v d 6 x O 9 d T P U A 5 3 r y v n Y c v m + 8 v q a o a u i W P S + B H f 4 F U E s B A i 0 A F A A C A A g A g X M 3 W x j W M a u l A A A A 9 g A A A B I A A A A A A A A A A A A A A A A A A A A A A E N v b m Z p Z y 9 Q Y W N r Y W d l L n h t b F B L A Q I t A B Q A A g A I A I F z N 1 s P y u m r p A A A A O k A A A A T A A A A A A A A A A A A A A A A A P E A A A B b Q 2 9 u d G V u d F 9 U e X B l c 1 0 u e G 1 s U E s B A i 0 A F A A C A A g A g X M 3 W 4 q z d Y O y A g A A 3 A Y A A B M A A A A A A A A A A A A A A A A A 4 g E A A E Z v c m 1 1 b G F z L 1 N l Y 3 R p b 2 4 x L m 1 Q S w U G A A A A A A M A A w D C A A A A 4 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h M A A A A A A A A k 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l 0 a G 9 u X 2 Z p b G V z P C 9 J d G V t U G F 0 a D 4 8 L 0 l 0 Z W 1 M b 2 N h d G l v b j 4 8 U 3 R h Y m x l R W 5 0 c m l l c z 4 8 R W 5 0 c n k g V H l w Z T 0 i S X N Q c m l 2 Y X R l I i B W Y W x 1 Z T 0 i b D A i I C 8 + P E V u d H J 5 I F R 5 c G U 9 I l F 1 Z X J 5 S U Q i I F Z h b H V l P S J z Z D g 4 Y j A 5 O D A t Y j I x Y y 0 0 N j A z L W E 3 O D c t M m M w O W M 3 N D Y 4 N 2 M 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c H l 0 a G 9 u X 2 Z p b G V z I i A v P j x F b n R y e S B U e X B l P S J G a W x s Z W R D b 2 1 w b G V 0 Z V J l c 3 V s d F R v V 2 9 y a 3 N o Z W V 0 I i B W Y W x 1 Z T 0 i b D E i I C 8 + P E V u d H J 5 I F R 5 c G U 9 I k F k Z G V k V G 9 E Y X R h T W 9 k Z W w i I F Z h b H V l P S J s M C I g L z 4 8 R W 5 0 c n k g V H l w Z T 0 i R m l s b E N v d W 5 0 I i B W Y W x 1 Z T 0 i b D E 3 M C I g L z 4 8 R W 5 0 c n k g V H l w Z T 0 i R m l s b E V y c m 9 y Q 2 9 k Z S I g V m F s d W U 9 I n N V b m t u b 3 d u I i A v P j x F b n R y e S B U e X B l P S J G a W x s R X J y b 3 J D b 3 V u d C I g V m F s d W U 9 I m w w I i A v P j x F b n R y e S B U e X B l P S J G a W x s T G F z d F V w Z G F 0 Z W Q i I F Z h b H V l P S J k M j A y N S 0 w N C 0 w M V Q x M z o w O T o z N S 4 4 M D I y M T Q 0 W i I g L z 4 8 R W 5 0 c n k g V H l w Z T 0 i R m l s b E N v b H V t b l R 5 c G V z I i B W Y W x 1 Z T 0 i c 0 J n P T 0 i I C 8 + P E V u d H J 5 I F R 5 c G U 9 I k Z p b G x D b 2 x 1 b W 5 O Y W 1 l c y I g V m F s d W U 9 I n N b J n F 1 b 3 Q 7 Z m l s Z W 5 h b W U u M i 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3 B 5 d G h v b l 9 m a W x l c y 9 B d X R v U m V t b 3 Z l Z E N v b H V t b n M x L n t m a W x l b m F t Z S 4 y L D B 9 J n F 1 b 3 Q 7 X S w m c X V v d D t D b 2 x 1 b W 5 D b 3 V u d C Z x d W 9 0 O z o x L C Z x d W 9 0 O 0 t l e U N v b H V t b k 5 h b W V z J n F 1 b 3 Q 7 O l t d L C Z x d W 9 0 O 0 N v b H V t b k l k Z W 5 0 a X R p Z X M m c X V v d D s 6 W y Z x d W 9 0 O 1 N l Y 3 R p b 2 4 x L 3 B 5 d G h v b l 9 m a W x l c y 9 B d X R v U m V t b 3 Z l Z E N v b H V t b n M x L n t m a W x l b m F t Z S 4 y L D B 9 J n F 1 b 3 Q 7 X S w m c X V v d D t S Z W x h d G l v b n N o a X B J b m Z v J n F 1 b 3 Q 7 O l t d f S I g L z 4 8 L 1 N 0 Y W J s Z U V u d H J p Z X M + P C 9 J d G V t P j x J d G V t P j x J d G V t T G 9 j Y X R p b 2 4 + P E l 0 Z W 1 U e X B l P k Z v c m 1 1 b G E 8 L 0 l 0 Z W 1 U e X B l P j x J d G V t U G F 0 a D 5 T Z W N 0 a W 9 u M S 9 w e X R o b 2 5 f Z m l s Z X M v U 2 9 1 c m N l P C 9 J d G V t U G F 0 a D 4 8 L 0 l 0 Z W 1 M b 2 N h d G l v b j 4 8 U 3 R h Y m x l R W 5 0 c m l l c y A v P j w v S X R l b T 4 8 S X R l b T 4 8 S X R l b U x v Y 2 F 0 a W 9 u P j x J d G V t V H l w Z T 5 G b 3 J t d W x h P C 9 J d G V t V H l w Z T 4 8 S X R l b V B h d G g + U 2 V j d G l v b j E v c H l 0 a G 9 u X 2 Z p b G V z L 0 N o Y W 5 n Z W Q l M j B U e X B l P C 9 J d G V t U G F 0 a D 4 8 L 0 l 0 Z W 1 M b 2 N h d G l v b j 4 8 U 3 R h Y m x l R W 5 0 c m l l c y A v P j w v S X R l b T 4 8 S X R l b T 4 8 S X R l b U x v Y 2 F 0 a W 9 u P j x J d G V t V H l w Z T 5 G b 3 J t d W x h P C 9 J d G V t V H l w Z T 4 8 S X R l b V B h d G g + U 2 V j d G l v b j E v c H l 0 a G 9 u X 2 Z p b G V z L 1 N w b G l 0 J T I w Q 2 9 s d W 1 u J T I w Y n k l M j B Q b 3 N p d G l v b j w v S X R l b V B h d G g + P C 9 J d G V t T G 9 j Y X R p b 2 4 + P F N 0 Y W J s Z U V u d H J p Z X M g L z 4 8 L 0 l 0 Z W 0 + P E l 0 Z W 0 + P E l 0 Z W 1 M b 2 N h d G l v b j 4 8 S X R l b V R 5 c G U + R m 9 y b X V s Y T w v S X R l b V R 5 c G U + P E l 0 Z W 1 Q Y X R o P l N l Y 3 R p b 2 4 x L 3 B 5 d G h v b l 9 m a W x l c y 9 D a G F u Z 2 V k J T I w V H l w Z T E 8 L 0 l 0 Z W 1 Q Y X R o P j w v S X R l b U x v Y 2 F 0 a W 9 u P j x T d G F i b G V F b n R y a W V z I C 8 + P C 9 J d G V t P j x J d G V t P j x J d G V t T G 9 j Y X R p b 2 4 + P E l 0 Z W 1 U e X B l P k Z v c m 1 1 b G E 8 L 0 l 0 Z W 1 U e X B l P j x J d G V t U G F 0 a D 5 T Z W N 0 a W 9 u M S 9 w e X R o b 2 5 f Z m l s Z X M v T W V y Z 2 V k J T I w Q 2 9 s d W 1 u c z w v S X R l b V B h d G g + P C 9 J d G V t T G 9 j Y X R p b 2 4 + P F N 0 Y W J s Z U V u d H J p Z X M g L z 4 8 L 0 l 0 Z W 0 + P E l 0 Z W 0 + P E l 0 Z W 1 M b 2 N h d G l v b j 4 8 S X R l b V R 5 c G U + R m 9 y b X V s Y T w v S X R l b V R 5 c G U + P E l 0 Z W 1 Q Y X R o P l N l Y 3 R p b 2 4 x L 3 B 5 d G h v b l 9 m a W x l c y 9 T c G x p d C U y M E N v b H V t b i U y M G J 5 J T I w U G 9 z a X R p b 2 4 x P C 9 J d G V t U G F 0 a D 4 8 L 0 l 0 Z W 1 M b 2 N h d G l v b j 4 8 U 3 R h Y m x l R W 5 0 c m l l c y A v P j w v S X R l b T 4 8 S X R l b T 4 8 S X R l b U x v Y 2 F 0 a W 9 u P j x J d G V t V H l w Z T 5 G b 3 J t d W x h P C 9 J d G V t V H l w Z T 4 8 S X R l b V B h d G g + U 2 V j d G l v b j E v c H l 0 a G 9 u X 2 Z p b G V z L 0 N o Y W 5 n Z W Q l M j B U e X B l M j w v S X R l b V B h d G g + P C 9 J d G V t T G 9 j Y X R p b 2 4 + P F N 0 Y W J s Z U V u d H J p Z X M g L z 4 8 L 0 l 0 Z W 0 + P E l 0 Z W 0 + P E l 0 Z W 1 M b 2 N h d G l v b j 4 8 S X R l b V R 5 c G U + R m 9 y b X V s Y T w v S X R l b V R 5 c G U + P E l 0 Z W 1 Q Y X R o P l N l Y 3 R p b 2 4 x L 3 B 5 d G h v b l 9 m a W x l c y 9 S Z W 1 v d m V k J T I w Q 2 9 s d W 1 u c z w v S X R l b V B h d G g + P C 9 J d G V t T G 9 j Y X R p b 2 4 + P F N 0 Y W J s Z U V u d H J p Z X M g L z 4 8 L 0 l 0 Z W 0 + P E l 0 Z W 0 + P E l 0 Z W 1 M b 2 N h d G l v b j 4 8 S X R l b V R 5 c G U + R m 9 y b X V s Y T w v S X R l b V R 5 c G U + P E l 0 Z W 1 Q Y X R o P l N l Y 3 R p b 2 4 x L 1 R h Y m x l J T I w M T w v S X R l b V B h d G g + P C 9 J d G V t T G 9 j Y X R p b 2 4 + P F N 0 Y W J s Z U V u d H J p Z X M + P E V u d H J 5 I F R 5 c G U 9 I l F 1 Z X J 5 S U Q i I F Z h b H V l P S J z Z G E x N z M x M D E t O T V j M S 0 0 M T I 2 L T h i Y j M t N W U 5 N z d j Y 2 J i Y m U 2 I i A v 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1 L T A 5 L T I z V D E 5 O j I 3 O j I x L j Y 0 M z g 4 O T R a I i A v P j x F b n R y e S B U e X B l P S J G a W x s Q 2 9 s d W 1 u V H l w Z X M i I F Z h b H V l P S J z Q m c 9 P S I g L z 4 8 R W 5 0 c n k g V H l w Z T 0 i R m l s b E N v b H V t b k 5 h b W V z I i B W Y W x 1 Z T 0 i c 1 s m c X V v d D t D b 2 x 1 b W 4 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V G F i b G U g M S 9 B d X R v U m V t b 3 Z l Z E N v b H V t b n M x L n t D b 2 x 1 b W 4 x L D B 9 J n F 1 b 3 Q 7 X S w m c X V v d D t D b 2 x 1 b W 5 D b 3 V u d C Z x d W 9 0 O z o x L C Z x d W 9 0 O 0 t l e U N v b H V t b k 5 h b W V z J n F 1 b 3 Q 7 O l t d L C Z x d W 9 0 O 0 N v b H V t b k l k Z W 5 0 a X R p Z X M m c X V v d D s 6 W y Z x d W 9 0 O 1 N l Y 3 R p b 2 4 x L 1 R h Y m x l I D E v Q X V 0 b 1 J l b W 9 2 Z W R D b 2 x 1 b W 5 z M S 5 7 Q 2 9 s d W 1 u M S w w 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F e H R y Y W N 0 Z W Q l M j B U Y W J s Z S U y M E Z y b 2 0 l M j B I d G 1 s P C 9 J d G V t U G F 0 a D 4 8 L 0 l 0 Z W 1 M b 2 N h d G l v b j 4 8 U 3 R h Y m x l R W 5 0 c m l l c y A v P j w v S X R l b T 4 8 S X R l b T 4 8 S X R l b U x v Y 2 F 0 a W 9 u P j x J d G V t V H l w Z T 5 G b 3 J t d W x h P C 9 J d G V t V H l w Z T 4 8 S X R l b V B h d G g + U 2 V j d G l v b j E v V G F i b G U l M j A x L 0 N o Y W 5 n Z W Q l M j B U e X B l P C 9 J d G V t U G F 0 a D 4 8 L 0 l 0 Z W 1 M b 2 N h d G l v b j 4 8 U 3 R h Y m x l R W 5 0 c m l l c y A v P j w v S X R l b T 4 8 L 0 l 0 Z W 1 z P j w v T G 9 j Y W x Q Y W N r Y W d l T W V 0 Y W R h d G F G a W x l P h Y A A A B Q S w U G A A A A A A A A A A A A A A A A A A A A A A A A J g E A A A E A A A D Q j J 3 f A R X R E Y x 6 A M B P w p f r A Q A A A K / T V u d L t I Z F p / y q 7 F C X O B 4 A A A A A A g A A A A A A E G Y A A A A B A A A g A A A A k t 1 q 4 f D x m + 5 f e 1 Z K F s b s B D d k W u D D R p G + F z N Z d f C s T U A A A A A A D o A A A A A C A A A g A A A A 9 V d Y Z t H 6 e L h G o z z d a i / / V b L i f 0 8 n g C 7 a g q j 6 b / o M O C 9 Q A A A A B 5 c h U g 7 c b H Y c 9 U e a u B K J x 0 G a o y q P 8 d 3 O U W A s A q r F 1 Y R 9 k 5 o N M a y K 0 V C d X r V C C M m l z L H G 0 a E m w 3 C T 1 a g q D h S L o z 6 q i b t 1 O V 9 F k q d O i J T W 8 I N A A A A A g C p O / X t p f K J F c H 8 8 G 2 h y I C Z j 6 T t l / X j l Q 0 7 5 0 U F h G v 8 Q h C d T V 2 J s Q I R N i 8 1 h j g B M x K C C n X E 0 c K c Z o 3 h S g Y F C 2 A = = < / D a t a M a s h u p > 
</file>

<file path=customXml/itemProps1.xml><?xml version="1.0" encoding="utf-8"?>
<ds:datastoreItem xmlns:ds="http://schemas.openxmlformats.org/officeDocument/2006/customXml" ds:itemID="{B67BFACD-A782-4592-9510-68AD08E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Table 1</vt:lpstr>
      <vt:lpstr>Sheet7</vt:lpstr>
      <vt:lpstr>Sheet2</vt:lpstr>
      <vt:lpstr>Sheet3</vt:lpstr>
      <vt:lpstr>python_files</vt:lpstr>
      <vt:lpstr>Sheet4</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Graff, Joel C</dc:creator>
  <cp:lastModifiedBy>Graff, Joel C</cp:lastModifiedBy>
  <cp:lastPrinted>2024-06-11T16:30:31Z</cp:lastPrinted>
  <dcterms:created xsi:type="dcterms:W3CDTF">2024-01-30T14:21:24Z</dcterms:created>
  <dcterms:modified xsi:type="dcterms:W3CDTF">2025-09-23T19:45:19Z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