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cburk\Google Drive (cburk@burkengineeringllc.com)\Techonomics\Burk Engineering\01 - Modeling video series\00 - Produced videos &amp; models\"/>
    </mc:Choice>
  </mc:AlternateContent>
  <bookViews>
    <workbookView xWindow="0" yWindow="0" windowWidth="19170" windowHeight="8670"/>
  </bookViews>
  <sheets>
    <sheet name="Documentation" sheetId="4" r:id="rId1"/>
    <sheet name="Frisbee BOM+ model" sheetId="3" r:id="rId2"/>
  </sheets>
  <definedNames>
    <definedName name="Height" localSheetId="1">'Frisbee BOM+ model'!$D$6</definedName>
  </definedNames>
  <calcPr calcId="171027"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 i="3" l="1"/>
  <c r="H13" i="3" l="1"/>
  <c r="G13" i="3"/>
  <c r="C16" i="3"/>
  <c r="C15" i="3"/>
  <c r="C14" i="3" l="1"/>
  <c r="G14" i="3" s="1"/>
  <c r="D15" i="3"/>
  <c r="E15" i="3"/>
  <c r="F14" i="3" l="1"/>
  <c r="H14" i="3" s="1"/>
  <c r="I14" i="3" s="1"/>
  <c r="J14" i="3" l="1"/>
  <c r="K14" i="3"/>
  <c r="I13" i="3"/>
  <c r="K13" i="3" s="1"/>
  <c r="F15" i="3" l="1"/>
  <c r="G15" i="3" l="1"/>
  <c r="H15" i="3" s="1"/>
  <c r="I15" i="3" l="1"/>
  <c r="H16" i="3"/>
  <c r="I16" i="3"/>
  <c r="K15" i="3" l="1"/>
  <c r="K16" i="3" s="1"/>
  <c r="J5" i="3" s="1"/>
  <c r="J15" i="3"/>
  <c r="J16" i="3" s="1"/>
  <c r="J6" i="3" s="1"/>
</calcChain>
</file>

<file path=xl/comments1.xml><?xml version="1.0" encoding="utf-8"?>
<comments xmlns="http://schemas.openxmlformats.org/spreadsheetml/2006/main">
  <authors>
    <author>Chris Burk</author>
    <author/>
  </authors>
  <commentList/>
</comments>
</file>

<file path=xl/sharedStrings.xml><?xml version="1.0" encoding="utf-8"?>
<sst xmlns="http://schemas.openxmlformats.org/spreadsheetml/2006/main" count="73" uniqueCount="62">
  <si>
    <t>Layer name</t>
  </si>
  <si>
    <t>Density</t>
  </si>
  <si>
    <t>Mat'l cost</t>
  </si>
  <si>
    <t>Volume</t>
  </si>
  <si>
    <t>Mass</t>
  </si>
  <si>
    <t>Layer cost</t>
  </si>
  <si>
    <t>$/kg</t>
  </si>
  <si>
    <t>$</t>
  </si>
  <si>
    <t>Blue</t>
  </si>
  <si>
    <t>Grey</t>
  </si>
  <si>
    <t>Total</t>
  </si>
  <si>
    <t>-</t>
  </si>
  <si>
    <t>Super performance frisbee</t>
  </si>
  <si>
    <t>Tr</t>
  </si>
  <si>
    <t>cm</t>
  </si>
  <si>
    <t>g</t>
  </si>
  <si>
    <t>g-cm2</t>
  </si>
  <si>
    <t>g/cm3</t>
  </si>
  <si>
    <t>cm3</t>
  </si>
  <si>
    <t>Inner rad.</t>
  </si>
  <si>
    <t>Outer rad.</t>
  </si>
  <si>
    <t>Target</t>
  </si>
  <si>
    <t>Predicted</t>
  </si>
  <si>
    <t>Can we make it for under $6.00 and maintain performance?</t>
  </si>
  <si>
    <t>Inertia</t>
  </si>
  <si>
    <t>Inertia, g-cm2</t>
  </si>
  <si>
    <t>Total material costs</t>
  </si>
  <si>
    <t>Product specs &amp; parameters</t>
  </si>
  <si>
    <t>80,000-85,000</t>
  </si>
  <si>
    <t>Criteria</t>
  </si>
  <si>
    <t>SuperSpin</t>
  </si>
  <si>
    <t>SuperSpeed</t>
  </si>
  <si>
    <t>SuperPower</t>
  </si>
  <si>
    <t>Frisbee diameter</t>
  </si>
  <si>
    <t>Frisbee height</t>
  </si>
  <si>
    <t>Green</t>
  </si>
  <si>
    <t>Green layer thickness</t>
  </si>
  <si>
    <t>Green layer material</t>
  </si>
  <si>
    <t>Materials</t>
  </si>
  <si>
    <t>Green material drop-down list options</t>
  </si>
  <si>
    <t>Documentation</t>
  </si>
  <si>
    <t>1. Model info</t>
  </si>
  <si>
    <t>Name</t>
  </si>
  <si>
    <t>Purpose</t>
  </si>
  <si>
    <t>Version</t>
  </si>
  <si>
    <t>Date</t>
  </si>
  <si>
    <t>User input modification</t>
  </si>
  <si>
    <t xml:space="preserve">All user input cells are shaded grey. Users should feel free to modify these values, however, entering certain values or combinations of values may result in unrealistic results. The user should contact the developer if they have concerns about the validity of input values or results. </t>
  </si>
  <si>
    <t>Important assumptions</t>
  </si>
  <si>
    <t xml:space="preserve">This model was developed by Chris Burk of Burk Engineering LLC. Chris is a chemical engineer and an independent consultant. He works with companies that are developing or investing in new process-related technologies - helping them connect science, engineering, and business through techno-economic modeling.
</t>
  </si>
  <si>
    <t>Note from Cyclotron Road</t>
  </si>
  <si>
    <r>
      <rPr>
        <sz val="10"/>
        <color theme="1" tint="0.34998626667073579"/>
        <rFont val="Calibri Light"/>
        <family val="2"/>
        <scheme val="major"/>
      </rPr>
      <t xml:space="preserve">Chris Burk PE  |  cburk@BurkEngineeringLLC.com  |  </t>
    </r>
    <r>
      <rPr>
        <u/>
        <sz val="10"/>
        <color theme="1" tint="0.34998626667073579"/>
        <rFont val="Calibri Light"/>
        <family val="2"/>
        <scheme val="major"/>
      </rPr>
      <t>www.BurkEngineeringLLC.com</t>
    </r>
  </si>
  <si>
    <t>This model accompanies the screencast series 'Techonomics - Introduction to Cost Modeling in Excel'. The purpose of the series is to (1) educate innovators about cost modeling and (2) provide templates to help innovators start developing their own models. The best practices and techniques demonstrated are realistic, however, the exact numbers and example chemical/manufacturing processes may not be.</t>
  </si>
  <si>
    <t>SuperFrisbee BOM+ Model</t>
  </si>
  <si>
    <t>1.0</t>
  </si>
  <si>
    <t>J. Doe / SuperFrisbee LLC / jdoe@superfrisbee.com</t>
  </si>
  <si>
    <t>Developed by</t>
  </si>
  <si>
    <t>Modeling approach</t>
  </si>
  <si>
    <t>SuperFrisbee has determined that rotational inertia is a critical performance parameter for their new product. This model links rotational inertia and total material cost with geometry, material density, and raw material cost. It allows users to examine trade-offs between these parameters.</t>
  </si>
  <si>
    <t>The target material cost of $6.00 is based on the assumption that the frisbee will retail for $30.00 and that retail costs will be five times material costs.</t>
  </si>
  <si>
    <t>2. Modeling approach</t>
  </si>
  <si>
    <t>To evaluate feasibility and examine cost-performance trade-offs for SuperFrisbee's new high-performance frisbee.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</si>
</sst>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164" formatCode="#,##0.0"/>
    <numFmt numFmtId="165" formatCode="0.0"/>
  </numFmts>
  <fonts count="25" x14ac:knownFonts="1">
    <font>
      <sz val="11"/>
      <color theme="1"/>
      <name val="Calibri"/>
      <family val="2"/>
      <scheme val="minor"/>
    </font>
    <font>
      <i/>
      <sz val="14"/>
      <color theme="9"/>
      <name val="Calibri"/>
      <family val="2"/>
      <scheme val="minor"/>
    </font>
    <font>
      <b/>
      <sz val="11"/>
      <color theme="4"/>
      <name val="Calibri"/>
      <family val="2"/>
      <scheme val="minor"/>
    </font>
    <font>
      <sz val="11"/>
      <color theme="3"/>
      <name val="Calibri"/>
      <family val="2"/>
      <scheme val="minor"/>
    </font>
    <font>
      <i/>
      <sz val="11"/>
      <color theme="1"/>
      <name val="Calibri"/>
      <family val="2"/>
      <scheme val="minor"/>
    </font>
    <font>
      <b/>
      <sz val="13"/>
      <color theme="0"/>
      <name val="Calibri"/>
      <family val="2"/>
    </font>
    <font>
      <sz val="11"/>
      <color theme="1" tint="0.499984740745262"/>
      <name val="Calibri"/>
      <family val="2"/>
      <scheme val="minor"/>
    </font>
    <font>
      <sz val="11"/>
      <color theme="5"/>
      <name val="Calibri"/>
      <family val="2"/>
      <scheme val="minor"/>
    </font>
    <font>
      <sz val="11"/>
      <color theme="1" tint="4.9989318521683403E-2"/>
      <name val="Calibri"/>
      <family val="2"/>
      <scheme val="minor"/>
    </font>
    <font>
      <sz val="20"/>
      <color theme="1" tint="0.249977111117893"/>
      <name val="Calibri Light"/>
      <family val="2"/>
      <scheme val="major"/>
    </font>
    <font>
      <sz val="11"/>
      <name val="Calibri"/>
      <family val="2"/>
      <scheme val="minor"/>
    </font>
    <font>
      <b/>
      <sz val="11"/>
      <color theme="9"/>
      <name val="Calibri"/>
      <family val="2"/>
      <scheme val="minor"/>
    </font>
    <font>
      <u/>
      <sz val="14"/>
      <color theme="5" tint="-0.249977111117893"/>
      <name val="Calibri"/>
      <family val="2"/>
      <scheme val="minor"/>
    </font>
    <font>
      <sz val="12"/>
      <color theme="5" tint="-0.249977111117893"/>
      <name val="Calibri"/>
      <family val="2"/>
      <scheme val="minor"/>
    </font>
    <font>
      <sz val="11"/>
      <color theme="1"/>
      <name val="Calibri"/>
      <family val="2"/>
      <scheme val="minor"/>
    </font>
    <font>
      <b/>
      <sz val="11"/>
      <color theme="1" tint="0.24994659260841701"/>
      <name val="Calibri"/>
      <family val="2"/>
    </font>
    <font>
      <sz val="13"/>
      <color theme="3"/>
      <name val="Calibri"/>
      <family val="2"/>
    </font>
    <font>
      <sz val="11"/>
      <color theme="3"/>
      <name val="Calibri"/>
      <family val="2"/>
    </font>
    <font>
      <sz val="10"/>
      <name val="Arial"/>
      <family val="2"/>
    </font>
    <font>
      <sz val="16"/>
      <color rgb="FF0070C0"/>
      <name val="Calibri Light"/>
      <family val="2"/>
      <scheme val="major"/>
    </font>
    <font>
      <u/>
      <sz val="11"/>
      <color theme="10"/>
      <name val="Calibri"/>
      <family val="2"/>
      <scheme val="minor"/>
    </font>
    <font>
      <b/>
      <sz val="9"/>
      <color indexed="81"/>
      <name val="Tahoma"/>
      <family val="2"/>
    </font>
    <font>
      <sz val="10"/>
      <color theme="1" tint="0.34998626667073579"/>
      <name val="Calibri Light"/>
      <family val="2"/>
      <scheme val="major"/>
    </font>
    <font>
      <u/>
      <sz val="10"/>
      <color theme="1" tint="0.34998626667073579"/>
      <name val="Calibri Light"/>
      <family val="2"/>
      <scheme val="major"/>
    </font>
    <font>
      <u/>
      <sz val="14"/>
      <color theme="1" tint="0.499984740745262"/>
      <name val="Calibri Light"/>
      <family val="2"/>
      <scheme val="major"/>
    </font>
  </fonts>
  <fills count="7">
    <fill>
      <patternFill patternType="none"/>
    </fill>
    <fill>
      <patternFill patternType="gray125"/>
    </fill>
    <fill>
      <patternFill patternType="solid">
        <fgColor theme="3" tint="0.79998168889431442"/>
        <bgColor indexed="64"/>
      </patternFill>
    </fill>
    <fill>
      <gradientFill degree="90">
        <stop position="0">
          <color theme="4" tint="0.40000610370189521"/>
        </stop>
        <stop position="0.5">
          <color theme="3"/>
        </stop>
        <stop position="1">
          <color theme="4" tint="0.40000610370189521"/>
        </stop>
      </gradientFill>
    </fill>
    <fill>
      <patternFill patternType="solid">
        <fgColor theme="0" tint="-4.9989318521683403E-2"/>
        <bgColor indexed="64"/>
      </patternFill>
    </fill>
    <fill>
      <patternFill patternType="solid">
        <fgColor indexed="8"/>
        <bgColor indexed="64"/>
      </patternFill>
    </fill>
    <fill>
      <patternFill patternType="solid">
        <fgColor theme="6" tint="0.79998168889431442"/>
        <bgColor indexed="64"/>
      </patternFill>
    </fill>
  </fills>
  <borders count="29">
    <border>
      <left/>
      <right/>
      <top/>
      <bottom/>
      <diagonal/>
    </border>
    <border>
      <left/>
      <right/>
      <top style="thin">
        <color indexed="64"/>
      </top>
      <bottom/>
      <diagonal/>
    </border>
    <border>
      <left/>
      <right/>
      <top/>
      <bottom style="thin">
        <color indexed="64"/>
      </bottom>
      <diagonal/>
    </border>
    <border>
      <left/>
      <right/>
      <top/>
      <bottom style="double">
        <color indexed="64"/>
      </bottom>
      <diagonal/>
    </border>
    <border>
      <left/>
      <right/>
      <top/>
      <bottom style="thin">
        <color theme="3"/>
      </bottom>
      <diagonal/>
    </border>
    <border>
      <left/>
      <right style="hair">
        <color theme="3"/>
      </right>
      <top/>
      <bottom/>
      <diagonal/>
    </border>
    <border>
      <left/>
      <right/>
      <top/>
      <bottom style="hair">
        <color theme="3"/>
      </bottom>
      <diagonal/>
    </border>
    <border>
      <left/>
      <right style="hair">
        <color theme="3"/>
      </right>
      <top/>
      <bottom style="thin">
        <color indexed="64"/>
      </bottom>
      <diagonal/>
    </border>
    <border>
      <left/>
      <right style="hair">
        <color theme="3"/>
      </right>
      <top style="thin">
        <color indexed="64"/>
      </top>
      <bottom/>
      <diagonal/>
    </border>
    <border>
      <left/>
      <right style="hair">
        <color theme="3"/>
      </right>
      <top/>
      <bottom style="double">
        <color indexed="64"/>
      </bottom>
      <diagonal/>
    </border>
    <border>
      <left/>
      <right style="hair">
        <color theme="3"/>
      </right>
      <top style="hair">
        <color theme="3"/>
      </top>
      <bottom/>
      <diagonal/>
    </border>
    <border>
      <left style="hair">
        <color theme="3"/>
      </left>
      <right/>
      <top/>
      <bottom/>
      <diagonal/>
    </border>
    <border>
      <left/>
      <right style="hair">
        <color theme="3"/>
      </right>
      <top/>
      <bottom style="hair">
        <color theme="3"/>
      </bottom>
      <diagonal/>
    </border>
    <border>
      <left/>
      <right/>
      <top style="double">
        <color indexed="64"/>
      </top>
      <bottom style="hair">
        <color theme="3"/>
      </bottom>
      <diagonal/>
    </border>
    <border>
      <left/>
      <right style="hair">
        <color theme="3"/>
      </right>
      <top style="double">
        <color indexed="64"/>
      </top>
      <bottom style="hair">
        <color theme="3"/>
      </bottom>
      <diagonal/>
    </border>
    <border>
      <left style="hair">
        <color theme="3"/>
      </left>
      <right/>
      <top style="thin">
        <color indexed="64"/>
      </top>
      <bottom/>
      <diagonal/>
    </border>
    <border>
      <left style="hair">
        <color theme="3"/>
      </left>
      <right/>
      <top/>
      <bottom style="thin">
        <color indexed="64"/>
      </bottom>
      <diagonal/>
    </border>
    <border>
      <left style="hair">
        <color theme="3"/>
      </left>
      <right/>
      <top/>
      <bottom style="double">
        <color indexed="64"/>
      </bottom>
      <diagonal/>
    </border>
    <border>
      <left style="hair">
        <color theme="3"/>
      </left>
      <right/>
      <top style="double">
        <color indexed="64"/>
      </top>
      <bottom style="hair">
        <color theme="3"/>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bottom style="medium">
        <color theme="3"/>
      </bottom>
      <diagonal/>
    </border>
    <border>
      <left style="hair">
        <color theme="0" tint="-0.34998626667073579"/>
      </left>
      <right style="hair">
        <color theme="3"/>
      </right>
      <top style="hair">
        <color theme="3"/>
      </top>
      <bottom style="hair">
        <color theme="0" tint="-0.34998626667073579"/>
      </bottom>
      <diagonal/>
    </border>
    <border>
      <left style="hair">
        <color theme="0" tint="-0.34998626667073579"/>
      </left>
      <right style="hair">
        <color theme="3"/>
      </right>
      <top style="hair">
        <color theme="0" tint="-0.34998626667073579"/>
      </top>
      <bottom style="hair">
        <color theme="0" tint="-0.34998626667073579"/>
      </bottom>
      <diagonal/>
    </border>
    <border>
      <left style="hair">
        <color theme="0" tint="-0.34998626667073579"/>
      </left>
      <right style="hair">
        <color theme="3"/>
      </right>
      <top style="thin">
        <color indexed="64"/>
      </top>
      <bottom style="hair">
        <color theme="0" tint="-0.34998626667073579"/>
      </bottom>
      <diagonal/>
    </border>
    <border>
      <left/>
      <right/>
      <top/>
      <bottom style="thin">
        <color theme="4"/>
      </bottom>
      <diagonal/>
    </border>
    <border>
      <left/>
      <right/>
      <top style="thin">
        <color theme="0" tint="-0.499984740745262"/>
      </top>
      <bottom style="hair">
        <color theme="0" tint="-0.249977111117893"/>
      </bottom>
      <diagonal/>
    </border>
    <border>
      <left/>
      <right/>
      <top style="hair">
        <color theme="0" tint="-0.249977111117893"/>
      </top>
      <bottom style="hair">
        <color theme="0" tint="-0.249977111117893"/>
      </bottom>
      <diagonal/>
    </border>
    <border>
      <left/>
      <right/>
      <top/>
      <bottom style="thin">
        <color theme="0" tint="-0.249977111117893"/>
      </bottom>
      <diagonal/>
    </border>
    <border>
      <left/>
      <right/>
      <top style="thin">
        <color theme="0" tint="-0.249977111117893"/>
      </top>
      <bottom/>
      <diagonal/>
    </border>
  </borders>
  <cellStyleXfs count="11">
    <xf numFmtId="0" fontId="0" fillId="0" borderId="0"/>
    <xf numFmtId="49" fontId="5" fillId="3" borderId="4" applyNumberFormat="0" applyProtection="0">
      <alignment horizontal="left" vertical="center"/>
    </xf>
    <xf numFmtId="0" fontId="15" fillId="4" borderId="19" applyNumberFormat="0" applyAlignment="0">
      <protection locked="0"/>
    </xf>
    <xf numFmtId="49" fontId="16" fillId="5" borderId="20" applyFill="0" applyProtection="0">
      <alignment horizontal="left"/>
    </xf>
    <xf numFmtId="49" fontId="17" fillId="5" borderId="4" applyNumberFormat="0" applyFill="0" applyAlignment="0" applyProtection="0">
      <alignment horizontal="left"/>
    </xf>
    <xf numFmtId="0" fontId="15" fillId="6" borderId="19" applyNumberFormat="0" applyAlignment="0" applyProtection="0">
      <protection locked="0"/>
    </xf>
    <xf numFmtId="49" fontId="17" fillId="5" borderId="4" applyNumberFormat="0" applyFill="0" applyAlignment="0" applyProtection="0">
      <alignment horizontal="left"/>
    </xf>
    <xf numFmtId="49" fontId="17" fillId="5" borderId="4" applyNumberFormat="0" applyFill="0" applyAlignment="0" applyProtection="0">
      <alignment horizontal="left"/>
    </xf>
    <xf numFmtId="0" fontId="18" fillId="0" borderId="0">
      <alignment horizontal="left" wrapText="1"/>
    </xf>
    <xf numFmtId="0" fontId="14" fillId="0" borderId="0"/>
    <xf numFmtId="0" fontId="20" fillId="0" borderId="0" applyNumberFormat="0" applyFill="0" applyBorder="0" applyAlignment="0" applyProtection="0"/>
  </cellStyleXfs>
  <cellXfs count="91">
    <xf numFmtId="0" fontId="0" fillId="0" borderId="0" xfId="0"/>
    <xf numFmtId="0" fontId="1" fillId="0" borderId="0" xfId="0" applyFont="1"/>
    <xf numFmtId="0" fontId="3" fillId="2" borderId="2" xfId="0" applyFont="1" applyFill="1" applyBorder="1"/>
    <xf numFmtId="0" fontId="3" fillId="2" borderId="2" xfId="0" applyFont="1" applyFill="1" applyBorder="1" applyAlignment="1">
      <alignment horizontal="center"/>
    </xf>
    <xf numFmtId="0" fontId="3" fillId="2" borderId="1" xfId="0" applyFont="1" applyFill="1" applyBorder="1"/>
    <xf numFmtId="0" fontId="3" fillId="2" borderId="1" xfId="0" applyFont="1" applyFill="1" applyBorder="1" applyAlignment="1">
      <alignment horizontal="center"/>
    </xf>
    <xf numFmtId="0" fontId="0" fillId="0" borderId="3" xfId="0" applyBorder="1"/>
    <xf numFmtId="4" fontId="2" fillId="0" borderId="0" xfId="0" applyNumberFormat="1" applyFont="1" applyAlignment="1">
      <alignment horizontal="center"/>
    </xf>
    <xf numFmtId="164" fontId="0" fillId="0" borderId="0" xfId="0" applyNumberFormat="1" applyAlignment="1">
      <alignment horizontal="center"/>
    </xf>
    <xf numFmtId="3" fontId="0" fillId="0" borderId="0" xfId="0" applyNumberFormat="1" applyAlignment="1">
      <alignment horizontal="center"/>
    </xf>
    <xf numFmtId="3"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xf numFmtId="164" fontId="0" fillId="0" borderId="3" xfId="0" applyNumberFormat="1" applyBorder="1" applyAlignment="1">
      <alignment horizontal="center"/>
    </xf>
    <xf numFmtId="0" fontId="2" fillId="0" borderId="0" xfId="0" applyFont="1"/>
    <xf numFmtId="0" fontId="0" fillId="0" borderId="0" xfId="0" applyBorder="1"/>
    <xf numFmtId="0" fontId="0" fillId="0" borderId="0" xfId="0" applyBorder="1" applyAlignment="1">
      <alignment horizontal="center"/>
    </xf>
    <xf numFmtId="0" fontId="0" fillId="0" borderId="5" xfId="0" applyBorder="1"/>
    <xf numFmtId="0" fontId="0" fillId="0" borderId="6" xfId="0" applyBorder="1"/>
    <xf numFmtId="0" fontId="0" fillId="0" borderId="4" xfId="0" applyBorder="1"/>
    <xf numFmtId="8" fontId="8" fillId="0" borderId="0" xfId="0" applyNumberFormat="1" applyFont="1" applyAlignment="1">
      <alignment horizontal="left"/>
    </xf>
    <xf numFmtId="0" fontId="0" fillId="0" borderId="0" xfId="0" applyFont="1"/>
    <xf numFmtId="3" fontId="8" fillId="0" borderId="0" xfId="0" applyNumberFormat="1" applyFont="1" applyAlignment="1">
      <alignment horizontal="left"/>
    </xf>
    <xf numFmtId="3" fontId="6" fillId="0" borderId="0" xfId="0" applyNumberFormat="1" applyFont="1" applyAlignment="1">
      <alignment horizontal="center"/>
    </xf>
    <xf numFmtId="3" fontId="7" fillId="0" borderId="0" xfId="0" applyNumberFormat="1" applyFont="1" applyAlignment="1">
      <alignment horizontal="center"/>
    </xf>
    <xf numFmtId="0" fontId="3" fillId="0" borderId="4" xfId="0" applyFont="1" applyBorder="1"/>
    <xf numFmtId="0" fontId="9" fillId="0" borderId="0" xfId="0" applyFont="1"/>
    <xf numFmtId="0" fontId="0" fillId="0" borderId="6" xfId="0" applyBorder="1" applyAlignment="1">
      <alignment horizontal="center"/>
    </xf>
    <xf numFmtId="0" fontId="4" fillId="0" borderId="6" xfId="0" applyFont="1" applyBorder="1"/>
    <xf numFmtId="0" fontId="3" fillId="2" borderId="8" xfId="0" applyFont="1" applyFill="1" applyBorder="1" applyAlignment="1">
      <alignment horizontal="center"/>
    </xf>
    <xf numFmtId="0" fontId="3" fillId="2" borderId="7" xfId="0" applyFont="1" applyFill="1" applyBorder="1" applyAlignment="1">
      <alignment horizontal="center"/>
    </xf>
    <xf numFmtId="8" fontId="2" fillId="0" borderId="5" xfId="0" applyNumberFormat="1" applyFont="1" applyBorder="1" applyAlignment="1">
      <alignment horizontal="center"/>
    </xf>
    <xf numFmtId="3" fontId="0" fillId="0" borderId="5" xfId="0" applyNumberFormat="1" applyBorder="1" applyAlignment="1">
      <alignment horizontal="center"/>
    </xf>
    <xf numFmtId="3" fontId="0" fillId="0" borderId="9" xfId="0" applyNumberFormat="1" applyBorder="1" applyAlignment="1">
      <alignment horizontal="center"/>
    </xf>
    <xf numFmtId="8" fontId="0" fillId="0" borderId="5" xfId="0" applyNumberFormat="1"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2" xfId="0" applyBorder="1"/>
    <xf numFmtId="0" fontId="0" fillId="0" borderId="13" xfId="0" applyFill="1" applyBorder="1"/>
    <xf numFmtId="165" fontId="0" fillId="0" borderId="13" xfId="0" applyNumberFormat="1" applyBorder="1" applyAlignment="1">
      <alignment horizontal="center"/>
    </xf>
    <xf numFmtId="0" fontId="0" fillId="0" borderId="13" xfId="0" applyBorder="1"/>
    <xf numFmtId="0" fontId="0" fillId="0" borderId="14" xfId="0" applyBorder="1"/>
    <xf numFmtId="3" fontId="0" fillId="0" borderId="13" xfId="0" applyNumberFormat="1" applyBorder="1" applyAlignment="1">
      <alignment horizontal="center"/>
    </xf>
    <xf numFmtId="3" fontId="0" fillId="0" borderId="14" xfId="0" applyNumberFormat="1" applyBorder="1" applyAlignment="1">
      <alignment horizontal="center"/>
    </xf>
    <xf numFmtId="0" fontId="6" fillId="0" borderId="4" xfId="0" applyFont="1" applyBorder="1" applyAlignment="1">
      <alignment horizontal="right"/>
    </xf>
    <xf numFmtId="8" fontId="6" fillId="0" borderId="0" xfId="0" applyNumberFormat="1" applyFont="1" applyAlignment="1">
      <alignment horizontal="right"/>
    </xf>
    <xf numFmtId="3" fontId="6" fillId="0" borderId="0" xfId="0" applyNumberFormat="1" applyFont="1" applyAlignment="1">
      <alignment horizontal="right"/>
    </xf>
    <xf numFmtId="8" fontId="0" fillId="0" borderId="9" xfId="0" applyNumberFormat="1" applyBorder="1" applyAlignment="1">
      <alignment horizontal="center"/>
    </xf>
    <xf numFmtId="8" fontId="0" fillId="0" borderId="14" xfId="0" applyNumberFormat="1" applyBorder="1" applyAlignment="1">
      <alignment horizontal="center"/>
    </xf>
    <xf numFmtId="0" fontId="3" fillId="2" borderId="15" xfId="0" applyFont="1" applyFill="1" applyBorder="1" applyAlignment="1">
      <alignment horizontal="center"/>
    </xf>
    <xf numFmtId="0" fontId="3" fillId="2" borderId="16" xfId="0" applyFont="1" applyFill="1" applyBorder="1" applyAlignment="1">
      <alignment horizontal="center"/>
    </xf>
    <xf numFmtId="3" fontId="0" fillId="0" borderId="11" xfId="0" applyNumberFormat="1" applyBorder="1" applyAlignment="1">
      <alignment horizontal="center"/>
    </xf>
    <xf numFmtId="3" fontId="0" fillId="0" borderId="17" xfId="0" applyNumberFormat="1" applyBorder="1" applyAlignment="1">
      <alignment horizontal="center"/>
    </xf>
    <xf numFmtId="3" fontId="0" fillId="0" borderId="18" xfId="0" applyNumberFormat="1" applyBorder="1" applyAlignment="1">
      <alignment horizontal="center"/>
    </xf>
    <xf numFmtId="2" fontId="10" fillId="0" borderId="3" xfId="0" applyNumberFormat="1" applyFont="1" applyBorder="1" applyAlignment="1">
      <alignment horizontal="center"/>
    </xf>
    <xf numFmtId="8" fontId="10" fillId="0" borderId="9" xfId="0" applyNumberFormat="1" applyFont="1" applyBorder="1" applyAlignment="1">
      <alignment horizontal="center"/>
    </xf>
    <xf numFmtId="165" fontId="10" fillId="0" borderId="3" xfId="0" applyNumberFormat="1" applyFont="1" applyBorder="1" applyAlignment="1">
      <alignment horizontal="center"/>
    </xf>
    <xf numFmtId="8" fontId="11" fillId="0" borderId="0" xfId="0" applyNumberFormat="1" applyFont="1" applyAlignment="1">
      <alignment horizontal="right"/>
    </xf>
    <xf numFmtId="3" fontId="11" fillId="0" borderId="0" xfId="0" applyNumberFormat="1" applyFont="1" applyAlignment="1">
      <alignment horizontal="right"/>
    </xf>
    <xf numFmtId="8" fontId="12" fillId="0" borderId="0" xfId="0" applyNumberFormat="1" applyFont="1" applyAlignment="1">
      <alignment horizontal="left"/>
    </xf>
    <xf numFmtId="8" fontId="13" fillId="0" borderId="0" xfId="0" applyNumberFormat="1" applyFont="1" applyAlignment="1">
      <alignment horizontal="left"/>
    </xf>
    <xf numFmtId="0" fontId="15" fillId="4" borderId="19" xfId="2" applyAlignment="1">
      <alignment horizontal="right"/>
      <protection locked="0"/>
    </xf>
    <xf numFmtId="165" fontId="15" fillId="4" borderId="19" xfId="2" applyNumberFormat="1" applyAlignment="1">
      <alignment horizontal="right"/>
      <protection locked="0"/>
    </xf>
    <xf numFmtId="165" fontId="15" fillId="4" borderId="19" xfId="2" applyNumberFormat="1" applyAlignment="1">
      <alignment horizontal="center"/>
      <protection locked="0"/>
    </xf>
    <xf numFmtId="2" fontId="15" fillId="4" borderId="19" xfId="2" applyNumberFormat="1" applyAlignment="1">
      <alignment horizontal="center"/>
      <protection locked="0"/>
    </xf>
    <xf numFmtId="0" fontId="15" fillId="4" borderId="19" xfId="2">
      <protection locked="0"/>
    </xf>
    <xf numFmtId="4" fontId="15" fillId="4" borderId="19" xfId="2" applyNumberFormat="1" applyAlignment="1">
      <alignment horizontal="center"/>
      <protection locked="0"/>
    </xf>
    <xf numFmtId="8" fontId="15" fillId="4" borderId="21" xfId="2" applyNumberFormat="1" applyBorder="1" applyAlignment="1">
      <alignment horizontal="center"/>
      <protection locked="0"/>
    </xf>
    <xf numFmtId="8" fontId="15" fillId="4" borderId="22" xfId="2" applyNumberFormat="1" applyBorder="1" applyAlignment="1">
      <alignment horizontal="center"/>
      <protection locked="0"/>
    </xf>
    <xf numFmtId="8" fontId="15" fillId="4" borderId="23" xfId="2" applyNumberFormat="1" applyBorder="1" applyAlignment="1">
      <alignment horizontal="center"/>
      <protection locked="0"/>
    </xf>
    <xf numFmtId="0" fontId="19" fillId="0" borderId="24" xfId="0" applyFont="1" applyBorder="1" applyAlignment="1">
      <alignment horizontal="left"/>
    </xf>
    <xf numFmtId="0" fontId="0" fillId="0" borderId="25" xfId="0" applyBorder="1" applyAlignment="1">
      <alignment horizontal="left" vertical="top" indent="1"/>
    </xf>
    <xf numFmtId="0" fontId="0" fillId="0" borderId="25" xfId="0" applyBorder="1" applyAlignment="1">
      <alignment horizontal="left" vertical="top" wrapText="1"/>
    </xf>
    <xf numFmtId="0" fontId="0" fillId="0" borderId="26" xfId="0" applyBorder="1" applyAlignment="1">
      <alignment horizontal="left" vertical="top" indent="1"/>
    </xf>
    <xf numFmtId="0" fontId="0" fillId="0" borderId="26" xfId="0" applyBorder="1" applyAlignment="1">
      <alignment horizontal="left" vertical="top" wrapText="1"/>
    </xf>
    <xf numFmtId="49" fontId="0" fillId="0" borderId="26" xfId="0" applyNumberFormat="1" applyBorder="1" applyAlignment="1">
      <alignment horizontal="left" vertical="top" wrapText="1"/>
    </xf>
    <xf numFmtId="14" fontId="0" fillId="0" borderId="26" xfId="0" applyNumberFormat="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20" fillId="0" borderId="0" xfId="10"/>
    <xf numFmtId="0" fontId="0" fillId="4" borderId="0" xfId="0" applyFill="1"/>
    <xf numFmtId="0" fontId="0" fillId="4" borderId="0" xfId="0" applyFill="1" applyBorder="1"/>
    <xf numFmtId="0" fontId="4" fillId="4" borderId="0" xfId="0" applyFont="1" applyFill="1" applyAlignment="1">
      <alignment vertical="top" wrapText="1"/>
    </xf>
    <xf numFmtId="0" fontId="0" fillId="4" borderId="0" xfId="0" applyFill="1" applyAlignment="1">
      <alignment vertical="center"/>
    </xf>
    <xf numFmtId="0" fontId="0" fillId="4" borderId="27" xfId="0" applyFill="1" applyBorder="1" applyAlignment="1">
      <alignment vertical="center"/>
    </xf>
    <xf numFmtId="0" fontId="0" fillId="0" borderId="0" xfId="0" applyAlignment="1">
      <alignment vertical="center"/>
    </xf>
    <xf numFmtId="0" fontId="9" fillId="0" borderId="28" xfId="0" applyFont="1" applyBorder="1"/>
    <xf numFmtId="0" fontId="22" fillId="4" borderId="0" xfId="0" applyFont="1" applyFill="1" applyBorder="1" applyAlignment="1">
      <alignment vertical="top" wrapText="1"/>
    </xf>
    <xf numFmtId="0" fontId="23" fillId="4" borderId="27" xfId="10" applyFont="1" applyFill="1" applyBorder="1" applyAlignment="1">
      <alignment horizontal="center" vertical="center" wrapText="1"/>
    </xf>
    <xf numFmtId="0" fontId="24" fillId="4" borderId="0" xfId="0" applyFont="1" applyFill="1" applyBorder="1" applyAlignment="1">
      <alignment horizontal="center" vertical="center"/>
    </xf>
  </cellXfs>
  <cellStyles count="11">
    <cellStyle name="1.  Input" xfId="2"/>
    <cellStyle name="2.  Heading" xfId="3"/>
    <cellStyle name="2.  Heading 2" xfId="4"/>
    <cellStyle name="2.  Input 2" xfId="5"/>
    <cellStyle name="3.  Heading 2" xfId="6"/>
    <cellStyle name="4.  Heading 2" xfId="7"/>
    <cellStyle name="5.  Title" xfId="1"/>
    <cellStyle name="Hyperlink" xfId="10" builtinId="8"/>
    <cellStyle name="Normal" xfId="0" builtinId="0"/>
    <cellStyle name="Normal 2" xfId="8"/>
    <cellStyle name="Normal 2 2" xfId="9"/>
  </cellStyles>
  <dxfs count="2">
    <dxf>
      <font>
        <b/>
        <i val="0"/>
        <color rgb="FFC00000"/>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Distribution of layer costs</a:t>
            </a:r>
          </a:p>
        </c:rich>
      </c:tx>
      <c:layout>
        <c:manualLayout>
          <c:xMode val="edge"/>
          <c:yMode val="edge"/>
          <c:x val="0.16910443118562773"/>
          <c:y val="0.8740745596103596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6561994994466492"/>
          <c:y val="0.12969997067031658"/>
          <c:w val="0.57217612293708286"/>
          <c:h val="0.6593649090688209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D9-4577-9DD3-626A1A28F139}"/>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2-58AD-47B7-88F0-512938132AE6}"/>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A8D9-4577-9DD3-626A1A28F139}"/>
              </c:ext>
            </c:extLst>
          </c:dPt>
          <c:cat>
            <c:strRef>
              <c:f>'Frisbee BOM+ model'!$B$13:$B$15</c:f>
              <c:strCache>
                <c:ptCount val="3"/>
                <c:pt idx="0">
                  <c:v>Blue</c:v>
                </c:pt>
                <c:pt idx="1">
                  <c:v>Grey</c:v>
                </c:pt>
                <c:pt idx="2">
                  <c:v>Green</c:v>
                </c:pt>
              </c:strCache>
            </c:strRef>
          </c:cat>
          <c:val>
            <c:numRef>
              <c:f>'Frisbee BOM+ model'!$K$13:$K$15</c:f>
              <c:numCache>
                <c:formatCode>"$"#,##0.00_);[Red]\("$"#,##0.00\)</c:formatCode>
                <c:ptCount val="3"/>
                <c:pt idx="0">
                  <c:v>0.17311432158341195</c:v>
                </c:pt>
                <c:pt idx="1">
                  <c:v>0.44243442039586744</c:v>
                </c:pt>
                <c:pt idx="2">
                  <c:v>5.6237650091910885</c:v>
                </c:pt>
              </c:numCache>
            </c:numRef>
          </c:val>
          <c:extLst>
            <c:ext xmlns:c16="http://schemas.microsoft.com/office/drawing/2014/chart" uri="{C3380CC4-5D6E-409C-BE32-E72D297353CC}">
              <c16:uniqueId val="{00000000-58AD-47B7-88F0-512938132A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95250</xdr:colOff>
      <xdr:row>16</xdr:row>
      <xdr:rowOff>95250</xdr:rowOff>
    </xdr:from>
    <xdr:to>
      <xdr:col>9</xdr:col>
      <xdr:colOff>180975</xdr:colOff>
      <xdr:row>26</xdr:row>
      <xdr:rowOff>47625</xdr:rowOff>
    </xdr:to>
    <xdr:graphicFrame macro="">
      <xdr:nvGraphicFramePr>
        <xdr:cNvPr id="9" name="Chart 8">
          <a:extLst>
            <a:ext uri="{FF2B5EF4-FFF2-40B4-BE49-F238E27FC236}">
              <a16:creationId xmlns:a16="http://schemas.microsoft.com/office/drawing/2014/main" id="{6D4D3D0E-9147-47B1-ADEE-F58B09FE7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352426</xdr:colOff>
      <xdr:row>16</xdr:row>
      <xdr:rowOff>71327</xdr:rowOff>
    </xdr:from>
    <xdr:to>
      <xdr:col>4</xdr:col>
      <xdr:colOff>752476</xdr:colOff>
      <xdr:row>26</xdr:row>
      <xdr:rowOff>126795</xdr:rowOff>
    </xdr:to>
    <xdr:pic>
      <xdr:nvPicPr>
        <xdr:cNvPr id="6" name="Picture 5">
          <a:extLst>
            <a:ext uri="{FF2B5EF4-FFF2-40B4-BE49-F238E27FC236}">
              <a16:creationId xmlns:a16="http://schemas.microsoft.com/office/drawing/2014/main" id="{CB2D8EDA-FED3-4654-AD9B-556D670053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6" y="3319352"/>
          <a:ext cx="2686050" cy="1960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12</xdr:col>
      <xdr:colOff>428626</xdr:colOff>
      <xdr:row>14</xdr:row>
      <xdr:rowOff>47624</xdr:rowOff>
    </xdr:from>
    <xdr:to>
      <xdr:col>12</xdr:col>
      <xdr:colOff>666750</xdr:colOff>
      <xdr:row>17</xdr:row>
      <xdr:rowOff>142875</xdr:rowOff>
    </xdr:to>
    <xdr:sp macro="" textlink="">
      <xdr:nvSpPr>
        <xdr:cNvPr id="4" name="Arrow: Down 3">
          <a:extLst>
            <a:ext uri="{FF2B5EF4-FFF2-40B4-BE49-F238E27FC236}">
              <a16:creationId xmlns:a16="http://schemas.microsoft.com/office/drawing/2014/main" id="{5AB0C5CA-3A7D-4EC6-9780-71A231C259BF}"/>
            </a:ext>
          </a:extLst>
        </xdr:cNvPr>
        <xdr:cNvSpPr/>
      </xdr:nvSpPr>
      <xdr:spPr>
        <a:xfrm>
          <a:off x="9001126" y="2895599"/>
          <a:ext cx="238124" cy="685801"/>
        </a:xfrm>
        <a:prstGeom prst="downArrow">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742950</xdr:colOff>
      <xdr:row>11</xdr:row>
      <xdr:rowOff>123825</xdr:rowOff>
    </xdr:from>
    <xdr:to>
      <xdr:col>13</xdr:col>
      <xdr:colOff>316230</xdr:colOff>
      <xdr:row>14</xdr:row>
      <xdr:rowOff>100965</xdr:rowOff>
    </xdr:to>
    <xdr:sp macro="" textlink="">
      <xdr:nvSpPr>
        <xdr:cNvPr id="5" name="TextBox 4">
          <a:extLst>
            <a:ext uri="{FF2B5EF4-FFF2-40B4-BE49-F238E27FC236}">
              <a16:creationId xmlns:a16="http://schemas.microsoft.com/office/drawing/2014/main" id="{99820333-34F7-437F-B0F5-D558946BC8FC}"/>
            </a:ext>
          </a:extLst>
        </xdr:cNvPr>
        <xdr:cNvSpPr txBox="1"/>
      </xdr:nvSpPr>
      <xdr:spPr>
        <a:xfrm>
          <a:off x="8553450" y="2400300"/>
          <a:ext cx="109728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tx1">
                  <a:lumMod val="50000"/>
                  <a:lumOff val="50000"/>
                </a:schemeClr>
              </a:solidFill>
            </a:rPr>
            <a:t>More content</a:t>
          </a:r>
        </a:p>
        <a:p>
          <a:pPr algn="ctr"/>
          <a:r>
            <a:rPr lang="en-US" sz="1000" baseline="0">
              <a:solidFill>
                <a:schemeClr val="tx1">
                  <a:lumMod val="50000"/>
                  <a:lumOff val="50000"/>
                </a:schemeClr>
              </a:solidFill>
            </a:rPr>
            <a:t>below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urkengineeringllc.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2"/>
  <sheetViews>
    <sheetView showGridLines="0" tabSelected="1" zoomScaleNormal="100" workbookViewId="0">
      <selection activeCell="A30" sqref="A30"/>
    </sheetView>
  </sheetViews>
  <sheetFormatPr defaultColWidth="0" defaultRowHeight="15" x14ac:dyDescent="0.25"/>
  <cols>
    <col min="1" max="1" width="2.85546875" customWidth="1"/>
    <col min="2" max="2" width="25.7109375" customWidth="1"/>
    <col min="3" max="3" width="102.85546875" customWidth="1"/>
    <col min="4" max="4" width="2.85546875" customWidth="1"/>
    <col min="5" max="10" width="0" hidden="1" customWidth="1"/>
    <col min="11" max="16384" width="11.42578125" hidden="1"/>
  </cols>
  <sheetData>
    <row r="1" spans="1:4" ht="21.75" customHeight="1" x14ac:dyDescent="0.25">
      <c r="A1" s="81"/>
      <c r="B1" s="90" t="s">
        <v>50</v>
      </c>
      <c r="C1" s="90"/>
      <c r="D1" s="81"/>
    </row>
    <row r="2" spans="1:4" ht="46.5" customHeight="1" x14ac:dyDescent="0.25">
      <c r="A2" s="82"/>
      <c r="B2" s="88" t="s">
        <v>52</v>
      </c>
      <c r="C2" s="88"/>
      <c r="D2" s="83"/>
    </row>
    <row r="3" spans="1:4" ht="25.5" customHeight="1" x14ac:dyDescent="0.25">
      <c r="A3" s="81"/>
      <c r="B3" s="88" t="s">
        <v>49</v>
      </c>
      <c r="C3" s="88"/>
      <c r="D3" s="81"/>
    </row>
    <row r="4" spans="1:4" s="86" customFormat="1" ht="21" customHeight="1" x14ac:dyDescent="0.25">
      <c r="A4" s="84"/>
      <c r="B4" s="89" t="s">
        <v>51</v>
      </c>
      <c r="C4" s="89"/>
      <c r="D4" s="85"/>
    </row>
    <row r="5" spans="1:4" ht="26.25" x14ac:dyDescent="0.4">
      <c r="A5" s="87" t="s">
        <v>40</v>
      </c>
    </row>
    <row r="6" spans="1:4" ht="9" customHeight="1" x14ac:dyDescent="0.25">
      <c r="C6" s="80"/>
    </row>
    <row r="7" spans="1:4" ht="21" x14ac:dyDescent="0.35">
      <c r="B7" s="70" t="s">
        <v>41</v>
      </c>
      <c r="C7" s="70"/>
    </row>
    <row r="8" spans="1:4" x14ac:dyDescent="0.25">
      <c r="B8" s="71" t="s">
        <v>42</v>
      </c>
      <c r="C8" s="72" t="s">
        <v>53</v>
      </c>
    </row>
    <row r="9" spans="1:4" ht="15" customHeight="1" x14ac:dyDescent="0.25">
      <c r="B9" s="73" t="s">
        <v>43</v>
      </c>
      <c r="C9" s="74" t="s">
        <v>61</v>
      </c>
    </row>
    <row r="10" spans="1:4" x14ac:dyDescent="0.25">
      <c r="B10" s="73" t="s">
        <v>44</v>
      </c>
      <c r="C10" s="75" t="s">
        <v>54</v>
      </c>
    </row>
    <row r="11" spans="1:4" x14ac:dyDescent="0.25">
      <c r="B11" s="73" t="s">
        <v>45</v>
      </c>
      <c r="C11" s="76">
        <v>43130</v>
      </c>
    </row>
    <row r="12" spans="1:4" x14ac:dyDescent="0.25">
      <c r="B12" s="73" t="s">
        <v>56</v>
      </c>
      <c r="C12" s="74" t="s">
        <v>55</v>
      </c>
    </row>
    <row r="13" spans="1:4" ht="45" x14ac:dyDescent="0.25">
      <c r="B13" s="73" t="s">
        <v>46</v>
      </c>
      <c r="C13" s="74" t="s">
        <v>47</v>
      </c>
    </row>
    <row r="14" spans="1:4" x14ac:dyDescent="0.25">
      <c r="B14" s="77"/>
      <c r="C14" s="78"/>
    </row>
    <row r="15" spans="1:4" x14ac:dyDescent="0.25">
      <c r="B15" s="77"/>
      <c r="C15" s="79"/>
    </row>
    <row r="16" spans="1:4" ht="21" x14ac:dyDescent="0.35">
      <c r="B16" s="70" t="s">
        <v>60</v>
      </c>
      <c r="C16" s="70"/>
    </row>
    <row r="17" spans="2:3" ht="45" x14ac:dyDescent="0.25">
      <c r="B17" s="73" t="s">
        <v>57</v>
      </c>
      <c r="C17" s="74" t="s">
        <v>58</v>
      </c>
    </row>
    <row r="18" spans="2:3" ht="30" x14ac:dyDescent="0.25">
      <c r="B18" s="73" t="s">
        <v>48</v>
      </c>
      <c r="C18" s="74" t="s">
        <v>59</v>
      </c>
    </row>
    <row r="19" spans="2:3" x14ac:dyDescent="0.25">
      <c r="B19" s="77"/>
      <c r="C19" s="78"/>
    </row>
    <row r="20" spans="2:3" x14ac:dyDescent="0.25">
      <c r="B20" s="77"/>
      <c r="C20" s="78"/>
    </row>
    <row r="21" spans="2:3" x14ac:dyDescent="0.25">
      <c r="B21" s="77"/>
      <c r="C21" s="79"/>
    </row>
    <row r="22" spans="2:3" x14ac:dyDescent="0.25">
      <c r="B22" s="77"/>
      <c r="C22" s="79"/>
    </row>
  </sheetData>
  <mergeCells count="4">
    <mergeCell ref="B2:C2"/>
    <mergeCell ref="B3:C3"/>
    <mergeCell ref="B4:C4"/>
    <mergeCell ref="B1:C1"/>
  </mergeCells>
  <hyperlinks>
    <hyperlink ref="B4:C4" r:id="rId1" display="Chris Burk PE  |  cburk@BurkEngineeringLLC.com  |  www.BurkEngineeringLLC.com"/>
  </hyperlinks>
  <pageMargins left="0.7" right="0.7" top="0.75" bottom="0.75" header="0.3" footer="0.3"/>
  <pageSetup orientation="portrait" horizontalDpi="4294967293" verticalDpi="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43"/>
  <sheetViews>
    <sheetView workbookViewId="0" showGridLines="0" zoomScaleNormal="100">
      <selection activeCell="A30" sqref="A30"/>
    </sheetView>
  </sheetViews>
  <sheetFormatPr defaultColWidth="11.42578125" defaultRowHeight="15" x14ac:dyDescent="0.25"/>
  <cols>
    <col customWidth="1" min="1" max="1" width="2.85546875"/>
  </cols>
  <sheetData>
    <row spans="1:14" r="1" x14ac:dyDescent="0.4" ht="26.25">
      <c r="A1" s="26" t="s">
        <v>12</v>
      </c>
      <c r="H1" s="1"/>
    </row>
    <row spans="1:14" r="2" customHeight="1" x14ac:dyDescent="0.4" ht="17.25">
      <c r="A2" s="26"/>
      <c r="B2" s="60" t="s">
        <v>23</v>
      </c>
      <c r="G2" s="59"/>
      <c r="H2" s="1"/>
    </row>
    <row spans="1:14" r="3" customHeight="1" x14ac:dyDescent="0.25" ht="15"/>
    <row spans="1:14" r="4" x14ac:dyDescent="0.25">
      <c r="B4" s="25" t="s">
        <v>27</v>
      </c>
      <c r="C4" s="19"/>
      <c r="D4" s="19"/>
      <c r="E4" s="19"/>
      <c r="G4" s="25" t="s">
        <v>29</v>
      </c>
      <c r="H4" s="19"/>
      <c r="I4" s="44" t="s">
        <v>21</v>
      </c>
      <c r="J4" s="44" t="s">
        <v>22</v>
      </c>
    </row>
    <row spans="1:14" r="5" x14ac:dyDescent="0.25">
      <c r="B5" t="s">
        <v>33</v>
      </c>
      <c r="D5" s="61">
        <v>30</v>
      </c>
      <c r="E5" t="s">
        <v>14</v>
      </c>
      <c r="G5" s="20" t="s">
        <v>26</v>
      </c>
      <c r="H5" s="21"/>
      <c r="I5" s="45">
        <v>6</v>
      </c>
      <c r="J5" s="57">
        <f>K16</f>
        <v>6.2393137511703678</v>
      </c>
    </row>
    <row spans="1:14" r="6" x14ac:dyDescent="0.25">
      <c r="B6" t="s">
        <v>34</v>
      </c>
      <c r="D6" s="62">
        <v>1.2</v>
      </c>
      <c r="E6" t="s">
        <v>14</v>
      </c>
      <c r="G6" s="22" t="s">
        <v>25</v>
      </c>
      <c r="H6" s="21"/>
      <c r="I6" s="46" t="s">
        <v>28</v>
      </c>
      <c r="J6" s="58">
        <f>J16</f>
        <v>80533.237381759303</v>
      </c>
    </row>
    <row spans="1:14" r="7" x14ac:dyDescent="0.25">
      <c r="B7" t="s">
        <v>36</v>
      </c>
      <c r="D7" s="62">
        <v>4.5</v>
      </c>
      <c r="E7" t="s">
        <v>14</v>
      </c>
      <c r="F7" s="22"/>
      <c r="G7" s="21"/>
      <c r="H7" s="23"/>
      <c r="I7" s="24"/>
    </row>
    <row spans="1:14" r="8" customHeight="1" x14ac:dyDescent="0.25" ht="15.75">
      <c r="B8" t="s">
        <v>37</v>
      </c>
      <c r="D8" s="61" t="s">
        <v>32</v>
      </c>
    </row>
    <row spans="1:14" r="11" x14ac:dyDescent="0.25">
      <c r="A11" s="17"/>
      <c r="B11" s="4" t="s">
        <v>0</v>
      </c>
      <c r="C11" s="5" t="s">
        <v>13</v>
      </c>
      <c r="D11" s="5" t="s">
        <v>1</v>
      </c>
      <c r="E11" s="29" t="s">
        <v>2</v>
      </c>
      <c r="F11" s="5" t="s">
        <v>19</v>
      </c>
      <c r="G11" s="5" t="s">
        <v>20</v>
      </c>
      <c r="H11" s="5" t="s">
        <v>3</v>
      </c>
      <c r="I11" s="29" t="s">
        <v>4</v>
      </c>
      <c r="J11" s="49" t="s">
        <v>24</v>
      </c>
      <c r="K11" s="29" t="s">
        <v>5</v>
      </c>
    </row>
    <row spans="1:14" r="12" x14ac:dyDescent="0.25">
      <c r="A12" s="17"/>
      <c r="B12" s="2" t="s">
        <v>11</v>
      </c>
      <c r="C12" s="3" t="s">
        <v>14</v>
      </c>
      <c r="D12" s="3" t="s">
        <v>17</v>
      </c>
      <c r="E12" s="30" t="s">
        <v>6</v>
      </c>
      <c r="F12" s="3" t="s">
        <v>14</v>
      </c>
      <c r="G12" s="3" t="s">
        <v>14</v>
      </c>
      <c r="H12" s="3" t="s">
        <v>18</v>
      </c>
      <c r="I12" s="30" t="s">
        <v>15</v>
      </c>
      <c r="J12" s="50" t="s">
        <v>16</v>
      </c>
      <c r="K12" s="30" t="s">
        <v>7</v>
      </c>
    </row>
    <row spans="1:14" r="13" x14ac:dyDescent="0.25">
      <c r="A13" s="17"/>
      <c r="B13" t="s">
        <v>8</v>
      </c>
      <c r="C13" s="63">
        <v>8</v>
      </c>
      <c r="D13" s="64">
        <v>0.35</v>
      </c>
      <c r="E13" s="69">
        <v>2.0499999999999998</v>
      </c>
      <c r="F13" s="8">
        <v>0</v>
      </c>
      <c r="G13" s="8">
        <f>F13+C13</f>
        <v>8</v>
      </c>
      <c r="H13" s="9">
        <f>PI()*(G13^2-F13^2)*$D$6</f>
        <v>241.27431579569611</v>
      </c>
      <c r="I13" s="32">
        <f>H13*D13</f>
        <v>84.44601052849363</v>
      </c>
      <c r="J13" s="51">
        <f>I13*(F13^2+G13^2)/2</f>
        <v>2702.2723369117962</v>
      </c>
      <c r="K13" s="34">
        <f>E13*I13/1000</f>
        <v>0.17311432158341195</v>
      </c>
    </row>
    <row spans="1:14" r="14" x14ac:dyDescent="0.25">
      <c r="A14" s="17"/>
      <c r="B14" t="s">
        <v>9</v>
      </c>
      <c r="C14" s="11">
        <f>C16-C13-C15</f>
        <v>2.5</v>
      </c>
      <c r="D14" s="64">
        <v>0.35</v>
      </c>
      <c r="E14" s="68">
        <v>7.25</v>
      </c>
      <c r="F14" s="8">
        <f>G13</f>
        <v>8</v>
      </c>
      <c r="G14" s="8">
        <f>F14+C14</f>
        <v>10.5</v>
      </c>
      <c r="H14" s="9">
        <f>PI()*(G14^2-F14^2)*$D$6</f>
        <v>174.35839227423349</v>
      </c>
      <c r="I14" s="32">
        <f>H14*D14</f>
        <v>61.025437295981718</v>
      </c>
      <c r="J14" s="51">
        <f>I14*(F14^2+G14^2)/2</f>
        <v>5316.8412244124074</v>
      </c>
      <c r="K14" s="34">
        <f>E14*I14/1000</f>
        <v>0.44243442039586744</v>
      </c>
      <c r="N14" s="12"/>
    </row>
    <row spans="1:14" r="15" thickBot="1" x14ac:dyDescent="0.3" ht="15.75">
      <c r="A15" s="17"/>
      <c r="B15" s="6" t="s">
        <v>35</v>
      </c>
      <c r="C15" s="56">
        <f>D7</f>
        <v>4.5</v>
      </c>
      <c r="D15" s="54">
        <f>VLOOKUP(D8,C39:E42,2,FALSE)</f>
        <v>1</v>
      </c>
      <c r="E15" s="55">
        <f>VLOOKUP(D8,C39:E42,3,FALSE)</f>
        <v>13</v>
      </c>
      <c r="F15" s="13">
        <f>G14</f>
        <v>10.5</v>
      </c>
      <c r="G15" s="13">
        <f>F15+C15</f>
        <v>15</v>
      </c>
      <c r="H15" s="10">
        <f>PI()*(G15^2-F15^2)*$D$6</f>
        <v>432.5973083993145</v>
      </c>
      <c r="I15" s="33">
        <f>H15*D15</f>
        <v>432.5973083993145</v>
      </c>
      <c r="J15" s="52">
        <f>I15*(F15^2+G15^2)/2</f>
        <v>72514.123820435096</v>
      </c>
      <c r="K15" s="47">
        <f>E15*I15/1000</f>
        <v>5.6237650091910885</v>
      </c>
    </row>
    <row spans="1:14" r="16" thickTop="1" x14ac:dyDescent="0.25" ht="15.75">
      <c r="A16" s="17"/>
      <c r="B16" s="38" t="s">
        <v>10</v>
      </c>
      <c r="C16" s="39">
        <f>D5/2</f>
        <v>15</v>
      </c>
      <c r="D16" s="40"/>
      <c r="E16" s="41"/>
      <c r="F16" s="40"/>
      <c r="G16" s="40"/>
      <c r="H16" s="42">
        <f>SUM(H13:H15)</f>
        <v>848.23001646924411</v>
      </c>
      <c r="I16" s="43">
        <f>SUM(I13:I15)</f>
        <v>578.06875622378982</v>
      </c>
      <c r="J16" s="53">
        <f>SUM(J13:J15)</f>
        <v>80533.237381759303</v>
      </c>
      <c r="K16" s="48">
        <f>SUM(K13:K15)</f>
        <v>6.2393137511703678</v>
      </c>
    </row>
    <row spans="2:7" r="36" x14ac:dyDescent="0.25">
      <c r="C36" s="28" t="s">
        <v>39</v>
      </c>
      <c r="D36" s="18"/>
      <c r="E36" s="18"/>
      <c r="F36" s="15"/>
    </row>
    <row spans="2:7" r="37" x14ac:dyDescent="0.25">
      <c r="B37" s="17"/>
      <c r="C37" s="15" t="s">
        <v>38</v>
      </c>
      <c r="D37" s="16" t="s">
        <v>1</v>
      </c>
      <c r="E37" s="35" t="s">
        <v>2</v>
      </c>
    </row>
    <row spans="2:7" r="38" x14ac:dyDescent="0.25">
      <c r="B38" s="17"/>
      <c r="C38" s="18" t="s">
        <v>11</v>
      </c>
      <c r="D38" s="27" t="s">
        <v>17</v>
      </c>
      <c r="E38" s="36" t="s">
        <v>6</v>
      </c>
    </row>
    <row spans="2:7" r="39" x14ac:dyDescent="0.25">
      <c r="B39" s="17"/>
      <c r="C39" s="65" t="s">
        <v>32</v>
      </c>
      <c r="D39" s="66">
        <v>1</v>
      </c>
      <c r="E39" s="67">
        <v>13</v>
      </c>
    </row>
    <row spans="2:7" r="40" x14ac:dyDescent="0.25">
      <c r="B40" s="17"/>
      <c r="C40" s="65" t="s">
        <v>31</v>
      </c>
      <c r="D40" s="66">
        <v>2.1</v>
      </c>
      <c r="E40" s="68">
        <v>20.25</v>
      </c>
    </row>
    <row spans="2:7" r="41" x14ac:dyDescent="0.25">
      <c r="B41" s="17"/>
      <c r="C41" s="65" t="s">
        <v>30</v>
      </c>
      <c r="D41" s="66">
        <v>1.25</v>
      </c>
      <c r="E41" s="68">
        <v>14.1</v>
      </c>
    </row>
    <row spans="2:7" r="42" x14ac:dyDescent="0.25">
      <c r="B42" s="17"/>
      <c r="C42" s="14"/>
      <c r="D42" s="7"/>
      <c r="E42" s="31"/>
      <c r="G42" s="15"/>
    </row>
    <row spans="2:7" r="43" x14ac:dyDescent="0.25">
      <c r="B43" s="17"/>
      <c r="C43" s="18"/>
      <c r="D43" s="18"/>
      <c r="E43" s="37"/>
    </row>
  </sheetData>
  <conditionalFormatting sqref="J5">
    <cfRule dxfId="1" type="expression" priority="2">
      <formula>$K$16&gt;=$I$5</formula>
    </cfRule>
  </conditionalFormatting>
  <conditionalFormatting sqref="J6">
    <cfRule dxfId="0" type="expression" priority="1">
      <formula>OR($J$16&lt;80000,$J$16&gt;85000)</formula>
    </cfRule>
  </conditionalFormatting>
  <dataValidations count="1">
    <dataValidation allowBlank="1" showErrorMessage="1" showInputMessage="1" type="list" sqref="D8">
      <formula1>$C$39:$C$42</formula1>
    </dataValidation>
  </dataValidations>
  <pageMargins top="0.75" left="0.7" footer="0.3" bottom="0.75" header="0.3" right="0.7"/>
  <pageSetup orientation="portrait" horizont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Documentation</vt:lpstr>
      <vt:lpstr>Frisbee BOM+ model</vt:lpstr>
      <vt:lpstr>'Frisbee BOM+ model'!Height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Burk</dc:creator>
  <cp:lastModifiedBy>Chris Burk</cp:lastModifiedBy>
  <dcterms:created xsi:type="dcterms:W3CDTF">2018-01-09T23:10:12Z</dcterms:created>
  <dcterms:modified xsi:type="dcterms:W3CDTF">2018-06-07T23:08:58Z</dcterms:modified>
</cp:coreProperties>
</file>